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ink/ink1.xml" ContentType="application/inkml+xml"/>
  <Override PartName="/xl/ink/ink2.xml" ContentType="application/inkml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ink/ink3.xml" ContentType="application/inkml+xml"/>
  <Override PartName="/xl/ink/ink4.xml" ContentType="application/inkml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FF35F60-3960-4F5E-A18C-F9C9AC89136C}" xr6:coauthVersionLast="45" xr6:coauthVersionMax="45" xr10:uidLastSave="{00000000-0000-0000-0000-000000000000}"/>
  <bookViews>
    <workbookView xWindow="-120" yWindow="-120" windowWidth="29040" windowHeight="15990" activeTab="3" xr2:uid="{D7B6A2D1-D381-47CC-8326-95EF9DE4580D}"/>
  </bookViews>
  <sheets>
    <sheet name="Échéancier" sheetId="6" r:id="rId1"/>
    <sheet name="Banque" sheetId="4" r:id="rId2"/>
    <sheet name="Créancier" sheetId="2" r:id="rId3"/>
    <sheet name="A payer" sheetId="9" r:id="rId4"/>
  </sheets>
  <definedNames>
    <definedName name="_xlnm._FilterDatabase" localSheetId="3" hidden="1">'A payer'!$A$4:$K$17</definedName>
    <definedName name="_xlnm._FilterDatabase" localSheetId="0" hidden="1">Échéancier!$A$1:$L$15</definedName>
    <definedName name="Compte">Echéancier[COMPTE]</definedName>
    <definedName name="Creancier">Echéancier[N° CREANCIER]</definedName>
    <definedName name="Date">Echéancier[[DATE FACTURE ]]</definedName>
    <definedName name="DonnéesExternes_1" localSheetId="3" hidden="1">'A payer'!$N$1:$Y$6</definedName>
    <definedName name="DP">Echéancier[DATE PAIEMENT]</definedName>
    <definedName name="Echeance">Echéancier[ECHEANCE]</definedName>
    <definedName name="Facture">Echéancier[N° FACTURE]</definedName>
    <definedName name="Fournisseur">Echéancier[FOURNISSEUR]</definedName>
    <definedName name="Manque">Echéancier[Manque]</definedName>
    <definedName name="Paye">Echéancier[PAYE]</definedName>
    <definedName name="Rabais">Echéancier[Rabais]</definedName>
    <definedName name="Total">Echéancier[TOTAL TTC]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5" i="6" l="1"/>
  <c r="A18" i="9" l="1"/>
  <c r="B18" i="9"/>
  <c r="C18" i="9"/>
  <c r="D18" i="9"/>
  <c r="E18" i="9"/>
  <c r="F18" i="9"/>
  <c r="G18" i="9"/>
  <c r="H18" i="9"/>
  <c r="I18" i="9"/>
  <c r="J18" i="9"/>
  <c r="K18" i="9"/>
  <c r="A19" i="9"/>
  <c r="B19" i="9"/>
  <c r="C19" i="9"/>
  <c r="D19" i="9"/>
  <c r="E19" i="9"/>
  <c r="F19" i="9"/>
  <c r="G19" i="9"/>
  <c r="H19" i="9"/>
  <c r="I19" i="9"/>
  <c r="J19" i="9"/>
  <c r="K19" i="9"/>
  <c r="A20" i="9"/>
  <c r="B20" i="9"/>
  <c r="C20" i="9"/>
  <c r="D20" i="9"/>
  <c r="E20" i="9"/>
  <c r="F20" i="9"/>
  <c r="G20" i="9"/>
  <c r="H20" i="9"/>
  <c r="I20" i="9"/>
  <c r="J20" i="9"/>
  <c r="K20" i="9"/>
  <c r="A22" i="9"/>
  <c r="B22" i="9"/>
  <c r="C22" i="9"/>
  <c r="D22" i="9"/>
  <c r="E22" i="9"/>
  <c r="F22" i="9"/>
  <c r="G22" i="9"/>
  <c r="H22" i="9"/>
  <c r="I22" i="9"/>
  <c r="J22" i="9"/>
  <c r="K22" i="9"/>
  <c r="A23" i="9"/>
  <c r="B23" i="9"/>
  <c r="C23" i="9"/>
  <c r="D23" i="9"/>
  <c r="E23" i="9"/>
  <c r="F23" i="9"/>
  <c r="G23" i="9"/>
  <c r="H23" i="9"/>
  <c r="I23" i="9"/>
  <c r="J23" i="9"/>
  <c r="K23" i="9"/>
  <c r="A24" i="9"/>
  <c r="B24" i="9"/>
  <c r="E24" i="9"/>
  <c r="F24" i="9"/>
  <c r="G24" i="9"/>
  <c r="H24" i="9"/>
  <c r="I24" i="9"/>
  <c r="J24" i="9"/>
  <c r="K24" i="9"/>
  <c r="A25" i="9"/>
  <c r="B25" i="9"/>
  <c r="E25" i="9"/>
  <c r="F25" i="9"/>
  <c r="G25" i="9"/>
  <c r="H25" i="9"/>
  <c r="I25" i="9"/>
  <c r="J25" i="9"/>
  <c r="K25" i="9"/>
  <c r="A6" i="9" l="1"/>
  <c r="B6" i="9"/>
  <c r="E6" i="9"/>
  <c r="F6" i="9"/>
  <c r="G6" i="9"/>
  <c r="H6" i="9"/>
  <c r="I6" i="9"/>
  <c r="J6" i="9"/>
  <c r="A7" i="9"/>
  <c r="B7" i="9"/>
  <c r="C7" i="9"/>
  <c r="D7" i="9"/>
  <c r="E7" i="9"/>
  <c r="F7" i="9"/>
  <c r="G7" i="9"/>
  <c r="H7" i="9"/>
  <c r="I7" i="9"/>
  <c r="J7" i="9"/>
  <c r="K7" i="9"/>
  <c r="A8" i="9"/>
  <c r="B8" i="9"/>
  <c r="C8" i="9"/>
  <c r="D8" i="9"/>
  <c r="E8" i="9"/>
  <c r="F8" i="9"/>
  <c r="G8" i="9"/>
  <c r="H8" i="9"/>
  <c r="I8" i="9"/>
  <c r="J8" i="9"/>
  <c r="K8" i="9"/>
  <c r="A9" i="9"/>
  <c r="B9" i="9"/>
  <c r="E9" i="9"/>
  <c r="F9" i="9"/>
  <c r="G9" i="9"/>
  <c r="H9" i="9"/>
  <c r="I9" i="9"/>
  <c r="J9" i="9"/>
  <c r="A10" i="9"/>
  <c r="B10" i="9"/>
  <c r="C10" i="9"/>
  <c r="D10" i="9"/>
  <c r="E10" i="9"/>
  <c r="F10" i="9"/>
  <c r="G10" i="9"/>
  <c r="H10" i="9"/>
  <c r="I10" i="9"/>
  <c r="J10" i="9"/>
  <c r="K10" i="9"/>
  <c r="A11" i="9"/>
  <c r="B11" i="9"/>
  <c r="C11" i="9"/>
  <c r="D11" i="9"/>
  <c r="E11" i="9"/>
  <c r="F11" i="9"/>
  <c r="G11" i="9"/>
  <c r="H11" i="9"/>
  <c r="I11" i="9"/>
  <c r="J11" i="9"/>
  <c r="K11" i="9"/>
  <c r="A12" i="9"/>
  <c r="B12" i="9"/>
  <c r="E12" i="9"/>
  <c r="F12" i="9"/>
  <c r="G12" i="9"/>
  <c r="H12" i="9"/>
  <c r="I12" i="9"/>
  <c r="J12" i="9"/>
  <c r="A13" i="9"/>
  <c r="B13" i="9"/>
  <c r="C13" i="9"/>
  <c r="D13" i="9"/>
  <c r="E13" i="9"/>
  <c r="F13" i="9"/>
  <c r="G13" i="9"/>
  <c r="H13" i="9"/>
  <c r="I13" i="9"/>
  <c r="J13" i="9"/>
  <c r="K13" i="9"/>
  <c r="A14" i="9"/>
  <c r="B14" i="9"/>
  <c r="E14" i="9"/>
  <c r="F14" i="9"/>
  <c r="G14" i="9"/>
  <c r="H14" i="9"/>
  <c r="I14" i="9"/>
  <c r="J14" i="9"/>
  <c r="A15" i="9"/>
  <c r="B15" i="9"/>
  <c r="C15" i="9"/>
  <c r="D15" i="9"/>
  <c r="E15" i="9"/>
  <c r="F15" i="9"/>
  <c r="G15" i="9"/>
  <c r="H15" i="9"/>
  <c r="I15" i="9"/>
  <c r="J15" i="9"/>
  <c r="K15" i="9"/>
  <c r="A16" i="9"/>
  <c r="B16" i="9"/>
  <c r="C16" i="9"/>
  <c r="D16" i="9"/>
  <c r="E16" i="9"/>
  <c r="F16" i="9"/>
  <c r="G16" i="9"/>
  <c r="H16" i="9"/>
  <c r="I16" i="9"/>
  <c r="J16" i="9"/>
  <c r="K16" i="9"/>
  <c r="A17" i="9"/>
  <c r="B17" i="9"/>
  <c r="E17" i="9"/>
  <c r="F17" i="9"/>
  <c r="G17" i="9"/>
  <c r="H17" i="9"/>
  <c r="I17" i="9"/>
  <c r="J17" i="9"/>
  <c r="A5" i="9"/>
  <c r="E21" i="9" l="1"/>
  <c r="F21" i="9"/>
  <c r="G21" i="9"/>
  <c r="H21" i="9"/>
  <c r="I21" i="9"/>
  <c r="C21" i="9"/>
  <c r="J21" i="9"/>
  <c r="B21" i="9"/>
  <c r="K21" i="9"/>
  <c r="A21" i="9"/>
  <c r="B5" i="9"/>
  <c r="C5" i="9"/>
  <c r="D5" i="9"/>
  <c r="E5" i="9"/>
  <c r="F5" i="9"/>
  <c r="G5" i="9"/>
  <c r="H5" i="9"/>
  <c r="I5" i="9"/>
  <c r="J5" i="9"/>
  <c r="K5" i="9"/>
  <c r="B3" i="9" l="1"/>
  <c r="D21" i="9" l="1"/>
  <c r="C24" i="9"/>
  <c r="D24" i="9"/>
  <c r="C25" i="9"/>
  <c r="D25" i="9"/>
  <c r="D14" i="6" l="1"/>
  <c r="D17" i="9" s="1"/>
  <c r="D13" i="6"/>
  <c r="D12" i="6"/>
  <c r="D11" i="6"/>
  <c r="D14" i="9" s="1"/>
  <c r="D10" i="6"/>
  <c r="D9" i="6"/>
  <c r="D12" i="9" s="1"/>
  <c r="D8" i="6"/>
  <c r="D7" i="6"/>
  <c r="D6" i="6"/>
  <c r="D9" i="9" s="1"/>
  <c r="D5" i="6"/>
  <c r="D4" i="6"/>
  <c r="D3" i="6"/>
  <c r="D6" i="9" s="1"/>
  <c r="D2" i="6"/>
  <c r="K2" i="6" l="1"/>
  <c r="K15" i="6" s="1"/>
  <c r="L15" i="6" s="1"/>
  <c r="K3" i="6"/>
  <c r="K6" i="9" s="1"/>
  <c r="K4" i="6"/>
  <c r="K5" i="6"/>
  <c r="K6" i="6"/>
  <c r="K9" i="9" s="1"/>
  <c r="K7" i="6"/>
  <c r="K8" i="6"/>
  <c r="K9" i="6"/>
  <c r="K12" i="9" s="1"/>
  <c r="K10" i="6"/>
  <c r="K11" i="6"/>
  <c r="K14" i="9" s="1"/>
  <c r="K12" i="6"/>
  <c r="K13" i="6"/>
  <c r="K14" i="6"/>
  <c r="K17" i="9" s="1"/>
  <c r="Q5" i="6" l="1"/>
  <c r="Q4" i="6"/>
  <c r="Q1" i="6"/>
  <c r="Q3" i="6"/>
  <c r="Q2" i="6"/>
  <c r="D22" i="4"/>
  <c r="D23" i="4"/>
  <c r="D24" i="4"/>
  <c r="D25" i="4"/>
  <c r="D26" i="4"/>
  <c r="D27" i="4"/>
  <c r="D21" i="4"/>
  <c r="D5" i="4"/>
  <c r="D6" i="4"/>
  <c r="D7" i="4"/>
  <c r="D8" i="4"/>
  <c r="D9" i="4"/>
  <c r="D10" i="4"/>
  <c r="D11" i="4"/>
  <c r="D12" i="4"/>
  <c r="D14" i="4"/>
  <c r="D15" i="4"/>
  <c r="D16" i="4"/>
  <c r="D17" i="4"/>
  <c r="D18" i="4"/>
  <c r="D19" i="4"/>
  <c r="D20" i="4"/>
  <c r="D4" i="4"/>
  <c r="C14" i="6" l="1"/>
  <c r="C17" i="9" s="1"/>
  <c r="C13" i="6"/>
  <c r="C12" i="6"/>
  <c r="C11" i="6"/>
  <c r="C14" i="9" s="1"/>
  <c r="C10" i="6"/>
  <c r="C9" i="6"/>
  <c r="C12" i="9" s="1"/>
  <c r="C8" i="6"/>
  <c r="C7" i="6"/>
  <c r="C6" i="6"/>
  <c r="C9" i="9" s="1"/>
  <c r="C5" i="6"/>
  <c r="C4" i="6"/>
  <c r="C3" i="6"/>
  <c r="C6" i="9" s="1"/>
  <c r="C2" i="6"/>
  <c r="E3" i="4"/>
  <c r="E4" i="4" s="1"/>
  <c r="D13" i="4" l="1"/>
  <c r="E5" i="4"/>
  <c r="E6" i="4" s="1"/>
  <c r="E7" i="4" s="1"/>
  <c r="E8" i="4" s="1"/>
  <c r="E9" i="4" s="1"/>
  <c r="E10" i="4" s="1"/>
  <c r="E11" i="4" s="1"/>
  <c r="E12" i="4" s="1"/>
  <c r="E13" i="4" l="1"/>
  <c r="E14" i="4" s="1"/>
  <c r="E15" i="4" s="1"/>
  <c r="E16" i="4" s="1"/>
  <c r="E17" i="4" s="1"/>
  <c r="E18" i="4" s="1"/>
  <c r="E19" i="4" s="1"/>
  <c r="E20" i="4" s="1"/>
  <c r="E21" i="4" s="1"/>
  <c r="E22" i="4" s="1"/>
  <c r="E24" i="4" l="1"/>
  <c r="E23" i="4" l="1"/>
  <c r="E25" i="4" s="1"/>
  <c r="E26" i="4" s="1"/>
  <c r="E27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DA0D4C-7E52-4032-B75E-1711760324D0}" keepAlive="1" name="Requête - Echéancier" description="Connexion à la requête « Echéancier » dans le classeur." type="5" refreshedVersion="6" refreshOnLoad="1" saveData="1">
    <dbPr connection="Provider=Microsoft.Mashup.OleDb.1;Data Source=$Workbook$;Location=Echéancier;Extended Properties=&quot;&quot;" command="SELECT * FROM [Echéancier]"/>
  </connection>
</connections>
</file>

<file path=xl/sharedStrings.xml><?xml version="1.0" encoding="utf-8"?>
<sst xmlns="http://schemas.openxmlformats.org/spreadsheetml/2006/main" count="108" uniqueCount="48">
  <si>
    <t>N° FACTURE</t>
  </si>
  <si>
    <t xml:space="preserve">DATE FACTURE </t>
  </si>
  <si>
    <t>ECHEANCE</t>
  </si>
  <si>
    <t>FOURNISSEUR</t>
  </si>
  <si>
    <t>N° CREANCIER</t>
  </si>
  <si>
    <t>TOTAL TTC</t>
  </si>
  <si>
    <t>PAYE</t>
  </si>
  <si>
    <t>COMPTE</t>
  </si>
  <si>
    <t>DATE PAIEMENT</t>
  </si>
  <si>
    <t>19-000541</t>
  </si>
  <si>
    <t>19-000666</t>
  </si>
  <si>
    <t>Manque</t>
  </si>
  <si>
    <t>Solde</t>
  </si>
  <si>
    <t>Rabais</t>
  </si>
  <si>
    <t xml:space="preserve">Entrée </t>
  </si>
  <si>
    <t>Sortie</t>
  </si>
  <si>
    <t xml:space="preserve">Solde inital </t>
  </si>
  <si>
    <t>Induni AC1</t>
  </si>
  <si>
    <t>Date</t>
  </si>
  <si>
    <t>Mouvement</t>
  </si>
  <si>
    <t>Paiements</t>
  </si>
  <si>
    <t>Vérifié</t>
  </si>
  <si>
    <t>c</t>
  </si>
  <si>
    <t>v</t>
  </si>
  <si>
    <t>MAD</t>
  </si>
  <si>
    <t>CODE COULEURS:</t>
  </si>
  <si>
    <t>Corrigé</t>
  </si>
  <si>
    <t>Manque avis de débit</t>
  </si>
  <si>
    <t>N° factures à double</t>
  </si>
  <si>
    <t>MF</t>
  </si>
  <si>
    <t>Manque facture</t>
  </si>
  <si>
    <t>Total dû :</t>
  </si>
  <si>
    <t>FAP</t>
  </si>
  <si>
    <t>Facture à payer</t>
  </si>
  <si>
    <t>Important !! Macro active.
Réajuster les cellules, puis appuyer sur ctrl+m pour rafraîchir la page.
!!! Ne pas le faire sur les autres feuilles !!!</t>
  </si>
  <si>
    <t>Fournisseur 1</t>
  </si>
  <si>
    <t>Fournisseur 2</t>
  </si>
  <si>
    <t>Fournisseur 3</t>
  </si>
  <si>
    <t>Fournisseur 4</t>
  </si>
  <si>
    <t>Fournisseur 5</t>
  </si>
  <si>
    <t>Fournisseur 7</t>
  </si>
  <si>
    <t>Fournisseur 8</t>
  </si>
  <si>
    <t>Banque</t>
  </si>
  <si>
    <t>Total</t>
  </si>
  <si>
    <t>9350460764</t>
  </si>
  <si>
    <t>315252</t>
  </si>
  <si>
    <t>9350480291</t>
  </si>
  <si>
    <t>9350481698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</si>
</sst>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\ &quot;CHF&quot;;[Red]\-#,##0.00\ &quot;CHF&quot;"/>
    <numFmt numFmtId="165" formatCode="_-* #,##0.00\ &quot;CHF&quot;_-;\-* #,##0.00\ &quot;CHF&quot;_-;_-* &quot;-&quot;??\ &quot;CHF&quot;_-;_-@_-"/>
    <numFmt numFmtId="166" formatCode="_-* #,##0.00\ [$CHF]_-;\-* #,##0.00\ [$CHF]_-;_-* &quot;-&quot;??\ [$CHF]_-;_-@_-"/>
    <numFmt numFmtId="167" formatCode="dd\.mm\.yyyy;@"/>
    <numFmt numFmtId="168" formatCode="#,##0.00\ &quot;CHF&quot;"/>
    <numFmt numFmtId="169" formatCode="dd/mm/yyyy;@"/>
    <numFmt numFmtId="170" formatCode="#,##0.00\ &quot;CHF&quot;;[Red]#,##0.00\ &quot;CHF&quot;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7C80"/>
      <name val="Calibri"/>
      <family val="2"/>
      <scheme val="minor"/>
    </font>
    <font>
      <sz val="8"/>
      <name val="Calibri"/>
      <family val="2"/>
      <scheme val="minor"/>
    </font>
    <font>
      <sz val="20"/>
      <color theme="0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68" fontId="0" fillId="0" borderId="0" xfId="0" applyNumberFormat="1"/>
    <xf numFmtId="168" fontId="0" fillId="0" borderId="0" xfId="0" applyNumberFormat="1" applyAlignment="1">
      <alignment horizontal="center"/>
    </xf>
    <xf numFmtId="14" fontId="0" fillId="0" borderId="0" xfId="0" applyNumberFormat="1"/>
    <xf numFmtId="165" fontId="4" fillId="0" borderId="0" xfId="0" applyNumberFormat="1" applyFont="1"/>
    <xf numFmtId="165" fontId="5" fillId="0" borderId="0" xfId="0" applyNumberFormat="1" applyFont="1"/>
    <xf numFmtId="165" fontId="4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2" fillId="0" borderId="1" xfId="1" applyFont="1" applyBorder="1" applyAlignment="1">
      <alignment horizontal="left" vertical="center"/>
    </xf>
    <xf numFmtId="167" fontId="2" fillId="0" borderId="1" xfId="1" applyNumberFormat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7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64" fontId="2" fillId="0" borderId="1" xfId="1" applyNumberFormat="1" applyFont="1" applyBorder="1" applyAlignment="1">
      <alignment horizontal="right" vertical="center"/>
    </xf>
    <xf numFmtId="2" fontId="3" fillId="0" borderId="0" xfId="0" applyNumberFormat="1" applyFont="1" applyBorder="1" applyAlignment="1">
      <alignment horizontal="right" vertical="center"/>
    </xf>
    <xf numFmtId="0" fontId="3" fillId="6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169" fontId="2" fillId="0" borderId="2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168" fontId="2" fillId="0" borderId="2" xfId="1" applyNumberFormat="1" applyFont="1" applyBorder="1" applyAlignment="1">
      <alignment horizontal="left" vertical="center"/>
    </xf>
    <xf numFmtId="167" fontId="2" fillId="0" borderId="2" xfId="1" applyNumberFormat="1" applyFont="1" applyBorder="1" applyAlignment="1">
      <alignment horizontal="left" vertical="center"/>
    </xf>
    <xf numFmtId="169" fontId="3" fillId="0" borderId="0" xfId="0" applyNumberFormat="1" applyFont="1" applyBorder="1" applyAlignment="1">
      <alignment vertical="center"/>
    </xf>
    <xf numFmtId="168" fontId="3" fillId="0" borderId="0" xfId="0" applyNumberFormat="1" applyFont="1" applyBorder="1" applyAlignment="1">
      <alignment vertical="center"/>
    </xf>
    <xf numFmtId="2" fontId="2" fillId="0" borderId="2" xfId="1" applyNumberFormat="1" applyFont="1" applyBorder="1" applyAlignment="1">
      <alignment horizontal="right" vertical="center"/>
    </xf>
    <xf numFmtId="0" fontId="3" fillId="0" borderId="3" xfId="0" applyNumberFormat="1" applyFont="1" applyBorder="1" applyAlignment="1">
      <alignment horizontal="right" vertical="center"/>
    </xf>
    <xf numFmtId="170" fontId="2" fillId="0" borderId="2" xfId="1" applyNumberFormat="1" applyFont="1" applyBorder="1" applyAlignment="1">
      <alignment horizontal="right" vertical="center"/>
    </xf>
    <xf numFmtId="170" fontId="3" fillId="0" borderId="0" xfId="0" applyNumberFormat="1" applyFont="1" applyBorder="1" applyAlignment="1">
      <alignment horizontal="right" vertical="center"/>
    </xf>
    <xf numFmtId="0" fontId="8" fillId="8" borderId="0" xfId="0" applyFont="1" applyFill="1" applyBorder="1" applyAlignment="1">
      <alignment horizontal="right" vertical="center" shrinkToFit="1"/>
    </xf>
    <xf numFmtId="170" fontId="3" fillId="8" borderId="0" xfId="0" applyNumberFormat="1" applyFont="1" applyFill="1" applyBorder="1" applyAlignment="1">
      <alignment vertical="center" shrinkToFit="1"/>
    </xf>
    <xf numFmtId="169" fontId="3" fillId="0" borderId="0" xfId="0" applyNumberFormat="1" applyFont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168" fontId="3" fillId="0" borderId="0" xfId="0" applyNumberFormat="1" applyFont="1" applyBorder="1" applyAlignment="1">
      <alignment vertical="center" shrinkToFit="1"/>
    </xf>
    <xf numFmtId="0" fontId="3" fillId="9" borderId="0" xfId="0" applyFont="1" applyFill="1" applyAlignment="1">
      <alignment horizontal="center" vertical="center"/>
    </xf>
    <xf numFmtId="170" fontId="3" fillId="0" borderId="0" xfId="0" applyNumberFormat="1" applyFont="1" applyBorder="1" applyAlignment="1">
      <alignment vertical="center"/>
    </xf>
    <xf numFmtId="169" fontId="3" fillId="0" borderId="3" xfId="0" applyNumberFormat="1" applyFont="1" applyBorder="1" applyAlignment="1">
      <alignment horizontal="right" vertical="center"/>
    </xf>
    <xf numFmtId="0" fontId="9" fillId="3" borderId="0" xfId="0" applyFont="1" applyFill="1" applyBorder="1" applyAlignment="1">
      <alignment horizontal="center" vertical="center" wrapText="1" shrinkToFit="1"/>
    </xf>
    <xf numFmtId="0" fontId="9" fillId="3" borderId="0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right" vertical="center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 shrinkToFit="1"/>
    </xf>
    <xf numFmtId="14" fontId="3" fillId="0" borderId="0" xfId="0" applyNumberFormat="1" applyFont="1" applyBorder="1" applyAlignment="1">
      <alignment vertical="center"/>
    </xf>
    <xf numFmtId="14" fontId="3" fillId="0" borderId="0" xfId="0" applyNumberFormat="1" applyFont="1" applyBorder="1" applyAlignment="1">
      <alignment vertical="center" shrinkToFit="1"/>
    </xf>
    <xf numFmtId="2" fontId="2" fillId="0" borderId="0" xfId="1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2" fontId="3" fillId="0" borderId="0" xfId="0" applyNumberFormat="1" applyFont="1" applyAlignment="1">
      <alignment vertical="center"/>
    </xf>
    <xf numFmtId="49" fontId="3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vertical="center" shrinkToFit="1"/>
    </xf>
  </cellXfs>
  <cellStyles count="2">
    <cellStyle name="Normal" xfId="0" builtinId="0"/>
    <cellStyle name="Normal 2" xfId="1" xr:uid="{78BC5F58-F3F7-4008-ADF8-42B264C21CB2}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4" formatCode="#,##0.00\ &quot;CHF&quot;;[Red]\-#,##0.00\ &quot;CHF&quot;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numFmt numFmtId="168" formatCode="#,##0.00\ &quot;CHF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7C80"/>
        <name val="Calibri"/>
        <family val="2"/>
        <scheme val="minor"/>
      </font>
      <numFmt numFmtId="165" formatCode="_-* #,##0.00\ &quot;CHF&quot;_-;\-* #,##0.00\ &quot;CHF&quot;_-;_-* &quot;-&quot;??\ &quot;CHF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65" formatCode="_-* #,##0.00\ &quot;CHF&quot;_-;\-* #,##0.00\ &quot;CHF&quot;_-;_-* &quot;-&quot;??\ &quot;CHF&quot;_-;_-@_-"/>
    </dxf>
    <dxf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79998168889431442"/>
        </patternFill>
      </fill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4" formatCode="#,##0.00\ &quot;CHF&quot;;[Red]\-#,##0.00\ &quot;CHF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4" formatCode="#,##0.00\ &quot;CHF&quot;;[Red]\-#,##0.00\ &quot;CHF&quot;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4" formatCode="#,##0.00\ &quot;CHF&quot;;[Red]\-#,##0.00\ &quot;CHF&quot;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4" formatCode="#,##0.00\ &quot;CHF&quot;;[Red]\-#,##0.00\ &quot;CHF&quot;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7" formatCode="dd\.mm\.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6" formatCode="_-* #,##0.00\ [$CHF]_-;\-* #,##0.00\ [$CHF]_-;_-* &quot;-&quot;??\ [$CHF]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4" formatCode="#,##0.00\ &quot;CHF&quot;;[Red]\-#,##0.00\ &quot;CHF&quot;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4" formatCode="#,##0.00\ &quot;CHF&quot;;[Red]\-#,##0.00\ &quot;CHF&quot;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</dxfs>
  <tableStyles count="0" defaultTableStyle="TableStyleMedium2" defaultPivotStyle="PivotStyleLight16"/>
  <colors>
    <mruColors>
      <color rgb="FFFFCCCC"/>
      <color rgb="FFFF99CC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ustomXml" Target="../ink/ink4.xml"/><Relationship Id="rId2" Type="http://schemas.openxmlformats.org/officeDocument/2006/relationships/image" Target="../media/image1.png"/><Relationship Id="rId1" Type="http://schemas.openxmlformats.org/officeDocument/2006/relationships/customXml" Target="../ink/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1478534</xdr:colOff>
      <xdr:row>15</xdr:row>
      <xdr:rowOff>0</xdr:rowOff>
    </xdr:from>
    <xdr:to>
      <xdr:col>5</xdr:col>
      <xdr:colOff>1516694</xdr:colOff>
      <xdr:row>15</xdr:row>
      <xdr:rowOff>35280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C2E7BB86-86E8-4D02-879B-C8A5D24DAC37}"/>
                </a:ext>
              </a:extLst>
            </xdr14:cNvPr>
            <xdr14:cNvContentPartPr/>
          </xdr14:nvContentPartPr>
          <xdr14:nvPr macro=""/>
          <xdr14:xfrm>
            <a:off x="9706320" y="27231789"/>
            <a:ext cx="38160" cy="3528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B998C2E5-F327-41A3-AADB-27DE9422DC1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697320" y="27222789"/>
              <a:ext cx="55800" cy="5292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6</xdr:col>
      <xdr:colOff>1478534</xdr:colOff>
      <xdr:row>15</xdr:row>
      <xdr:rowOff>0</xdr:rowOff>
    </xdr:from>
    <xdr:ext cx="38160" cy="3528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A2982A17-D42F-4464-A2CD-D6C26FC87522}"/>
                </a:ext>
              </a:extLst>
            </xdr14:cNvPr>
            <xdr14:cNvContentPartPr/>
          </xdr14:nvContentPartPr>
          <xdr14:nvPr macro=""/>
          <xdr14:xfrm>
            <a:off x="9706320" y="27231789"/>
            <a:ext cx="38160" cy="35280"/>
          </xdr14:xfrm>
        </xdr:contentPart>
      </mc:Choice>
      <mc:Fallback xmlns=""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A1271CBE-87F4-4321-A576-50AA58078E3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697320" y="27222789"/>
              <a:ext cx="55800" cy="5292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1478534</xdr:colOff>
      <xdr:row>7</xdr:row>
      <xdr:rowOff>126360</xdr:rowOff>
    </xdr:from>
    <xdr:to>
      <xdr:col>5</xdr:col>
      <xdr:colOff>1516694</xdr:colOff>
      <xdr:row>7</xdr:row>
      <xdr:rowOff>161640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688FDB70-21B0-4CED-B08B-FFBFFBC6B396}"/>
                </a:ext>
              </a:extLst>
            </xdr14:cNvPr>
            <xdr14:cNvContentPartPr/>
          </xdr14:nvContentPartPr>
          <xdr14:nvPr macro=""/>
          <xdr14:xfrm>
            <a:off x="9706320" y="27231789"/>
            <a:ext cx="38160" cy="3528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B998C2E5-F327-41A3-AADB-27DE9422DC1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697320" y="27222789"/>
              <a:ext cx="55800" cy="5292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6</xdr:col>
      <xdr:colOff>1478534</xdr:colOff>
      <xdr:row>7</xdr:row>
      <xdr:rowOff>126360</xdr:rowOff>
    </xdr:from>
    <xdr:ext cx="38160" cy="3528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92E8531E-34A9-46EB-8F9A-9C5521DDE409}"/>
                </a:ext>
              </a:extLst>
            </xdr14:cNvPr>
            <xdr14:cNvContentPartPr/>
          </xdr14:nvContentPartPr>
          <xdr14:nvPr macro=""/>
          <xdr14:xfrm>
            <a:off x="9706320" y="27231789"/>
            <a:ext cx="38160" cy="35280"/>
          </xdr14:xfrm>
        </xdr:contentPart>
      </mc:Choice>
      <mc:Fallback xmlns=""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A1271CBE-87F4-4321-A576-50AA58078E3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697320" y="27222789"/>
              <a:ext cx="55800" cy="5292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0</xdr:col>
      <xdr:colOff>1905000</xdr:colOff>
      <xdr:row>17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FE1606A-3E19-4926-9D81-5B19C60D01D2}"/>
            </a:ext>
          </a:extLst>
        </xdr:cNvPr>
        <xdr:cNvSpPr txBox="1"/>
      </xdr:nvSpPr>
      <xdr:spPr>
        <a:xfrm>
          <a:off x="1905000" y="178593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21T11:32:10.40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3097,'106'91'1152,"-118"-90"-872,7 3-56,3-3-152,1-2-8,1 1-56,0 0-16,0 0-8,0-2-16,0 0-136,0 1-496,0-1 464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21T11:32:10.45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3097,'106'91'1152,"-118"-90"-872,7 3-56,3-3-152,1-2-8,1 1-56,0 0-16,0 0-8,0-2-16,0 0-136,0 1-496,0-1 464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8-28T09:43:03.43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3097,'106'91'1152,"-118"-90"-872,7 3-56,3-3-152,1-2-8,1 1-56,0 0-16,0 0-8,0-2-16,0 0-136,0 1-496,0-1 464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8-28T09:43:03.43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3097,'106'91'1152,"-118"-90"-872,7 3-56,3-3-152,1-2-8,1 1-56,0 0-16,0 0-8,0-2-16,0 0-136,0 1-496,0-1 464</inkml:trace>
</inkml: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1" xr16:uid="{EA2D6282-D29F-4351-849C-92E38E8038CC}" autoFormatId="16" applyNumberFormats="0" applyBorderFormats="0" applyFontFormats="0" applyPatternFormats="0" applyAlignmentFormats="0" applyWidthHeightFormats="0">
  <queryTableRefresh nextId="13">
    <queryTableFields count="12">
      <queryTableField id="1" name="N° FACTURE" tableColumnId="1"/>
      <queryTableField id="2" name="DATE FACTURE " tableColumnId="2"/>
      <queryTableField id="3" name="ECHEANCE" tableColumnId="3"/>
      <queryTableField id="4" name="FOURNISSEUR" tableColumnId="4"/>
      <queryTableField id="5" name="N° CREANCIER" tableColumnId="5"/>
      <queryTableField id="6" name="TOTAL TTC" tableColumnId="6"/>
      <queryTableField id="7" name="PAYE" tableColumnId="7"/>
      <queryTableField id="8" name="COMPTE" tableColumnId="8"/>
      <queryTableField id="9" name="DATE PAIEMENT" tableColumnId="9"/>
      <queryTableField id="10" name="Manque" tableColumnId="10"/>
      <queryTableField id="11" name="Rabais" tableColumnId="11"/>
      <queryTableField id="12" name="Vérifié" tableColumnId="1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A290C0-5ED6-41E9-9DFE-892F95C9AD56}" name="Echéancier" displayName="Echéancier" ref="A1:L15" totalsRowCount="1">
  <autoFilter ref="A1:L14" xr:uid="{568A379D-DB29-441B-B494-AF3FC5DE28F4}"/>
  <tableColumns count="12">
    <tableColumn id="1" xr3:uid="{875DFE05-4CA0-4265-8086-879FD888BF99}" name="N° FACTURE" totalsRowLabel="Total" dataDxfId="14" totalsRowDxfId="13"/>
    <tableColumn id="2" xr3:uid="{04A2D60B-033C-4896-8065-2ED73EA0B587}" name="DATE FACTURE " dataDxfId="15" totalsRowDxfId="39"/>
    <tableColumn id="3" xr3:uid="{DB35D9D5-C135-482A-B909-C70D90C5F172}" name="ECHEANCE" dataDxfId="49" totalsRowDxfId="38">
      <calculatedColumnFormula>IF(B2&lt;&gt;"",(B2+30),"")</calculatedColumnFormula>
    </tableColumn>
    <tableColumn id="4" xr3:uid="{7D65E40F-F83E-4EE5-A5F4-5BF21C0E2346}" name="FOURNISSEUR" dataDxfId="48" totalsRowDxfId="37">
      <calculatedColumnFormula>IF(E2="","",(VLOOKUP(E2,Créancier!A:B,2)))</calculatedColumnFormula>
    </tableColumn>
    <tableColumn id="5" xr3:uid="{4A62F7C9-5208-47F7-890A-BB2FA8497513}" name="N° CREANCIER" dataDxfId="47" totalsRowDxfId="36"/>
    <tableColumn id="6" xr3:uid="{DBFFA77E-DF70-4F5F-A7F0-9F0BB66C0A99}" name="TOTAL TTC" totalsRowFunction="sum" dataDxfId="46" totalsRowDxfId="35"/>
    <tableColumn id="7" xr3:uid="{86D89802-3E88-45F1-A317-51E4EDE52277}" name="PAYE" dataDxfId="45" totalsRowDxfId="34"/>
    <tableColumn id="8" xr3:uid="{236B29BB-6E06-476D-BC67-F6D5286BFDF1}" name="COMPTE" dataDxfId="44" totalsRowDxfId="33"/>
    <tableColumn id="9" xr3:uid="{A8D32A86-07DE-4F21-8D20-E1479D4C0A03}" name="DATE PAIEMENT" dataDxfId="43" totalsRowDxfId="32"/>
    <tableColumn id="10" xr3:uid="{17F0ABB8-99D1-4FEB-A0E0-7403DADAC9B0}" name="Manque" dataDxfId="42" totalsRowDxfId="31"/>
    <tableColumn id="11" xr3:uid="{9F844BB1-6721-4D3E-8CE6-6FB4E712A566}" name="Rabais" totalsRowFunction="sum" dataDxfId="41" totalsRowDxfId="30">
      <calculatedColumnFormula>IF(G2&lt;&gt;0,F2-G2,0)</calculatedColumnFormula>
    </tableColumn>
    <tableColumn id="12" xr3:uid="{93CF8E4F-0107-4E5F-8EE5-E84B33A218F8}" name="Vérifié" totalsRowFunction="custom" dataDxfId="40" totalsRowDxfId="29">
      <totalsRowFormula>Echéancier[[#Totals],[TOTAL TTC]]-Echéancier[[#Totals],[Rabais]]</totalsRow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8983B2-E010-4C87-854A-A59F92F097F8}" name="Banque" displayName="Banque" ref="A1:E27" totalsRowShown="0">
  <autoFilter ref="A1:E27" xr:uid="{93FC4FB0-325D-4F4A-8E74-8272C3597827}"/>
  <tableColumns count="5">
    <tableColumn id="1" xr3:uid="{62C2372E-80B4-48EF-A009-96854BB22561}" name="Date" dataDxfId="20"/>
    <tableColumn id="2" xr3:uid="{2F099448-10DA-4A1B-ABE7-108541807846}" name="Mouvement"/>
    <tableColumn id="3" xr3:uid="{9B1261BA-C272-4CD2-B4D0-A98A5C884F01}" name="Entrée " dataDxfId="19"/>
    <tableColumn id="4" xr3:uid="{60978A9E-4254-42CD-9803-9B2185F65114}" name="Sortie" dataDxfId="18">
      <calculatedColumnFormula>SUMIFS(Échéancier!G:G,Échéancier!I:I,Banque!A2,Échéancier!H:H,"CLER")</calculatedColumnFormula>
    </tableColumn>
    <tableColumn id="5" xr3:uid="{F16A3B29-0B8A-45B8-B898-1EAFF95B24C6}" name="Solde" dataDxfId="1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3869CB-4AED-4D4D-B046-8B997161EE14}" name="Echéancier_2" displayName="Echéancier_2" ref="N1:Y6" tableType="queryTable" totalsRowShown="0" headerRowDxfId="16" dataDxfId="1">
  <autoFilter ref="N1:Y6" xr:uid="{E1240080-34B8-4D69-B83E-4DD32BD796A1}"/>
  <tableColumns count="12">
    <tableColumn id="1" xr3:uid="{15F49DAF-D074-4FD1-B01A-38153722DAE7}" uniqueName="1" name="N° FACTURE" queryTableFieldId="1" dataDxfId="12"/>
    <tableColumn id="2" xr3:uid="{B774829D-0A19-4FDC-ACE1-7F328D72DF27}" uniqueName="2" name="DATE FACTURE " queryTableFieldId="2" dataDxfId="11"/>
    <tableColumn id="3" xr3:uid="{96E07A06-37BA-4567-8EFA-98CEA0A6C893}" uniqueName="3" name="ECHEANCE" queryTableFieldId="3" dataDxfId="10"/>
    <tableColumn id="4" xr3:uid="{DEDDE2C0-0629-4C95-83CE-CA32228D95DA}" uniqueName="4" name="FOURNISSEUR" queryTableFieldId="4" dataDxfId="9"/>
    <tableColumn id="5" xr3:uid="{E228A9D7-7BCE-4A8D-B347-6ABA71460366}" uniqueName="5" name="N° CREANCIER" queryTableFieldId="5" dataDxfId="8"/>
    <tableColumn id="6" xr3:uid="{A3717D4F-5119-4B65-9901-689B87F8EFA8}" uniqueName="6" name="TOTAL TTC" queryTableFieldId="6" dataDxfId="0"/>
    <tableColumn id="7" xr3:uid="{6C276818-025C-4203-AC9F-95E765CA8AB4}" uniqueName="7" name="PAYE" queryTableFieldId="7" dataDxfId="7"/>
    <tableColumn id="8" xr3:uid="{779DC0E3-1647-4A03-816D-281F711659B5}" uniqueName="8" name="COMPTE" queryTableFieldId="8" dataDxfId="6"/>
    <tableColumn id="9" xr3:uid="{0C616869-3515-48B5-8258-A7F27E838F68}" uniqueName="9" name="DATE PAIEMENT" queryTableFieldId="9" dataDxfId="5"/>
    <tableColumn id="10" xr3:uid="{685FD616-6DDE-4837-98EA-EFEC18F3DE52}" uniqueName="10" name="Manque" queryTableFieldId="10" dataDxfId="4"/>
    <tableColumn id="11" xr3:uid="{B7FDE1E7-A57D-4E96-870D-BDDC5589D3FC}" uniqueName="11" name="Rabais" queryTableFieldId="11" dataDxfId="3"/>
    <tableColumn id="12" xr3:uid="{3613E11D-8C2F-4605-A45B-169D7E682257}" uniqueName="12" name="Vérifié" queryTableFieldId="12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9F92-4957-48F3-B45E-6DBF60FF579E}">
  <sheetPr codeName="Feuil1">
    <pageSetUpPr fitToPage="1"/>
  </sheetPr>
  <dimension ref="A1:T15"/>
  <sheetViews>
    <sheetView zoomScale="55" zoomScaleNormal="55" workbookViewId="0">
      <pane ySplit="1" topLeftCell="A2" activePane="bottomLeft" state="frozen"/>
      <selection pane="bottomLeft" activeCell="G2" sqref="G2"/>
    </sheetView>
  </sheetViews>
  <sheetFormatPr baseColWidth="10" defaultColWidth="10.85546875" defaultRowHeight="26.25" x14ac:dyDescent="0.25"/>
  <cols>
    <col min="1" max="1" width="29.42578125" style="66" customWidth="1"/>
    <col min="2" max="2" width="34.28515625" style="14" customWidth="1"/>
    <col min="3" max="3" width="25" style="17" customWidth="1"/>
    <col min="4" max="4" width="40.42578125" style="14" bestFit="1" customWidth="1"/>
    <col min="5" max="5" width="34.7109375" style="14" bestFit="1" customWidth="1"/>
    <col min="6" max="6" width="33.5703125" style="32" bestFit="1" customWidth="1"/>
    <col min="7" max="7" width="39.140625" style="14" bestFit="1" customWidth="1"/>
    <col min="8" max="8" width="22.7109375" style="14" customWidth="1"/>
    <col min="9" max="9" width="34.85546875" style="17" customWidth="1"/>
    <col min="10" max="10" width="24.140625" style="14" customWidth="1"/>
    <col min="11" max="11" width="27.140625" style="32" bestFit="1" customWidth="1"/>
    <col min="12" max="12" width="24.7109375" style="20" bestFit="1" customWidth="1"/>
    <col min="13" max="13" width="10.85546875" style="14"/>
    <col min="14" max="14" width="30.5703125" style="14" customWidth="1"/>
    <col min="15" max="15" width="9.140625" style="3" customWidth="1"/>
    <col min="16" max="16" width="38.140625" style="3" customWidth="1"/>
    <col min="17" max="17" width="13.5703125" style="3" customWidth="1"/>
    <col min="18" max="18" width="9.140625" style="3" customWidth="1"/>
    <col min="19" max="20" width="9" style="3" customWidth="1"/>
    <col min="21" max="16384" width="10.85546875" style="14"/>
  </cols>
  <sheetData>
    <row r="1" spans="1:17" x14ac:dyDescent="0.25">
      <c r="A1" s="64" t="s">
        <v>0</v>
      </c>
      <c r="B1" s="11" t="s">
        <v>1</v>
      </c>
      <c r="C1" s="12" t="s">
        <v>2</v>
      </c>
      <c r="D1" s="13" t="s">
        <v>3</v>
      </c>
      <c r="E1" s="13" t="s">
        <v>4</v>
      </c>
      <c r="F1" s="29" t="s">
        <v>5</v>
      </c>
      <c r="G1" s="13" t="s">
        <v>6</v>
      </c>
      <c r="H1" s="13" t="s">
        <v>7</v>
      </c>
      <c r="I1" s="12" t="s">
        <v>8</v>
      </c>
      <c r="J1" s="12" t="s">
        <v>11</v>
      </c>
      <c r="K1" s="33" t="s">
        <v>13</v>
      </c>
      <c r="L1" s="21" t="s">
        <v>21</v>
      </c>
      <c r="N1" s="14" t="s">
        <v>25</v>
      </c>
      <c r="O1" s="22" t="s">
        <v>23</v>
      </c>
      <c r="P1" s="23" t="s">
        <v>21</v>
      </c>
      <c r="Q1" s="14">
        <f>COUNTIF(L:L,"v")</f>
        <v>0</v>
      </c>
    </row>
    <row r="2" spans="1:17" x14ac:dyDescent="0.25">
      <c r="A2" s="65" t="s">
        <v>9</v>
      </c>
      <c r="B2" s="15">
        <v>43605</v>
      </c>
      <c r="C2" s="15">
        <f t="shared" ref="C2:C14" si="0">IF(B2&lt;&gt;"",(B2+30),"")</f>
        <v>43635</v>
      </c>
      <c r="D2" s="24" t="str">
        <f>IF(E2="","",(VLOOKUP(E2,Créancier!A:B,2)))</f>
        <v>Fournisseur 1</v>
      </c>
      <c r="E2" s="25">
        <v>1</v>
      </c>
      <c r="F2" s="30">
        <v>1439.4</v>
      </c>
      <c r="G2" s="30">
        <v>1439</v>
      </c>
      <c r="H2" s="26" t="s">
        <v>42</v>
      </c>
      <c r="I2" s="16">
        <v>43683</v>
      </c>
      <c r="J2" s="28"/>
      <c r="K2" s="30">
        <f t="shared" ref="K2:K14" si="1">IF(G2&lt;&gt;0,F2-G2,0)</f>
        <v>0.40000000000009095</v>
      </c>
      <c r="O2" s="18" t="s">
        <v>22</v>
      </c>
      <c r="P2" s="2" t="s">
        <v>26</v>
      </c>
      <c r="Q2" s="14">
        <f>COUNTIF(L:L,"c")</f>
        <v>0</v>
      </c>
    </row>
    <row r="3" spans="1:17" x14ac:dyDescent="0.25">
      <c r="A3" s="65">
        <v>9350460764</v>
      </c>
      <c r="B3" s="15">
        <v>43614</v>
      </c>
      <c r="C3" s="15">
        <f t="shared" si="0"/>
        <v>43644</v>
      </c>
      <c r="D3" s="24" t="str">
        <f>IF(E3="","",(VLOOKUP(E3,Créancier!A:B,2)))</f>
        <v>Fournisseur 2</v>
      </c>
      <c r="E3" s="25">
        <v>2</v>
      </c>
      <c r="F3" s="30">
        <v>5578.35</v>
      </c>
      <c r="G3" s="30"/>
      <c r="H3" s="26"/>
      <c r="I3" s="16"/>
      <c r="J3" s="28"/>
      <c r="K3" s="30">
        <f t="shared" si="1"/>
        <v>0</v>
      </c>
      <c r="O3" s="19" t="s">
        <v>24</v>
      </c>
      <c r="P3" s="2" t="s">
        <v>27</v>
      </c>
      <c r="Q3" s="14">
        <f>COUNTIF(L:L,"mad")</f>
        <v>0</v>
      </c>
    </row>
    <row r="4" spans="1:17" x14ac:dyDescent="0.25">
      <c r="A4" s="65">
        <v>9350464026</v>
      </c>
      <c r="B4" s="15">
        <v>43616</v>
      </c>
      <c r="C4" s="15">
        <f t="shared" si="0"/>
        <v>43646</v>
      </c>
      <c r="D4" s="24" t="str">
        <f>IF(E4="","",(VLOOKUP(E4,Créancier!A:B,2)))</f>
        <v>Fournisseur 3</v>
      </c>
      <c r="E4" s="25">
        <v>3</v>
      </c>
      <c r="F4" s="30">
        <v>450.25</v>
      </c>
      <c r="G4" s="30">
        <v>441.25</v>
      </c>
      <c r="H4" s="26" t="s">
        <v>42</v>
      </c>
      <c r="I4" s="16">
        <v>43683</v>
      </c>
      <c r="J4" s="28"/>
      <c r="K4" s="30">
        <f t="shared" si="1"/>
        <v>9</v>
      </c>
      <c r="O4" s="36" t="s">
        <v>29</v>
      </c>
      <c r="P4" s="2" t="s">
        <v>30</v>
      </c>
      <c r="Q4" s="14">
        <f>COUNTIF(L:L,"mf")</f>
        <v>0</v>
      </c>
    </row>
    <row r="5" spans="1:17" x14ac:dyDescent="0.25">
      <c r="A5" s="65">
        <v>9350465682</v>
      </c>
      <c r="B5" s="15">
        <v>43621</v>
      </c>
      <c r="C5" s="15">
        <f t="shared" si="0"/>
        <v>43651</v>
      </c>
      <c r="D5" s="24" t="str">
        <f>IF(E5="","",(VLOOKUP(E5,Créancier!A:B,2)))</f>
        <v>Fournisseur 2</v>
      </c>
      <c r="E5" s="25">
        <v>2</v>
      </c>
      <c r="F5" s="30">
        <v>73.55</v>
      </c>
      <c r="G5" s="30">
        <v>72.650000000000006</v>
      </c>
      <c r="H5" s="26" t="s">
        <v>42</v>
      </c>
      <c r="I5" s="16">
        <v>43683</v>
      </c>
      <c r="J5" s="28"/>
      <c r="K5" s="30">
        <f t="shared" si="1"/>
        <v>0.89999999999999147</v>
      </c>
      <c r="O5" s="52" t="s">
        <v>32</v>
      </c>
      <c r="P5" s="2" t="s">
        <v>33</v>
      </c>
      <c r="Q5" s="14">
        <f>COUNTIF(L:L,"fap")</f>
        <v>0</v>
      </c>
    </row>
    <row r="6" spans="1:17" x14ac:dyDescent="0.25">
      <c r="A6" s="65">
        <v>315252</v>
      </c>
      <c r="B6" s="15">
        <v>43633</v>
      </c>
      <c r="C6" s="15">
        <f t="shared" si="0"/>
        <v>43663</v>
      </c>
      <c r="D6" s="24" t="str">
        <f>IF(E6="","",(VLOOKUP(E6,Créancier!A:B,2)))</f>
        <v>Fournisseur 3</v>
      </c>
      <c r="E6" s="25">
        <v>3</v>
      </c>
      <c r="F6" s="30">
        <v>2819.3</v>
      </c>
      <c r="G6" s="30"/>
      <c r="H6" s="26"/>
      <c r="I6" s="16"/>
      <c r="J6" s="28"/>
      <c r="K6" s="30">
        <f t="shared" si="1"/>
        <v>0</v>
      </c>
      <c r="O6" s="35"/>
      <c r="P6" s="2" t="s">
        <v>28</v>
      </c>
    </row>
    <row r="7" spans="1:17" x14ac:dyDescent="0.25">
      <c r="A7" s="65">
        <v>315833</v>
      </c>
      <c r="B7" s="15">
        <v>43644</v>
      </c>
      <c r="C7" s="15">
        <f t="shared" si="0"/>
        <v>43674</v>
      </c>
      <c r="D7" s="24" t="str">
        <f>IF(E7="","",(VLOOKUP(E7,Créancier!A:B,2)))</f>
        <v>Fournisseur 3</v>
      </c>
      <c r="E7" s="25">
        <v>3</v>
      </c>
      <c r="F7" s="30">
        <v>1740.95</v>
      </c>
      <c r="G7" s="30">
        <v>1740.95</v>
      </c>
      <c r="H7" s="26" t="s">
        <v>42</v>
      </c>
      <c r="I7" s="16">
        <v>43683</v>
      </c>
      <c r="J7" s="28"/>
      <c r="K7" s="30">
        <f t="shared" si="1"/>
        <v>0</v>
      </c>
    </row>
    <row r="8" spans="1:17" x14ac:dyDescent="0.25">
      <c r="A8" s="65">
        <v>4058577570</v>
      </c>
      <c r="B8" s="15">
        <v>43644</v>
      </c>
      <c r="C8" s="15">
        <f t="shared" si="0"/>
        <v>43674</v>
      </c>
      <c r="D8" s="24" t="str">
        <f>IF(E8="","",(VLOOKUP(E8,Créancier!A:B,2)))</f>
        <v>Fournisseur 4</v>
      </c>
      <c r="E8" s="25">
        <v>4</v>
      </c>
      <c r="F8" s="30">
        <v>156.69999999999999</v>
      </c>
      <c r="G8" s="30">
        <v>156.69999999999999</v>
      </c>
      <c r="H8" s="26" t="s">
        <v>42</v>
      </c>
      <c r="I8" s="16">
        <v>43683</v>
      </c>
      <c r="J8" s="28"/>
      <c r="K8" s="30">
        <f t="shared" si="1"/>
        <v>0</v>
      </c>
    </row>
    <row r="9" spans="1:17" x14ac:dyDescent="0.25">
      <c r="A9" s="65">
        <v>9350480291</v>
      </c>
      <c r="B9" s="15">
        <v>43649</v>
      </c>
      <c r="C9" s="15">
        <f t="shared" si="0"/>
        <v>43679</v>
      </c>
      <c r="D9" s="24" t="str">
        <f>IF(E9="","",(VLOOKUP(E9,Créancier!A:B,2)))</f>
        <v>Fournisseur 2</v>
      </c>
      <c r="E9" s="25">
        <v>2</v>
      </c>
      <c r="F9" s="30">
        <v>310</v>
      </c>
      <c r="G9" s="30"/>
      <c r="H9" s="26"/>
      <c r="I9" s="16"/>
      <c r="J9" s="28"/>
      <c r="K9" s="30">
        <f t="shared" si="1"/>
        <v>0</v>
      </c>
    </row>
    <row r="10" spans="1:17" x14ac:dyDescent="0.25">
      <c r="A10" s="65">
        <v>9350480292</v>
      </c>
      <c r="B10" s="15">
        <v>43649</v>
      </c>
      <c r="C10" s="15">
        <f t="shared" si="0"/>
        <v>43679</v>
      </c>
      <c r="D10" s="24" t="str">
        <f>IF(E10="","",(VLOOKUP(E10,Créancier!A:B,2)))</f>
        <v>Fournisseur 5</v>
      </c>
      <c r="E10" s="25">
        <v>5</v>
      </c>
      <c r="F10" s="30">
        <v>169.55</v>
      </c>
      <c r="G10" s="30">
        <v>166</v>
      </c>
      <c r="H10" s="26" t="s">
        <v>42</v>
      </c>
      <c r="I10" s="16">
        <v>43683</v>
      </c>
      <c r="J10" s="28"/>
      <c r="K10" s="30">
        <f t="shared" si="1"/>
        <v>3.5500000000000114</v>
      </c>
    </row>
    <row r="11" spans="1:17" x14ac:dyDescent="0.25">
      <c r="A11" s="65">
        <v>9350481698</v>
      </c>
      <c r="B11" s="15">
        <v>43656</v>
      </c>
      <c r="C11" s="15">
        <f t="shared" si="0"/>
        <v>43686</v>
      </c>
      <c r="D11" s="24" t="str">
        <f>IF(E11="","",(VLOOKUP(E11,Créancier!A:B,2)))</f>
        <v>Fournisseur 7</v>
      </c>
      <c r="E11" s="25">
        <v>6</v>
      </c>
      <c r="F11" s="30">
        <v>573.4</v>
      </c>
      <c r="G11" s="30"/>
      <c r="H11" s="26"/>
      <c r="I11" s="16"/>
      <c r="J11" s="28"/>
      <c r="K11" s="30">
        <f t="shared" si="1"/>
        <v>0</v>
      </c>
    </row>
    <row r="12" spans="1:17" x14ac:dyDescent="0.25">
      <c r="A12" s="65">
        <v>9350482605</v>
      </c>
      <c r="B12" s="15">
        <v>43656</v>
      </c>
      <c r="C12" s="15">
        <f t="shared" si="0"/>
        <v>43686</v>
      </c>
      <c r="D12" s="24" t="str">
        <f>IF(E12="","",(VLOOKUP(E12,Créancier!A:B,2)))</f>
        <v>Fournisseur 2</v>
      </c>
      <c r="E12" s="25">
        <v>2</v>
      </c>
      <c r="F12" s="30">
        <v>1224.1500000000001</v>
      </c>
      <c r="G12" s="30">
        <v>1101.6500000000001</v>
      </c>
      <c r="H12" s="26" t="s">
        <v>42</v>
      </c>
      <c r="I12" s="16">
        <v>43683</v>
      </c>
      <c r="J12" s="28"/>
      <c r="K12" s="30">
        <f t="shared" si="1"/>
        <v>122.5</v>
      </c>
    </row>
    <row r="13" spans="1:17" x14ac:dyDescent="0.25">
      <c r="A13" s="65">
        <v>9350485183</v>
      </c>
      <c r="B13" s="15">
        <v>43663</v>
      </c>
      <c r="C13" s="15">
        <f t="shared" si="0"/>
        <v>43693</v>
      </c>
      <c r="D13" s="24" t="str">
        <f>IF(E13="","",(VLOOKUP(E13,Créancier!A:B,2)))</f>
        <v>Fournisseur 8</v>
      </c>
      <c r="E13" s="25">
        <v>7</v>
      </c>
      <c r="F13" s="30">
        <v>546.25</v>
      </c>
      <c r="G13" s="30">
        <v>535.29999999999995</v>
      </c>
      <c r="H13" s="26" t="s">
        <v>42</v>
      </c>
      <c r="I13" s="16">
        <v>43683</v>
      </c>
      <c r="J13" s="28"/>
      <c r="K13" s="30">
        <f t="shared" si="1"/>
        <v>10.950000000000045</v>
      </c>
    </row>
    <row r="14" spans="1:17" x14ac:dyDescent="0.25">
      <c r="A14" s="65" t="s">
        <v>10</v>
      </c>
      <c r="B14" s="15">
        <v>43662</v>
      </c>
      <c r="C14" s="15">
        <f t="shared" si="0"/>
        <v>43692</v>
      </c>
      <c r="D14" s="24" t="str">
        <f>IF(E14="","",(VLOOKUP(E14,Créancier!A:B,2)))</f>
        <v>Fournisseur 1</v>
      </c>
      <c r="E14" s="25">
        <v>1</v>
      </c>
      <c r="F14" s="30">
        <v>602.20000000000005</v>
      </c>
      <c r="G14" s="30"/>
      <c r="H14" s="26"/>
      <c r="I14" s="16"/>
      <c r="J14" s="28"/>
      <c r="K14" s="30">
        <f t="shared" si="1"/>
        <v>0</v>
      </c>
    </row>
    <row r="15" spans="1:17" s="1" customFormat="1" x14ac:dyDescent="0.4">
      <c r="A15" s="28" t="s">
        <v>43</v>
      </c>
      <c r="B15" s="25"/>
      <c r="C15" s="25"/>
      <c r="D15" s="24"/>
      <c r="E15" s="25"/>
      <c r="F15" s="30">
        <f>SUBTOTAL(109,Echéancier[TOTAL TTC])</f>
        <v>15684.050000000001</v>
      </c>
      <c r="G15" s="58"/>
      <c r="H15" s="25"/>
      <c r="I15" s="25"/>
      <c r="J15" s="28"/>
      <c r="K15" s="30">
        <f>SUBTOTAL(109,Echéancier[Rabais])</f>
        <v>147.30000000000013</v>
      </c>
      <c r="L15" s="59">
        <f>Echéancier[[#Totals],[TOTAL TTC]]-Echéancier[[#Totals],[Rabais]]</f>
        <v>15536.750000000002</v>
      </c>
      <c r="O15" s="3"/>
    </row>
  </sheetData>
  <phoneticPr fontId="6" type="noConversion"/>
  <conditionalFormatting sqref="K2:K14">
    <cfRule type="cellIs" dxfId="28" priority="4" operator="equal">
      <formula>0</formula>
    </cfRule>
  </conditionalFormatting>
  <conditionalFormatting sqref="L2:L14">
    <cfRule type="cellIs" dxfId="27" priority="2" operator="equal">
      <formula>"FAP"</formula>
    </cfRule>
    <cfRule type="cellIs" dxfId="26" priority="3" operator="equal">
      <formula>"MF"</formula>
    </cfRule>
    <cfRule type="containsText" dxfId="25" priority="7" operator="containsText" text="MAD">
      <formula>NOT(ISERROR(SEARCH("MAD",L2)))</formula>
    </cfRule>
    <cfRule type="containsText" dxfId="24" priority="8" operator="containsText" text="c">
      <formula>NOT(ISERROR(SEARCH("c",L2)))</formula>
    </cfRule>
    <cfRule type="containsText" dxfId="23" priority="9" operator="containsText" text="v">
      <formula>NOT(ISERROR(SEARCH("v",L2)))</formula>
    </cfRule>
  </conditionalFormatting>
  <conditionalFormatting sqref="A1:A14">
    <cfRule type="duplicateValues" dxfId="21" priority="10"/>
  </conditionalFormatting>
  <pageMargins left="0.25" right="0.25" top="0.75" bottom="0.75" header="0.3" footer="0.3"/>
  <pageSetup scale="10" orientation="portrait" horizontalDpi="4294967294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66DAD-FE4F-4D66-A903-96BE1D5FDFA2}">
  <sheetPr codeName="Feuil2"/>
  <dimension ref="A1:H27"/>
  <sheetViews>
    <sheetView workbookViewId="0">
      <selection activeCell="E23" sqref="E23"/>
    </sheetView>
  </sheetViews>
  <sheetFormatPr baseColWidth="10" defaultRowHeight="15" x14ac:dyDescent="0.25"/>
  <cols>
    <col min="1" max="1" width="12.5703125" style="6" bestFit="1" customWidth="1"/>
    <col min="2" max="2" width="14" customWidth="1"/>
    <col min="3" max="3" width="22.85546875" style="7" customWidth="1"/>
    <col min="4" max="4" width="16.42578125" style="8" bestFit="1" customWidth="1"/>
    <col min="5" max="5" width="15" style="4" bestFit="1" customWidth="1"/>
    <col min="8" max="8" width="13.5703125" bestFit="1" customWidth="1"/>
  </cols>
  <sheetData>
    <row r="1" spans="1:5" x14ac:dyDescent="0.25">
      <c r="A1" s="6" t="s">
        <v>18</v>
      </c>
      <c r="B1" t="s">
        <v>19</v>
      </c>
      <c r="C1" s="9" t="s">
        <v>14</v>
      </c>
      <c r="D1" s="10" t="s">
        <v>15</v>
      </c>
      <c r="E1" s="5" t="s">
        <v>12</v>
      </c>
    </row>
    <row r="2" spans="1:5" x14ac:dyDescent="0.25">
      <c r="A2" s="6">
        <v>43466</v>
      </c>
      <c r="B2" t="s">
        <v>16</v>
      </c>
      <c r="C2" s="7">
        <v>0</v>
      </c>
      <c r="D2" s="8">
        <v>0</v>
      </c>
      <c r="E2" s="4">
        <v>603884.80000000005</v>
      </c>
    </row>
    <row r="3" spans="1:5" x14ac:dyDescent="0.25">
      <c r="A3" s="6">
        <v>43647</v>
      </c>
      <c r="B3" t="s">
        <v>17</v>
      </c>
      <c r="C3" s="7">
        <v>140000</v>
      </c>
      <c r="E3" s="4">
        <f>E2+C3-D3</f>
        <v>743884.80000000005</v>
      </c>
    </row>
    <row r="4" spans="1:5" x14ac:dyDescent="0.25">
      <c r="A4" s="6">
        <v>43706</v>
      </c>
      <c r="B4" t="s">
        <v>20</v>
      </c>
      <c r="D4" s="8">
        <f>SUMIFS(Échéancier!G:G,Échéancier!I:I,Banque!A4,Échéancier!H:H,"CLER")</f>
        <v>0</v>
      </c>
      <c r="E4" s="4">
        <f>E3+C4-D4</f>
        <v>743884.80000000005</v>
      </c>
    </row>
    <row r="5" spans="1:5" x14ac:dyDescent="0.25">
      <c r="A5" s="6">
        <v>43714</v>
      </c>
      <c r="B5" t="s">
        <v>20</v>
      </c>
      <c r="D5" s="8">
        <f>SUMIFS(Échéancier!G:G,Échéancier!I:I,Banque!A5,Échéancier!H:H,"CLER")</f>
        <v>0</v>
      </c>
      <c r="E5" s="4">
        <f t="shared" ref="E5:E8" si="0">E4+C5-D5</f>
        <v>743884.80000000005</v>
      </c>
    </row>
    <row r="6" spans="1:5" x14ac:dyDescent="0.25">
      <c r="A6" s="6">
        <v>43721</v>
      </c>
      <c r="B6" t="s">
        <v>20</v>
      </c>
      <c r="D6" s="8">
        <f>SUMIFS(Échéancier!G:G,Échéancier!I:I,Banque!A6,Échéancier!H:H,"CLER")</f>
        <v>0</v>
      </c>
      <c r="E6" s="4">
        <f t="shared" si="0"/>
        <v>743884.80000000005</v>
      </c>
    </row>
    <row r="7" spans="1:5" x14ac:dyDescent="0.25">
      <c r="A7" s="6">
        <v>43727</v>
      </c>
      <c r="B7" t="s">
        <v>20</v>
      </c>
      <c r="D7" s="8">
        <f>SUMIFS(Échéancier!G:G,Échéancier!I:I,Banque!A7,Échéancier!H:H,"CLER")</f>
        <v>0</v>
      </c>
      <c r="E7" s="4">
        <f t="shared" si="0"/>
        <v>743884.80000000005</v>
      </c>
    </row>
    <row r="8" spans="1:5" x14ac:dyDescent="0.25">
      <c r="A8" s="6">
        <v>43738</v>
      </c>
      <c r="B8" t="s">
        <v>20</v>
      </c>
      <c r="D8" s="8">
        <f>SUMIFS(Échéancier!G:G,Échéancier!I:I,Banque!A8,Échéancier!H:H,"CLER")</f>
        <v>0</v>
      </c>
      <c r="E8" s="4">
        <f t="shared" si="0"/>
        <v>743884.80000000005</v>
      </c>
    </row>
    <row r="9" spans="1:5" x14ac:dyDescent="0.25">
      <c r="A9" s="6">
        <v>43740</v>
      </c>
      <c r="B9" t="s">
        <v>20</v>
      </c>
      <c r="D9" s="8">
        <f>SUMIFS(Échéancier!G:G,Échéancier!I:I,Banque!A9,Échéancier!H:H,"CLER")</f>
        <v>0</v>
      </c>
      <c r="E9" s="4">
        <f>E8+C9-D9</f>
        <v>743884.80000000005</v>
      </c>
    </row>
    <row r="10" spans="1:5" x14ac:dyDescent="0.25">
      <c r="A10" s="6">
        <v>43767</v>
      </c>
      <c r="B10" t="s">
        <v>20</v>
      </c>
      <c r="D10" s="8">
        <f>SUMIFS(Échéancier!G:G,Échéancier!I:I,Banque!A10,Échéancier!H:H,"CLER")</f>
        <v>0</v>
      </c>
      <c r="E10" s="4">
        <f t="shared" ref="E10:E27" si="1">E9+C10-D10</f>
        <v>743884.80000000005</v>
      </c>
    </row>
    <row r="11" spans="1:5" x14ac:dyDescent="0.25">
      <c r="A11" s="6">
        <v>43802</v>
      </c>
      <c r="B11" t="s">
        <v>20</v>
      </c>
      <c r="D11" s="8">
        <f>SUMIFS(Échéancier!G:G,Échéancier!I:I,Banque!A11,Échéancier!H:H,"CLER")</f>
        <v>0</v>
      </c>
      <c r="E11" s="4">
        <f t="shared" si="1"/>
        <v>743884.80000000005</v>
      </c>
    </row>
    <row r="12" spans="1:5" x14ac:dyDescent="0.25">
      <c r="A12" s="6">
        <v>43803</v>
      </c>
      <c r="B12" t="s">
        <v>20</v>
      </c>
      <c r="D12" s="8">
        <f>SUMIFS(Échéancier!G:G,Échéancier!I:I,Banque!A12,Échéancier!H:H,"CLER")</f>
        <v>0</v>
      </c>
      <c r="E12" s="4">
        <f t="shared" si="1"/>
        <v>743884.80000000005</v>
      </c>
    </row>
    <row r="13" spans="1:5" x14ac:dyDescent="0.25">
      <c r="A13" s="6">
        <v>43866</v>
      </c>
      <c r="B13" t="s">
        <v>20</v>
      </c>
      <c r="D13" s="8">
        <f>SUMIFS(Échéancier!G:G,Échéancier!I:I,Banque!A13,Échéancier!H:H,"CLER")</f>
        <v>0</v>
      </c>
      <c r="E13" s="4">
        <f t="shared" si="1"/>
        <v>743884.80000000005</v>
      </c>
    </row>
    <row r="14" spans="1:5" x14ac:dyDescent="0.25">
      <c r="A14" s="6">
        <v>43874</v>
      </c>
      <c r="B14" t="s">
        <v>20</v>
      </c>
      <c r="D14" s="8">
        <f>SUMIFS(Échéancier!G:G,Échéancier!I:I,Banque!A14,Échéancier!H:H,"CLER")</f>
        <v>0</v>
      </c>
      <c r="E14" s="4">
        <f t="shared" si="1"/>
        <v>743884.80000000005</v>
      </c>
    </row>
    <row r="15" spans="1:5" x14ac:dyDescent="0.25">
      <c r="A15" s="6">
        <v>43875</v>
      </c>
      <c r="B15" t="s">
        <v>20</v>
      </c>
      <c r="D15" s="8">
        <f>SUMIFS(Échéancier!G:G,Échéancier!I:I,Banque!A15,Échéancier!H:H,"CLER")</f>
        <v>0</v>
      </c>
      <c r="E15" s="4">
        <f t="shared" si="1"/>
        <v>743884.80000000005</v>
      </c>
    </row>
    <row r="16" spans="1:5" x14ac:dyDescent="0.25">
      <c r="A16" s="6">
        <v>43900</v>
      </c>
      <c r="B16" t="s">
        <v>17</v>
      </c>
      <c r="C16" s="7">
        <v>460417.5</v>
      </c>
      <c r="D16" s="8">
        <f>SUMIFS(Échéancier!G:G,Échéancier!I:I,Banque!A16,Échéancier!H:H,"CLER")</f>
        <v>0</v>
      </c>
      <c r="E16" s="4">
        <f t="shared" si="1"/>
        <v>1204302.3</v>
      </c>
    </row>
    <row r="17" spans="1:8" x14ac:dyDescent="0.25">
      <c r="A17" s="6">
        <v>43901</v>
      </c>
      <c r="B17" t="s">
        <v>20</v>
      </c>
      <c r="D17" s="8">
        <f>SUMIFS(Échéancier!G:G,Échéancier!I:I,Banque!A17,Échéancier!H:H,"CLER")</f>
        <v>0</v>
      </c>
      <c r="E17" s="4">
        <f t="shared" si="1"/>
        <v>1204302.3</v>
      </c>
    </row>
    <row r="18" spans="1:8" x14ac:dyDescent="0.25">
      <c r="A18" s="6">
        <v>43903</v>
      </c>
      <c r="B18" t="s">
        <v>20</v>
      </c>
      <c r="D18" s="8">
        <f>SUMIFS(Échéancier!G:G,Échéancier!I:I,Banque!A18,Échéancier!H:H,"CLER")</f>
        <v>0</v>
      </c>
      <c r="E18" s="4">
        <f t="shared" si="1"/>
        <v>1204302.3</v>
      </c>
    </row>
    <row r="19" spans="1:8" x14ac:dyDescent="0.25">
      <c r="A19" s="6">
        <v>43920</v>
      </c>
      <c r="B19" t="s">
        <v>20</v>
      </c>
      <c r="D19" s="8">
        <f>SUMIFS(Échéancier!G:G,Échéancier!I:I,Banque!A19,Échéancier!H:H,"CLER")</f>
        <v>0</v>
      </c>
      <c r="E19" s="4">
        <f t="shared" si="1"/>
        <v>1204302.3</v>
      </c>
    </row>
    <row r="20" spans="1:8" x14ac:dyDescent="0.25">
      <c r="A20" s="6">
        <v>43937</v>
      </c>
      <c r="B20" t="s">
        <v>20</v>
      </c>
      <c r="D20" s="8">
        <f>SUMIFS(Échéancier!G:G,Échéancier!I:I,Banque!A20,Échéancier!H:H,"CLER")</f>
        <v>0</v>
      </c>
      <c r="E20" s="4">
        <f t="shared" si="1"/>
        <v>1204302.3</v>
      </c>
      <c r="H20" s="4"/>
    </row>
    <row r="21" spans="1:8" x14ac:dyDescent="0.25">
      <c r="A21" s="6">
        <v>43900</v>
      </c>
      <c r="B21" t="s">
        <v>17</v>
      </c>
      <c r="C21" s="7">
        <v>399836.35</v>
      </c>
      <c r="D21" s="8">
        <f>SUMIFS(Échéancier!G:G,Échéancier!I:I,Banque!A21,Échéancier!H:H,"CLER")</f>
        <v>0</v>
      </c>
      <c r="E21" s="4">
        <f t="shared" si="1"/>
        <v>1604138.65</v>
      </c>
      <c r="H21" s="4"/>
    </row>
    <row r="22" spans="1:8" x14ac:dyDescent="0.25">
      <c r="A22" s="6">
        <v>43959</v>
      </c>
      <c r="B22" t="s">
        <v>20</v>
      </c>
      <c r="D22" s="8">
        <f>SUMIFS(Échéancier!G:G,Échéancier!I:I,Banque!A22,Échéancier!H:H,"CLER")</f>
        <v>0</v>
      </c>
      <c r="E22" s="4">
        <f>E21+C22-D22</f>
        <v>1604138.65</v>
      </c>
    </row>
    <row r="23" spans="1:8" x14ac:dyDescent="0.25">
      <c r="A23" s="6">
        <v>43962</v>
      </c>
      <c r="B23" t="s">
        <v>20</v>
      </c>
      <c r="D23" s="8">
        <f>SUMIFS(Échéancier!G:G,Échéancier!I:I,Banque!A23,Échéancier!H:H,"CLER")</f>
        <v>0</v>
      </c>
      <c r="E23" s="4">
        <f t="shared" si="1"/>
        <v>1604138.65</v>
      </c>
    </row>
    <row r="24" spans="1:8" x14ac:dyDescent="0.25">
      <c r="A24" s="6">
        <v>43969</v>
      </c>
      <c r="B24" t="s">
        <v>20</v>
      </c>
      <c r="D24" s="8">
        <f>SUMIFS(Échéancier!G:G,Échéancier!I:I,Banque!A24,Échéancier!H:H,"CLER")</f>
        <v>0</v>
      </c>
      <c r="E24" s="4">
        <f>E22+C24-D24</f>
        <v>1604138.65</v>
      </c>
    </row>
    <row r="25" spans="1:8" x14ac:dyDescent="0.25">
      <c r="A25" s="6">
        <v>43979</v>
      </c>
      <c r="B25" t="s">
        <v>20</v>
      </c>
      <c r="D25" s="8">
        <f>SUMIFS(Échéancier!G:G,Échéancier!I:I,Banque!A25,Échéancier!H:H,"CLER")</f>
        <v>0</v>
      </c>
      <c r="E25" s="4">
        <f>E23+C25-D25</f>
        <v>1604138.65</v>
      </c>
    </row>
    <row r="26" spans="1:8" x14ac:dyDescent="0.25">
      <c r="A26" s="6">
        <v>43991</v>
      </c>
      <c r="B26" t="s">
        <v>20</v>
      </c>
      <c r="D26" s="8">
        <f>SUMIFS(Échéancier!G:G,Échéancier!I:I,Banque!A26,Échéancier!H:H,"CLER")</f>
        <v>0</v>
      </c>
      <c r="E26" s="4">
        <f t="shared" si="1"/>
        <v>1604138.65</v>
      </c>
    </row>
    <row r="27" spans="1:8" x14ac:dyDescent="0.25">
      <c r="A27" s="6">
        <v>44005</v>
      </c>
      <c r="B27" t="s">
        <v>20</v>
      </c>
      <c r="D27" s="8">
        <f>SUMIFS(Échéancier!G:G,Échéancier!I:I,Banque!A27,Échéancier!H:H,"CLER")</f>
        <v>0</v>
      </c>
      <c r="E27" s="4">
        <f t="shared" si="1"/>
        <v>1604138.65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EEA4D-F335-42BB-BF17-92E55A55BEFA}">
  <sheetPr codeName="Feuil3"/>
  <dimension ref="A1:B7"/>
  <sheetViews>
    <sheetView workbookViewId="0"/>
  </sheetViews>
  <sheetFormatPr baseColWidth="10" defaultRowHeight="15" x14ac:dyDescent="0.25"/>
  <sheetData>
    <row r="1" spans="1:2" x14ac:dyDescent="0.25">
      <c r="A1">
        <v>1</v>
      </c>
      <c r="B1" t="s">
        <v>35</v>
      </c>
    </row>
    <row r="2" spans="1:2" x14ac:dyDescent="0.25">
      <c r="A2">
        <v>2</v>
      </c>
      <c r="B2" t="s">
        <v>36</v>
      </c>
    </row>
    <row r="3" spans="1:2" x14ac:dyDescent="0.25">
      <c r="A3">
        <v>3</v>
      </c>
      <c r="B3" t="s">
        <v>37</v>
      </c>
    </row>
    <row r="4" spans="1:2" x14ac:dyDescent="0.25">
      <c r="A4">
        <v>4</v>
      </c>
      <c r="B4" t="s">
        <v>38</v>
      </c>
    </row>
    <row r="5" spans="1:2" x14ac:dyDescent="0.25">
      <c r="A5">
        <v>5</v>
      </c>
      <c r="B5" t="s">
        <v>39</v>
      </c>
    </row>
    <row r="6" spans="1:2" x14ac:dyDescent="0.25">
      <c r="A6">
        <v>6</v>
      </c>
      <c r="B6" t="s">
        <v>40</v>
      </c>
    </row>
    <row r="7" spans="1:2" x14ac:dyDescent="0.25">
      <c r="A7">
        <v>7</v>
      </c>
      <c r="B7" t="s">
        <v>41</v>
      </c>
    </row>
  </sheetData>
  <conditionalFormatting sqref="B1:B1048576">
    <cfRule type="duplicateValues" dxfId="22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35998-B26D-4624-839A-3A49E2F8D379}">
  <sheetPr codeName="Feuil5">
    <pageSetUpPr fitToPage="1"/>
  </sheetPr>
  <dimension ref="A1:Y25"/>
  <sheetViews>
    <sheetView tabSelected="1" topLeftCell="G1" zoomScale="48" zoomScaleNormal="40" workbookViewId="0">
      <pane ySplit="4" topLeftCell="A5" activePane="bottomLeft" state="frozen"/>
      <selection pane="bottomLeft" activeCell="O14" sqref="O14"/>
    </sheetView>
  </sheetViews>
  <sheetFormatPr baseColWidth="10" defaultColWidth="10.85546875" defaultRowHeight="26.25" x14ac:dyDescent="0.25"/>
  <cols>
    <col min="1" max="1" width="33.28515625" style="34" customWidth="1"/>
    <col min="2" max="2" width="36.42578125" style="41" customWidth="1"/>
    <col min="3" max="3" width="24.7109375" style="41" customWidth="1"/>
    <col min="4" max="4" width="33.42578125" style="27" customWidth="1"/>
    <col min="5" max="5" width="15.42578125" style="27" customWidth="1"/>
    <col min="6" max="6" width="32.5703125" style="46" customWidth="1"/>
    <col min="7" max="7" width="31.7109375" style="42" bestFit="1" customWidth="1"/>
    <col min="8" max="8" width="16.7109375" style="27" customWidth="1"/>
    <col min="9" max="9" width="33.5703125" style="41" customWidth="1"/>
    <col min="10" max="10" width="24.140625" style="27" customWidth="1"/>
    <col min="11" max="11" width="26.140625" style="42" bestFit="1" customWidth="1"/>
    <col min="12" max="13" width="10.85546875" style="27"/>
    <col min="14" max="14" width="26" style="27" bestFit="1" customWidth="1"/>
    <col min="15" max="15" width="31.7109375" style="27" bestFit="1" customWidth="1"/>
    <col min="16" max="16" width="23.7109375" style="27" bestFit="1" customWidth="1"/>
    <col min="17" max="17" width="29.28515625" style="27" bestFit="1" customWidth="1"/>
    <col min="18" max="18" width="29.5703125" style="27" bestFit="1" customWidth="1"/>
    <col min="19" max="19" width="23.7109375" style="27" bestFit="1" customWidth="1"/>
    <col min="20" max="20" width="15" style="27" bestFit="1" customWidth="1"/>
    <col min="21" max="21" width="20.42578125" style="27" bestFit="1" customWidth="1"/>
    <col min="22" max="22" width="33.140625" style="27" bestFit="1" customWidth="1"/>
    <col min="23" max="23" width="20.140625" style="27" bestFit="1" customWidth="1"/>
    <col min="24" max="24" width="16.85546875" style="27" bestFit="1" customWidth="1"/>
    <col min="25" max="25" width="17.7109375" style="27" bestFit="1" customWidth="1"/>
    <col min="26" max="16384" width="10.85546875" style="27"/>
  </cols>
  <sheetData>
    <row r="1" spans="1:25" x14ac:dyDescent="0.25">
      <c r="D1" s="55" t="s">
        <v>34</v>
      </c>
      <c r="E1" s="56"/>
      <c r="F1" s="56"/>
      <c r="G1" s="56"/>
      <c r="H1" s="56"/>
      <c r="I1" s="56"/>
      <c r="N1" s="27" t="s">
        <v>0</v>
      </c>
      <c r="O1" s="53" t="s">
        <v>1</v>
      </c>
      <c r="P1" s="27" t="s">
        <v>2</v>
      </c>
      <c r="Q1" s="27" t="s">
        <v>3</v>
      </c>
      <c r="R1" s="27" t="s">
        <v>4</v>
      </c>
      <c r="S1" s="27" t="s">
        <v>5</v>
      </c>
      <c r="T1" s="27" t="s">
        <v>6</v>
      </c>
      <c r="U1" s="27" t="s">
        <v>7</v>
      </c>
      <c r="V1" s="27" t="s">
        <v>8</v>
      </c>
      <c r="W1" s="27" t="s">
        <v>11</v>
      </c>
      <c r="X1" s="27" t="s">
        <v>13</v>
      </c>
      <c r="Y1" s="27" t="s">
        <v>21</v>
      </c>
    </row>
    <row r="2" spans="1:25" x14ac:dyDescent="0.4">
      <c r="D2" s="56"/>
      <c r="E2" s="56"/>
      <c r="F2" s="56"/>
      <c r="G2" s="56"/>
      <c r="H2" s="56"/>
      <c r="I2" s="56"/>
      <c r="N2" s="67" t="s">
        <v>44</v>
      </c>
      <c r="O2" s="62">
        <v>43614</v>
      </c>
      <c r="P2" s="62">
        <v>43644</v>
      </c>
      <c r="Q2" s="60" t="s">
        <v>36</v>
      </c>
      <c r="R2" s="1">
        <v>2</v>
      </c>
      <c r="S2" s="31">
        <v>5578.35</v>
      </c>
      <c r="T2" s="1"/>
      <c r="U2" s="1"/>
      <c r="V2" s="62"/>
      <c r="W2" s="1"/>
      <c r="X2" s="1">
        <v>0</v>
      </c>
      <c r="Y2" s="60"/>
    </row>
    <row r="3" spans="1:25" s="50" customFormat="1" x14ac:dyDescent="0.4">
      <c r="A3" s="47" t="s">
        <v>31</v>
      </c>
      <c r="B3" s="48" t="e">
        <f>SUM(F5:F787)</f>
        <v>#REF!</v>
      </c>
      <c r="C3" s="49"/>
      <c r="D3" s="57"/>
      <c r="E3" s="57"/>
      <c r="F3" s="57"/>
      <c r="G3" s="57"/>
      <c r="H3" s="57"/>
      <c r="I3" s="57"/>
      <c r="K3" s="51"/>
      <c r="N3" s="68" t="s">
        <v>45</v>
      </c>
      <c r="O3" s="63">
        <v>43633</v>
      </c>
      <c r="P3" s="63">
        <v>43663</v>
      </c>
      <c r="Q3" s="61" t="s">
        <v>37</v>
      </c>
      <c r="R3" s="1">
        <v>3</v>
      </c>
      <c r="S3" s="31">
        <v>2819.3</v>
      </c>
      <c r="T3" s="1"/>
      <c r="U3" s="1"/>
      <c r="V3" s="63"/>
      <c r="W3" s="1"/>
      <c r="X3" s="1">
        <v>0</v>
      </c>
      <c r="Y3" s="61"/>
    </row>
    <row r="4" spans="1:25" x14ac:dyDescent="0.4">
      <c r="A4" s="43" t="s">
        <v>0</v>
      </c>
      <c r="B4" s="37" t="s">
        <v>1</v>
      </c>
      <c r="C4" s="37" t="s">
        <v>2</v>
      </c>
      <c r="D4" s="38" t="s">
        <v>3</v>
      </c>
      <c r="E4" s="38" t="s">
        <v>4</v>
      </c>
      <c r="F4" s="45" t="s">
        <v>5</v>
      </c>
      <c r="G4" s="39" t="s">
        <v>6</v>
      </c>
      <c r="H4" s="38" t="s">
        <v>7</v>
      </c>
      <c r="I4" s="37" t="s">
        <v>8</v>
      </c>
      <c r="J4" s="40" t="s">
        <v>11</v>
      </c>
      <c r="K4" s="39" t="s">
        <v>13</v>
      </c>
      <c r="N4" s="67" t="s">
        <v>46</v>
      </c>
      <c r="O4" s="62">
        <v>43649</v>
      </c>
      <c r="P4" s="62">
        <v>43679</v>
      </c>
      <c r="Q4" s="60" t="s">
        <v>36</v>
      </c>
      <c r="R4" s="1">
        <v>2</v>
      </c>
      <c r="S4" s="31">
        <v>310</v>
      </c>
      <c r="T4" s="1"/>
      <c r="U4" s="1"/>
      <c r="V4" s="62"/>
      <c r="W4" s="1"/>
      <c r="X4" s="1">
        <v>0</v>
      </c>
      <c r="Y4" s="60"/>
    </row>
    <row r="5" spans="1:25" x14ac:dyDescent="0.4">
      <c r="A5" s="44" t="str">
        <f>IF(Échéancier!$G2="",Échéancier!A2,"")</f>
        <v/>
      </c>
      <c r="B5" s="54" t="str">
        <f>IF(Échéancier!$G2="",Échéancier!B2,"")</f>
        <v/>
      </c>
      <c r="C5" s="54" t="str">
        <f>IF(Échéancier!$G2="",Échéancier!C2,"")</f>
        <v/>
      </c>
      <c r="D5" s="44" t="str">
        <f>IF(Échéancier!$G2="",Échéancier!D2,"")</f>
        <v/>
      </c>
      <c r="E5" s="44" t="str">
        <f>IF(Échéancier!$G2="",Échéancier!E2,"")</f>
        <v/>
      </c>
      <c r="F5" s="44" t="str">
        <f>IF(Échéancier!$G2="",Échéancier!F2,"")</f>
        <v/>
      </c>
      <c r="G5" s="44" t="str">
        <f>IF(Échéancier!$G2="",Échéancier!G2,"")</f>
        <v/>
      </c>
      <c r="H5" s="44" t="str">
        <f>IF(Échéancier!$G2="",Échéancier!H2,"")</f>
        <v/>
      </c>
      <c r="I5" s="44" t="str">
        <f>IF(Échéancier!$G2="",Échéancier!I2,"")</f>
        <v/>
      </c>
      <c r="J5" s="44" t="str">
        <f>IF(Échéancier!$G2="",Échéancier!J2,"")</f>
        <v/>
      </c>
      <c r="K5" s="44" t="str">
        <f>IF(Échéancier!$G2="",Échéancier!K2,"")</f>
        <v/>
      </c>
      <c r="N5" s="67" t="s">
        <v>47</v>
      </c>
      <c r="O5" s="62">
        <v>43656</v>
      </c>
      <c r="P5" s="62">
        <v>43686</v>
      </c>
      <c r="Q5" s="60" t="s">
        <v>40</v>
      </c>
      <c r="R5" s="1">
        <v>6</v>
      </c>
      <c r="S5" s="31">
        <v>573.4</v>
      </c>
      <c r="T5" s="1"/>
      <c r="U5" s="1"/>
      <c r="V5" s="62"/>
      <c r="W5" s="1"/>
      <c r="X5" s="1">
        <v>0</v>
      </c>
      <c r="Y5" s="60"/>
    </row>
    <row r="6" spans="1:25" x14ac:dyDescent="0.4">
      <c r="A6" s="44">
        <f>IF(Échéancier!$G3="",Échéancier!A3,"")</f>
        <v>9350460764</v>
      </c>
      <c r="B6" s="54">
        <f>IF(Échéancier!$G3="",Échéancier!B3,"")</f>
        <v>43614</v>
      </c>
      <c r="C6" s="54">
        <f>IF(Échéancier!$G3="",Échéancier!C3,"")</f>
        <v>43644</v>
      </c>
      <c r="D6" s="44" t="str">
        <f>IF(Échéancier!$G3="",Échéancier!D3,"")</f>
        <v>Fournisseur 2</v>
      </c>
      <c r="E6" s="44">
        <f>IF(Échéancier!$G3="",Échéancier!E3,"")</f>
        <v>2</v>
      </c>
      <c r="F6" s="44">
        <f>IF(Échéancier!$G3="",Échéancier!F3,"")</f>
        <v>5578.35</v>
      </c>
      <c r="G6" s="44">
        <f>IF(Échéancier!$G3="",Échéancier!G3,"")</f>
        <v>0</v>
      </c>
      <c r="H6" s="44">
        <f>IF(Échéancier!$G3="",Échéancier!H3,"")</f>
        <v>0</v>
      </c>
      <c r="I6" s="44">
        <f>IF(Échéancier!$G3="",Échéancier!I3,"")</f>
        <v>0</v>
      </c>
      <c r="J6" s="44">
        <f>IF(Échéancier!$G3="",Échéancier!J3,"")</f>
        <v>0</v>
      </c>
      <c r="K6" s="44">
        <f>IF(Échéancier!$G3="",Échéancier!K3,"")</f>
        <v>0</v>
      </c>
      <c r="N6" s="67" t="s">
        <v>10</v>
      </c>
      <c r="O6" s="62">
        <v>43662</v>
      </c>
      <c r="P6" s="62">
        <v>43692</v>
      </c>
      <c r="Q6" s="60" t="s">
        <v>35</v>
      </c>
      <c r="R6" s="1">
        <v>1</v>
      </c>
      <c r="S6" s="31">
        <v>602.20000000000005</v>
      </c>
      <c r="T6" s="1"/>
      <c r="U6" s="1"/>
      <c r="V6" s="62"/>
      <c r="W6" s="1"/>
      <c r="X6" s="1">
        <v>0</v>
      </c>
      <c r="Y6" s="60"/>
    </row>
    <row r="7" spans="1:25" x14ac:dyDescent="0.25">
      <c r="A7" s="44" t="str">
        <f>IF(Échéancier!$G4="",Échéancier!A4,"")</f>
        <v/>
      </c>
      <c r="B7" s="54" t="str">
        <f>IF(Échéancier!$G4="",Échéancier!B4,"")</f>
        <v/>
      </c>
      <c r="C7" s="54" t="str">
        <f>IF(Échéancier!$G4="",Échéancier!C4,"")</f>
        <v/>
      </c>
      <c r="D7" s="44" t="str">
        <f>IF(Échéancier!$G4="",Échéancier!D4,"")</f>
        <v/>
      </c>
      <c r="E7" s="44" t="str">
        <f>IF(Échéancier!$G4="",Échéancier!E4,"")</f>
        <v/>
      </c>
      <c r="F7" s="44" t="str">
        <f>IF(Échéancier!$G4="",Échéancier!F4,"")</f>
        <v/>
      </c>
      <c r="G7" s="44" t="str">
        <f>IF(Échéancier!$G4="",Échéancier!G4,"")</f>
        <v/>
      </c>
      <c r="H7" s="44" t="str">
        <f>IF(Échéancier!$G4="",Échéancier!H4,"")</f>
        <v/>
      </c>
      <c r="I7" s="44" t="str">
        <f>IF(Échéancier!$G4="",Échéancier!I4,"")</f>
        <v/>
      </c>
      <c r="J7" s="44" t="str">
        <f>IF(Échéancier!$G4="",Échéancier!J4,"")</f>
        <v/>
      </c>
      <c r="K7" s="44" t="str">
        <f>IF(Échéancier!$G4="",Échéancier!K4,"")</f>
        <v/>
      </c>
    </row>
    <row r="8" spans="1:25" x14ac:dyDescent="0.25">
      <c r="A8" s="44" t="str">
        <f>IF(Échéancier!$G5="",Échéancier!A5,"")</f>
        <v/>
      </c>
      <c r="B8" s="54" t="str">
        <f>IF(Échéancier!$G5="",Échéancier!B5,"")</f>
        <v/>
      </c>
      <c r="C8" s="54" t="str">
        <f>IF(Échéancier!$G5="",Échéancier!C5,"")</f>
        <v/>
      </c>
      <c r="D8" s="44" t="str">
        <f>IF(Échéancier!$G5="",Échéancier!D5,"")</f>
        <v/>
      </c>
      <c r="E8" s="44" t="str">
        <f>IF(Échéancier!$G5="",Échéancier!E5,"")</f>
        <v/>
      </c>
      <c r="F8" s="44" t="str">
        <f>IF(Échéancier!$G5="",Échéancier!F5,"")</f>
        <v/>
      </c>
      <c r="G8" s="44" t="str">
        <f>IF(Échéancier!$G5="",Échéancier!G5,"")</f>
        <v/>
      </c>
      <c r="H8" s="44" t="str">
        <f>IF(Échéancier!$G5="",Échéancier!H5,"")</f>
        <v/>
      </c>
      <c r="I8" s="44" t="str">
        <f>IF(Échéancier!$G5="",Échéancier!I5,"")</f>
        <v/>
      </c>
      <c r="J8" s="44" t="str">
        <f>IF(Échéancier!$G5="",Échéancier!J5,"")</f>
        <v/>
      </c>
      <c r="K8" s="44" t="str">
        <f>IF(Échéancier!$G5="",Échéancier!K5,"")</f>
        <v/>
      </c>
    </row>
    <row r="9" spans="1:25" x14ac:dyDescent="0.25">
      <c r="A9" s="44">
        <f>IF(Échéancier!$G6="",Échéancier!A6,"")</f>
        <v>315252</v>
      </c>
      <c r="B9" s="54">
        <f>IF(Échéancier!$G6="",Échéancier!B6,"")</f>
        <v>43633</v>
      </c>
      <c r="C9" s="54">
        <f>IF(Échéancier!$G6="",Échéancier!C6,"")</f>
        <v>43663</v>
      </c>
      <c r="D9" s="44" t="str">
        <f>IF(Échéancier!$G6="",Échéancier!D6,"")</f>
        <v>Fournisseur 3</v>
      </c>
      <c r="E9" s="44">
        <f>IF(Échéancier!$G6="",Échéancier!E6,"")</f>
        <v>3</v>
      </c>
      <c r="F9" s="44">
        <f>IF(Échéancier!$G6="",Échéancier!F6,"")</f>
        <v>2819.3</v>
      </c>
      <c r="G9" s="44">
        <f>IF(Échéancier!$G6="",Échéancier!G6,"")</f>
        <v>0</v>
      </c>
      <c r="H9" s="44">
        <f>IF(Échéancier!$G6="",Échéancier!H6,"")</f>
        <v>0</v>
      </c>
      <c r="I9" s="44">
        <f>IF(Échéancier!$G6="",Échéancier!I6,"")</f>
        <v>0</v>
      </c>
      <c r="J9" s="44">
        <f>IF(Échéancier!$G6="",Échéancier!J6,"")</f>
        <v>0</v>
      </c>
      <c r="K9" s="44">
        <f>IF(Échéancier!$G6="",Échéancier!K6,"")</f>
        <v>0</v>
      </c>
    </row>
    <row r="10" spans="1:25" x14ac:dyDescent="0.25">
      <c r="A10" s="44" t="str">
        <f>IF(Échéancier!$G7="",Échéancier!A7,"")</f>
        <v/>
      </c>
      <c r="B10" s="54" t="str">
        <f>IF(Échéancier!$G7="",Échéancier!B7,"")</f>
        <v/>
      </c>
      <c r="C10" s="54" t="str">
        <f>IF(Échéancier!$G7="",Échéancier!C7,"")</f>
        <v/>
      </c>
      <c r="D10" s="44" t="str">
        <f>IF(Échéancier!$G7="",Échéancier!D7,"")</f>
        <v/>
      </c>
      <c r="E10" s="44" t="str">
        <f>IF(Échéancier!$G7="",Échéancier!E7,"")</f>
        <v/>
      </c>
      <c r="F10" s="44" t="str">
        <f>IF(Échéancier!$G7="",Échéancier!F7,"")</f>
        <v/>
      </c>
      <c r="G10" s="44" t="str">
        <f>IF(Échéancier!$G7="",Échéancier!G7,"")</f>
        <v/>
      </c>
      <c r="H10" s="44" t="str">
        <f>IF(Échéancier!$G7="",Échéancier!H7,"")</f>
        <v/>
      </c>
      <c r="I10" s="44" t="str">
        <f>IF(Échéancier!$G7="",Échéancier!I7,"")</f>
        <v/>
      </c>
      <c r="J10" s="44" t="str">
        <f>IF(Échéancier!$G7="",Échéancier!J7,"")</f>
        <v/>
      </c>
      <c r="K10" s="44" t="str">
        <f>IF(Échéancier!$G7="",Échéancier!K7,"")</f>
        <v/>
      </c>
    </row>
    <row r="11" spans="1:25" x14ac:dyDescent="0.25">
      <c r="A11" s="44" t="str">
        <f>IF(Échéancier!$G8="",Échéancier!A8,"")</f>
        <v/>
      </c>
      <c r="B11" s="54" t="str">
        <f>IF(Échéancier!$G8="",Échéancier!B8,"")</f>
        <v/>
      </c>
      <c r="C11" s="54" t="str">
        <f>IF(Échéancier!$G8="",Échéancier!C8,"")</f>
        <v/>
      </c>
      <c r="D11" s="44" t="str">
        <f>IF(Échéancier!$G8="",Échéancier!D8,"")</f>
        <v/>
      </c>
      <c r="E11" s="44" t="str">
        <f>IF(Échéancier!$G8="",Échéancier!E8,"")</f>
        <v/>
      </c>
      <c r="F11" s="44" t="str">
        <f>IF(Échéancier!$G8="",Échéancier!F8,"")</f>
        <v/>
      </c>
      <c r="G11" s="44" t="str">
        <f>IF(Échéancier!$G8="",Échéancier!G8,"")</f>
        <v/>
      </c>
      <c r="H11" s="44" t="str">
        <f>IF(Échéancier!$G8="",Échéancier!H8,"")</f>
        <v/>
      </c>
      <c r="I11" s="44" t="str">
        <f>IF(Échéancier!$G8="",Échéancier!I8,"")</f>
        <v/>
      </c>
      <c r="J11" s="44" t="str">
        <f>IF(Échéancier!$G8="",Échéancier!J8,"")</f>
        <v/>
      </c>
      <c r="K11" s="44" t="str">
        <f>IF(Échéancier!$G8="",Échéancier!K8,"")</f>
        <v/>
      </c>
    </row>
    <row r="12" spans="1:25" x14ac:dyDescent="0.25">
      <c r="A12" s="44">
        <f>IF(Échéancier!$G9="",Échéancier!A9,"")</f>
        <v>9350480291</v>
      </c>
      <c r="B12" s="54">
        <f>IF(Échéancier!$G9="",Échéancier!B9,"")</f>
        <v>43649</v>
      </c>
      <c r="C12" s="54">
        <f>IF(Échéancier!$G9="",Échéancier!C9,"")</f>
        <v>43679</v>
      </c>
      <c r="D12" s="44" t="str">
        <f>IF(Échéancier!$G9="",Échéancier!D9,"")</f>
        <v>Fournisseur 2</v>
      </c>
      <c r="E12" s="44">
        <f>IF(Échéancier!$G9="",Échéancier!E9,"")</f>
        <v>2</v>
      </c>
      <c r="F12" s="44">
        <f>IF(Échéancier!$G9="",Échéancier!F9,"")</f>
        <v>310</v>
      </c>
      <c r="G12" s="44">
        <f>IF(Échéancier!$G9="",Échéancier!G9,"")</f>
        <v>0</v>
      </c>
      <c r="H12" s="44">
        <f>IF(Échéancier!$G9="",Échéancier!H9,"")</f>
        <v>0</v>
      </c>
      <c r="I12" s="44">
        <f>IF(Échéancier!$G9="",Échéancier!I9,"")</f>
        <v>0</v>
      </c>
      <c r="J12" s="44">
        <f>IF(Échéancier!$G9="",Échéancier!J9,"")</f>
        <v>0</v>
      </c>
      <c r="K12" s="44">
        <f>IF(Échéancier!$G9="",Échéancier!K9,"")</f>
        <v>0</v>
      </c>
    </row>
    <row r="13" spans="1:25" x14ac:dyDescent="0.25">
      <c r="A13" s="44" t="str">
        <f>IF(Échéancier!$G10="",Échéancier!A10,"")</f>
        <v/>
      </c>
      <c r="B13" s="54" t="str">
        <f>IF(Échéancier!$G10="",Échéancier!B10,"")</f>
        <v/>
      </c>
      <c r="C13" s="54" t="str">
        <f>IF(Échéancier!$G10="",Échéancier!C10,"")</f>
        <v/>
      </c>
      <c r="D13" s="44" t="str">
        <f>IF(Échéancier!$G10="",Échéancier!D10,"")</f>
        <v/>
      </c>
      <c r="E13" s="44" t="str">
        <f>IF(Échéancier!$G10="",Échéancier!E10,"")</f>
        <v/>
      </c>
      <c r="F13" s="44" t="str">
        <f>IF(Échéancier!$G10="",Échéancier!F10,"")</f>
        <v/>
      </c>
      <c r="G13" s="44" t="str">
        <f>IF(Échéancier!$G10="",Échéancier!G10,"")</f>
        <v/>
      </c>
      <c r="H13" s="44" t="str">
        <f>IF(Échéancier!$G10="",Échéancier!H10,"")</f>
        <v/>
      </c>
      <c r="I13" s="44" t="str">
        <f>IF(Échéancier!$G10="",Échéancier!I10,"")</f>
        <v/>
      </c>
      <c r="J13" s="44" t="str">
        <f>IF(Échéancier!$G10="",Échéancier!J10,"")</f>
        <v/>
      </c>
      <c r="K13" s="44" t="str">
        <f>IF(Échéancier!$G10="",Échéancier!K10,"")</f>
        <v/>
      </c>
    </row>
    <row r="14" spans="1:25" x14ac:dyDescent="0.25">
      <c r="A14" s="44">
        <f>IF(Échéancier!$G11="",Échéancier!A11,"")</f>
        <v>9350481698</v>
      </c>
      <c r="B14" s="54">
        <f>IF(Échéancier!$G11="",Échéancier!B11,"")</f>
        <v>43656</v>
      </c>
      <c r="C14" s="54">
        <f>IF(Échéancier!$G11="",Échéancier!C11,"")</f>
        <v>43686</v>
      </c>
      <c r="D14" s="44" t="str">
        <f>IF(Échéancier!$G11="",Échéancier!D11,"")</f>
        <v>Fournisseur 7</v>
      </c>
      <c r="E14" s="44">
        <f>IF(Échéancier!$G11="",Échéancier!E11,"")</f>
        <v>6</v>
      </c>
      <c r="F14" s="44">
        <f>IF(Échéancier!$G11="",Échéancier!F11,"")</f>
        <v>573.4</v>
      </c>
      <c r="G14" s="44">
        <f>IF(Échéancier!$G11="",Échéancier!G11,"")</f>
        <v>0</v>
      </c>
      <c r="H14" s="44">
        <f>IF(Échéancier!$G11="",Échéancier!H11,"")</f>
        <v>0</v>
      </c>
      <c r="I14" s="44">
        <f>IF(Échéancier!$G11="",Échéancier!I11,"")</f>
        <v>0</v>
      </c>
      <c r="J14" s="44">
        <f>IF(Échéancier!$G11="",Échéancier!J11,"")</f>
        <v>0</v>
      </c>
      <c r="K14" s="44">
        <f>IF(Échéancier!$G11="",Échéancier!K11,"")</f>
        <v>0</v>
      </c>
    </row>
    <row r="15" spans="1:25" x14ac:dyDescent="0.25">
      <c r="A15" s="44" t="str">
        <f>IF(Échéancier!$G12="",Échéancier!A12,"")</f>
        <v/>
      </c>
      <c r="B15" s="54" t="str">
        <f>IF(Échéancier!$G12="",Échéancier!B12,"")</f>
        <v/>
      </c>
      <c r="C15" s="54" t="str">
        <f>IF(Échéancier!$G12="",Échéancier!C12,"")</f>
        <v/>
      </c>
      <c r="D15" s="44" t="str">
        <f>IF(Échéancier!$G12="",Échéancier!D12,"")</f>
        <v/>
      </c>
      <c r="E15" s="44" t="str">
        <f>IF(Échéancier!$G12="",Échéancier!E12,"")</f>
        <v/>
      </c>
      <c r="F15" s="44" t="str">
        <f>IF(Échéancier!$G12="",Échéancier!F12,"")</f>
        <v/>
      </c>
      <c r="G15" s="44" t="str">
        <f>IF(Échéancier!$G12="",Échéancier!G12,"")</f>
        <v/>
      </c>
      <c r="H15" s="44" t="str">
        <f>IF(Échéancier!$G12="",Échéancier!H12,"")</f>
        <v/>
      </c>
      <c r="I15" s="44" t="str">
        <f>IF(Échéancier!$G12="",Échéancier!I12,"")</f>
        <v/>
      </c>
      <c r="J15" s="44" t="str">
        <f>IF(Échéancier!$G12="",Échéancier!J12,"")</f>
        <v/>
      </c>
      <c r="K15" s="44" t="str">
        <f>IF(Échéancier!$G12="",Échéancier!K12,"")</f>
        <v/>
      </c>
    </row>
    <row r="16" spans="1:25" x14ac:dyDescent="0.25">
      <c r="A16" s="44" t="str">
        <f>IF(Échéancier!$G13="",Échéancier!A13,"")</f>
        <v/>
      </c>
      <c r="B16" s="54" t="str">
        <f>IF(Échéancier!$G13="",Échéancier!B13,"")</f>
        <v/>
      </c>
      <c r="C16" s="54" t="str">
        <f>IF(Échéancier!$G13="",Échéancier!C13,"")</f>
        <v/>
      </c>
      <c r="D16" s="44" t="str">
        <f>IF(Échéancier!$G13="",Échéancier!D13,"")</f>
        <v/>
      </c>
      <c r="E16" s="44" t="str">
        <f>IF(Échéancier!$G13="",Échéancier!E13,"")</f>
        <v/>
      </c>
      <c r="F16" s="44" t="str">
        <f>IF(Échéancier!$G13="",Échéancier!F13,"")</f>
        <v/>
      </c>
      <c r="G16" s="44" t="str">
        <f>IF(Échéancier!$G13="",Échéancier!G13,"")</f>
        <v/>
      </c>
      <c r="H16" s="44" t="str">
        <f>IF(Échéancier!$G13="",Échéancier!H13,"")</f>
        <v/>
      </c>
      <c r="I16" s="44" t="str">
        <f>IF(Échéancier!$G13="",Échéancier!I13,"")</f>
        <v/>
      </c>
      <c r="J16" s="44" t="str">
        <f>IF(Échéancier!$G13="",Échéancier!J13,"")</f>
        <v/>
      </c>
      <c r="K16" s="44" t="str">
        <f>IF(Échéancier!$G13="",Échéancier!K13,"")</f>
        <v/>
      </c>
    </row>
    <row r="17" spans="1:15" x14ac:dyDescent="0.25">
      <c r="A17" s="44" t="str">
        <f>IF(Échéancier!$G14="",Échéancier!A14,"")</f>
        <v>19-000666</v>
      </c>
      <c r="B17" s="54">
        <f>IF(Échéancier!$G14="",Échéancier!B14,"")</f>
        <v>43662</v>
      </c>
      <c r="C17" s="54">
        <f>IF(Échéancier!$G14="",Échéancier!C14,"")</f>
        <v>43692</v>
      </c>
      <c r="D17" s="44" t="str">
        <f>IF(Échéancier!$G14="",Échéancier!D14,"")</f>
        <v>Fournisseur 1</v>
      </c>
      <c r="E17" s="44">
        <f>IF(Échéancier!$G14="",Échéancier!E14,"")</f>
        <v>1</v>
      </c>
      <c r="F17" s="44">
        <f>IF(Échéancier!$G14="",Échéancier!F14,"")</f>
        <v>602.20000000000005</v>
      </c>
      <c r="G17" s="44">
        <f>IF(Échéancier!$G14="",Échéancier!G14,"")</f>
        <v>0</v>
      </c>
      <c r="H17" s="44">
        <f>IF(Échéancier!$G14="",Échéancier!H14,"")</f>
        <v>0</v>
      </c>
      <c r="I17" s="44">
        <f>IF(Échéancier!$G14="",Échéancier!I14,"")</f>
        <v>0</v>
      </c>
      <c r="J17" s="44">
        <f>IF(Échéancier!$G14="",Échéancier!J14,"")</f>
        <v>0</v>
      </c>
      <c r="K17" s="44">
        <f>IF(Échéancier!$G14="",Échéancier!K14,"")</f>
        <v>0</v>
      </c>
      <c r="O17" s="41"/>
    </row>
    <row r="18" spans="1:15" x14ac:dyDescent="0.25">
      <c r="A18" s="44" t="e">
        <f>IF(Échéancier!#REF!="",Échéancier!#REF!,"")</f>
        <v>#REF!</v>
      </c>
      <c r="B18" s="54" t="e">
        <f>IF(Échéancier!#REF!="",Échéancier!#REF!,"")</f>
        <v>#REF!</v>
      </c>
      <c r="C18" s="54" t="e">
        <f>IF(Échéancier!#REF!="",Échéancier!#REF!,"")</f>
        <v>#REF!</v>
      </c>
      <c r="D18" s="44" t="e">
        <f>IF(Échéancier!#REF!="",Échéancier!#REF!,"")</f>
        <v>#REF!</v>
      </c>
      <c r="E18" s="44" t="e">
        <f>IF(Échéancier!#REF!="",Échéancier!#REF!,"")</f>
        <v>#REF!</v>
      </c>
      <c r="F18" s="44" t="e">
        <f>IF(Échéancier!#REF!="",Échéancier!#REF!,"")</f>
        <v>#REF!</v>
      </c>
      <c r="G18" s="44" t="e">
        <f>IF(Échéancier!#REF!="",Échéancier!#REF!,"")</f>
        <v>#REF!</v>
      </c>
      <c r="H18" s="44" t="e">
        <f>IF(Échéancier!#REF!="",Échéancier!#REF!,"")</f>
        <v>#REF!</v>
      </c>
      <c r="I18" s="44" t="e">
        <f>IF(Échéancier!#REF!="",Échéancier!#REF!,"")</f>
        <v>#REF!</v>
      </c>
      <c r="J18" s="44" t="e">
        <f>IF(Échéancier!#REF!="",Échéancier!#REF!,"")</f>
        <v>#REF!</v>
      </c>
      <c r="K18" s="44" t="e">
        <f>IF(Échéancier!#REF!="",Échéancier!#REF!,"")</f>
        <v>#REF!</v>
      </c>
    </row>
    <row r="19" spans="1:15" x14ac:dyDescent="0.25">
      <c r="A19" s="44" t="e">
        <f>IF(Échéancier!#REF!="",Échéancier!#REF!,"")</f>
        <v>#REF!</v>
      </c>
      <c r="B19" s="54" t="e">
        <f>IF(Échéancier!#REF!="",Échéancier!#REF!,"")</f>
        <v>#REF!</v>
      </c>
      <c r="C19" s="54" t="e">
        <f>IF(Échéancier!#REF!="",Échéancier!#REF!,"")</f>
        <v>#REF!</v>
      </c>
      <c r="D19" s="44" t="e">
        <f>IF(Échéancier!#REF!="",Échéancier!#REF!,"")</f>
        <v>#REF!</v>
      </c>
      <c r="E19" s="44" t="e">
        <f>IF(Échéancier!#REF!="",Échéancier!#REF!,"")</f>
        <v>#REF!</v>
      </c>
      <c r="F19" s="44" t="e">
        <f>IF(Échéancier!#REF!="",Échéancier!#REF!,"")</f>
        <v>#REF!</v>
      </c>
      <c r="G19" s="44" t="e">
        <f>IF(Échéancier!#REF!="",Échéancier!#REF!,"")</f>
        <v>#REF!</v>
      </c>
      <c r="H19" s="44" t="e">
        <f>IF(Échéancier!#REF!="",Échéancier!#REF!,"")</f>
        <v>#REF!</v>
      </c>
      <c r="I19" s="44" t="e">
        <f>IF(Échéancier!#REF!="",Échéancier!#REF!,"")</f>
        <v>#REF!</v>
      </c>
      <c r="J19" s="44" t="e">
        <f>IF(Échéancier!#REF!="",Échéancier!#REF!,"")</f>
        <v>#REF!</v>
      </c>
      <c r="K19" s="44" t="e">
        <f>IF(Échéancier!#REF!="",Échéancier!#REF!,"")</f>
        <v>#REF!</v>
      </c>
    </row>
    <row r="20" spans="1:15" x14ac:dyDescent="0.25">
      <c r="A20" s="44" t="e">
        <f>IF(Échéancier!#REF!="",Échéancier!#REF!,"")</f>
        <v>#REF!</v>
      </c>
      <c r="B20" s="54" t="e">
        <f>IF(Échéancier!#REF!="",Échéancier!#REF!,"")</f>
        <v>#REF!</v>
      </c>
      <c r="C20" s="54" t="e">
        <f>IF(Échéancier!#REF!="",Échéancier!#REF!,"")</f>
        <v>#REF!</v>
      </c>
      <c r="D20" s="44" t="e">
        <f>IF(Échéancier!#REF!="",Échéancier!#REF!,"")</f>
        <v>#REF!</v>
      </c>
      <c r="E20" s="44" t="e">
        <f>IF(Échéancier!#REF!="",Échéancier!#REF!,"")</f>
        <v>#REF!</v>
      </c>
      <c r="F20" s="44" t="e">
        <f>IF(Échéancier!#REF!="",Échéancier!#REF!,"")</f>
        <v>#REF!</v>
      </c>
      <c r="G20" s="44" t="e">
        <f>IF(Échéancier!#REF!="",Échéancier!#REF!,"")</f>
        <v>#REF!</v>
      </c>
      <c r="H20" s="44" t="e">
        <f>IF(Échéancier!#REF!="",Échéancier!#REF!,"")</f>
        <v>#REF!</v>
      </c>
      <c r="I20" s="44" t="e">
        <f>IF(Échéancier!#REF!="",Échéancier!#REF!,"")</f>
        <v>#REF!</v>
      </c>
      <c r="J20" s="44" t="e">
        <f>IF(Échéancier!#REF!="",Échéancier!#REF!,"")</f>
        <v>#REF!</v>
      </c>
      <c r="K20" s="44" t="e">
        <f>IF(Échéancier!#REF!="",Échéancier!#REF!,"")</f>
        <v>#REF!</v>
      </c>
    </row>
    <row r="21" spans="1:15" x14ac:dyDescent="0.25">
      <c r="A21" s="44" t="e">
        <f>IF(Échéancier!#REF!="",Échéancier!#REF!,"")</f>
        <v>#REF!</v>
      </c>
      <c r="B21" s="54" t="e">
        <f>IF(Échéancier!#REF!="",Échéancier!#REF!,"")</f>
        <v>#REF!</v>
      </c>
      <c r="C21" s="54" t="e">
        <f>IF(Échéancier!#REF!="",Échéancier!#REF!,"")</f>
        <v>#REF!</v>
      </c>
      <c r="D21" s="44" t="e">
        <f>IF(Échéancier!#REF!="",Échéancier!#REF!,"")</f>
        <v>#REF!</v>
      </c>
      <c r="E21" s="44" t="e">
        <f>IF(Échéancier!#REF!="",Échéancier!#REF!,"")</f>
        <v>#REF!</v>
      </c>
      <c r="F21" s="44" t="e">
        <f>IF(Échéancier!#REF!="",Échéancier!#REF!,"")</f>
        <v>#REF!</v>
      </c>
      <c r="G21" s="44" t="e">
        <f>IF(Échéancier!#REF!="",Échéancier!#REF!,"")</f>
        <v>#REF!</v>
      </c>
      <c r="H21" s="44" t="e">
        <f>IF(Échéancier!#REF!="",Échéancier!#REF!,"")</f>
        <v>#REF!</v>
      </c>
      <c r="I21" s="44" t="e">
        <f>IF(Échéancier!#REF!="",Échéancier!#REF!,"")</f>
        <v>#REF!</v>
      </c>
      <c r="J21" s="44" t="e">
        <f>IF(Échéancier!#REF!="",Échéancier!#REF!,"")</f>
        <v>#REF!</v>
      </c>
      <c r="K21" s="44" t="e">
        <f>IF(Échéancier!#REF!="",Échéancier!#REF!,"")</f>
        <v>#REF!</v>
      </c>
    </row>
    <row r="22" spans="1:15" x14ac:dyDescent="0.25">
      <c r="A22" s="44" t="e">
        <f>IF(Échéancier!#REF!="",Échéancier!#REF!,"")</f>
        <v>#REF!</v>
      </c>
      <c r="B22" s="54" t="e">
        <f>IF(Échéancier!#REF!="",Échéancier!#REF!,"")</f>
        <v>#REF!</v>
      </c>
      <c r="C22" s="54" t="e">
        <f>IF(Échéancier!#REF!="",Échéancier!#REF!,"")</f>
        <v>#REF!</v>
      </c>
      <c r="D22" s="44" t="e">
        <f>IF(Échéancier!#REF!="",Échéancier!#REF!,"")</f>
        <v>#REF!</v>
      </c>
      <c r="E22" s="44" t="e">
        <f>IF(Échéancier!#REF!="",Échéancier!#REF!,"")</f>
        <v>#REF!</v>
      </c>
      <c r="F22" s="44" t="e">
        <f>IF(Échéancier!#REF!="",Échéancier!#REF!,"")</f>
        <v>#REF!</v>
      </c>
      <c r="G22" s="44" t="e">
        <f>IF(Échéancier!#REF!="",Échéancier!#REF!,"")</f>
        <v>#REF!</v>
      </c>
      <c r="H22" s="44" t="e">
        <f>IF(Échéancier!#REF!="",Échéancier!#REF!,"")</f>
        <v>#REF!</v>
      </c>
      <c r="I22" s="44" t="e">
        <f>IF(Échéancier!#REF!="",Échéancier!#REF!,"")</f>
        <v>#REF!</v>
      </c>
      <c r="J22" s="44" t="e">
        <f>IF(Échéancier!#REF!="",Échéancier!#REF!,"")</f>
        <v>#REF!</v>
      </c>
      <c r="K22" s="44" t="e">
        <f>IF(Échéancier!#REF!="",Échéancier!#REF!,"")</f>
        <v>#REF!</v>
      </c>
    </row>
    <row r="23" spans="1:15" x14ac:dyDescent="0.25">
      <c r="A23" s="44" t="e">
        <f>IF(Échéancier!#REF!="",Échéancier!#REF!,"")</f>
        <v>#REF!</v>
      </c>
      <c r="B23" s="54" t="e">
        <f>IF(Échéancier!#REF!="",Échéancier!#REF!,"")</f>
        <v>#REF!</v>
      </c>
      <c r="C23" s="54" t="e">
        <f>IF(Échéancier!#REF!="",Échéancier!#REF!,"")</f>
        <v>#REF!</v>
      </c>
      <c r="D23" s="44" t="e">
        <f>IF(Échéancier!#REF!="",Échéancier!#REF!,"")</f>
        <v>#REF!</v>
      </c>
      <c r="E23" s="44" t="e">
        <f>IF(Échéancier!#REF!="",Échéancier!#REF!,"")</f>
        <v>#REF!</v>
      </c>
      <c r="F23" s="44" t="e">
        <f>IF(Échéancier!#REF!="",Échéancier!#REF!,"")</f>
        <v>#REF!</v>
      </c>
      <c r="G23" s="44" t="e">
        <f>IF(Échéancier!#REF!="",Échéancier!#REF!,"")</f>
        <v>#REF!</v>
      </c>
      <c r="H23" s="44" t="e">
        <f>IF(Échéancier!#REF!="",Échéancier!#REF!,"")</f>
        <v>#REF!</v>
      </c>
      <c r="I23" s="44" t="e">
        <f>IF(Échéancier!#REF!="",Échéancier!#REF!,"")</f>
        <v>#REF!</v>
      </c>
      <c r="J23" s="44" t="e">
        <f>IF(Échéancier!#REF!="",Échéancier!#REF!,"")</f>
        <v>#REF!</v>
      </c>
      <c r="K23" s="44" t="e">
        <f>IF(Échéancier!#REF!="",Échéancier!#REF!,"")</f>
        <v>#REF!</v>
      </c>
    </row>
    <row r="24" spans="1:15" x14ac:dyDescent="0.25">
      <c r="A24" s="44" t="e">
        <f>IF(Échéancier!#REF!="",Échéancier!#REF!,"")</f>
        <v>#REF!</v>
      </c>
      <c r="B24" s="54" t="e">
        <f>IF(Échéancier!#REF!="",Échéancier!#REF!,"")</f>
        <v>#REF!</v>
      </c>
      <c r="C24" s="54" t="e">
        <f>IF(Échéancier!#REF!="",Échéancier!#REF!,"")</f>
        <v>#REF!</v>
      </c>
      <c r="D24" s="44" t="e">
        <f>IF(Échéancier!#REF!="",Échéancier!#REF!,"")</f>
        <v>#REF!</v>
      </c>
      <c r="E24" s="44" t="e">
        <f>IF(Échéancier!#REF!="",Échéancier!#REF!,"")</f>
        <v>#REF!</v>
      </c>
      <c r="F24" s="44" t="e">
        <f>IF(Échéancier!#REF!="",Échéancier!#REF!,"")</f>
        <v>#REF!</v>
      </c>
      <c r="G24" s="44" t="e">
        <f>IF(Échéancier!#REF!="",Échéancier!#REF!,"")</f>
        <v>#REF!</v>
      </c>
      <c r="H24" s="44" t="e">
        <f>IF(Échéancier!#REF!="",Échéancier!#REF!,"")</f>
        <v>#REF!</v>
      </c>
      <c r="I24" s="44" t="e">
        <f>IF(Échéancier!#REF!="",Échéancier!#REF!,"")</f>
        <v>#REF!</v>
      </c>
      <c r="J24" s="44" t="e">
        <f>IF(Échéancier!#REF!="",Échéancier!#REF!,"")</f>
        <v>#REF!</v>
      </c>
      <c r="K24" s="44" t="e">
        <f>IF(Échéancier!#REF!="",Échéancier!#REF!,"")</f>
        <v>#REF!</v>
      </c>
    </row>
    <row r="25" spans="1:15" x14ac:dyDescent="0.25">
      <c r="A25" s="44" t="e">
        <f>IF(Échéancier!#REF!="",Échéancier!#REF!,"")</f>
        <v>#REF!</v>
      </c>
      <c r="B25" s="54" t="e">
        <f>IF(Échéancier!#REF!="",Échéancier!#REF!,"")</f>
        <v>#REF!</v>
      </c>
      <c r="C25" s="54" t="e">
        <f>IF(Échéancier!#REF!="",Échéancier!#REF!,"")</f>
        <v>#REF!</v>
      </c>
      <c r="D25" s="44" t="e">
        <f>IF(Échéancier!#REF!="",Échéancier!#REF!,"")</f>
        <v>#REF!</v>
      </c>
      <c r="E25" s="44" t="e">
        <f>IF(Échéancier!#REF!="",Échéancier!#REF!,"")</f>
        <v>#REF!</v>
      </c>
      <c r="F25" s="44" t="e">
        <f>IF(Échéancier!#REF!="",Échéancier!#REF!,"")</f>
        <v>#REF!</v>
      </c>
      <c r="G25" s="44" t="e">
        <f>IF(Échéancier!#REF!="",Échéancier!#REF!,"")</f>
        <v>#REF!</v>
      </c>
      <c r="H25" s="44" t="e">
        <f>IF(Échéancier!#REF!="",Échéancier!#REF!,"")</f>
        <v>#REF!</v>
      </c>
      <c r="I25" s="44" t="e">
        <f>IF(Échéancier!#REF!="",Échéancier!#REF!,"")</f>
        <v>#REF!</v>
      </c>
      <c r="J25" s="44" t="e">
        <f>IF(Échéancier!#REF!="",Échéancier!#REF!,"")</f>
        <v>#REF!</v>
      </c>
      <c r="K25" s="44" t="e">
        <f>IF(Échéancier!#REF!="",Échéancier!#REF!,"")</f>
        <v>#REF!</v>
      </c>
    </row>
  </sheetData>
  <autoFilter ref="A4:K17" xr:uid="{60C41716-04A0-4DBE-95AD-EFD266AF92A2}"/>
  <mergeCells count="1">
    <mergeCell ref="D1:I3"/>
  </mergeCells>
  <pageMargins left="0.25" right="0.25" top="0.75" bottom="0.75" header="0.3" footer="0.3"/>
  <pageSetup scale="48" orientation="landscape" horizontalDpi="4294967294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F55D81-0B3E-45D0-8AA7-2B9E5ECE56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Échéancier</vt:lpstr>
      <vt:lpstr>Banque</vt:lpstr>
      <vt:lpstr>Créancier</vt:lpstr>
      <vt:lpstr>A payer</vt:lpstr>
      <vt:lpstr>Compte</vt:lpstr>
      <vt:lpstr>Creancier</vt:lpstr>
      <vt:lpstr>Date</vt:lpstr>
      <vt:lpstr>DP</vt:lpstr>
      <vt:lpstr>Echeance</vt:lpstr>
      <vt:lpstr>Facture</vt:lpstr>
      <vt:lpstr>Fournisseur</vt:lpstr>
      <vt:lpstr>Manque</vt:lpstr>
      <vt:lpstr>Paye</vt:lpstr>
      <vt:lpstr>Rabais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</dc:creator>
  <cp:lastModifiedBy>Chris_W10</cp:lastModifiedBy>
  <cp:lastPrinted>2020-10-15T14:35:28Z</cp:lastPrinted>
  <dcterms:created xsi:type="dcterms:W3CDTF">2019-10-14T11:52:28Z</dcterms:created>
  <dcterms:modified xsi:type="dcterms:W3CDTF">2020-12-10T13:13:35Z</dcterms:modified>
</cp:coreProperties>
</file>