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426"/>
  <workbookPr defaultThemeVersion="166925"/>
  <mc:AlternateContent xmlns:mc="http://schemas.openxmlformats.org/markup-compatibility/2006">
    <mc:Choice Requires="x15">
      <x15ac:absPath xmlns:x15ac="http://schemas.microsoft.com/office/spreadsheetml/2010/11/ac" url="T:\TEMP\"/>
    </mc:Choice>
  </mc:AlternateContent>
  <xr:revisionPtr revIDLastSave="0" documentId="8_{4E219304-6993-4623-A4C4-E7F391D03F94}" xr6:coauthVersionLast="45" xr6:coauthVersionMax="45" xr10:uidLastSave="{00000000-0000-0000-0000-000000000000}"/>
  <bookViews>
    <workbookView xWindow="-120" yWindow="-120" windowWidth="29040" windowHeight="15990" activeTab="1" xr2:uid="{BF00904B-42A5-454F-A541-010099CD5BF5}"/>
  </bookViews>
  <sheets>
    <sheet name="Fériés" sheetId="1" r:id="rId1"/>
    <sheet name="Feuil2" sheetId="2" r:id="rId2"/>
  </sheets>
  <definedNames>
    <definedName name="JF">Fériés!$B$2:$B$13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K3" i="2" l="1"/>
  <c r="K4" i="2"/>
  <c r="K5" i="2"/>
  <c r="K6" i="2"/>
  <c r="K7" i="2"/>
  <c r="K8" i="2"/>
  <c r="K9" i="2"/>
  <c r="J3" i="2" a="1"/>
  <c r="J3" i="2" s="1"/>
  <c r="J4" i="2" a="1"/>
  <c r="J4" i="2" s="1"/>
  <c r="J5" i="2" a="1"/>
  <c r="J5" i="2" s="1"/>
  <c r="J6" i="2" a="1"/>
  <c r="J6" i="2" s="1"/>
  <c r="J7" i="2" a="1"/>
  <c r="J7" i="2" s="1"/>
  <c r="J8" i="2" a="1"/>
  <c r="J8" i="2" s="1"/>
  <c r="J9" i="2" a="1"/>
  <c r="J9" i="2" s="1"/>
  <c r="K2" i="2"/>
  <c r="J2" i="2" a="1"/>
  <c r="J2" i="2" s="1"/>
  <c r="L2" i="2" l="1" a="1"/>
  <c r="L2" i="2" s="1"/>
  <c r="B8" i="1"/>
  <c r="B7" i="1"/>
  <c r="B3" i="1"/>
  <c r="B13" i="1"/>
  <c r="B12" i="1"/>
  <c r="B11" i="1"/>
  <c r="B10" i="1"/>
  <c r="B9" i="1"/>
  <c r="B6" i="1"/>
  <c r="B5" i="1"/>
  <c r="B2" i="1"/>
  <c r="I2" i="2"/>
  <c r="G2" i="2"/>
  <c r="F2" i="2"/>
  <c r="E2" i="2"/>
  <c r="D2" i="2"/>
  <c r="C2" i="2"/>
  <c r="B4" i="1" l="1"/>
  <c r="E3" i="2" l="1"/>
  <c r="C3" i="2"/>
  <c r="H9" i="2"/>
  <c r="D6" i="2"/>
  <c r="D8" i="2"/>
  <c r="I7" i="2"/>
  <c r="F5" i="2"/>
  <c r="I4" i="2"/>
  <c r="E9" i="2"/>
  <c r="C4" i="2"/>
  <c r="G8" i="2"/>
  <c r="C5" i="2"/>
  <c r="C7" i="2"/>
  <c r="H6" i="2"/>
  <c r="E4" i="2"/>
  <c r="F8" i="2"/>
  <c r="E7" i="2"/>
  <c r="I9" i="2"/>
  <c r="I3" i="2"/>
  <c r="F7" i="2"/>
  <c r="F9" i="2"/>
  <c r="D9" i="2"/>
  <c r="G5" i="2"/>
  <c r="D3" i="2"/>
  <c r="H7" i="2"/>
  <c r="H8" i="2"/>
  <c r="H3" i="2"/>
  <c r="E6" i="2"/>
  <c r="E8" i="2"/>
  <c r="C8" i="2"/>
  <c r="F4" i="2"/>
  <c r="G4" i="2"/>
  <c r="C9" i="2"/>
  <c r="G7" i="2"/>
  <c r="I5" i="2"/>
  <c r="D5" i="2"/>
  <c r="D7" i="2"/>
  <c r="I6" i="2"/>
  <c r="E5" i="2"/>
  <c r="F3" i="2"/>
  <c r="F6" i="2"/>
  <c r="H4" i="2"/>
  <c r="G9" i="2"/>
  <c r="C6" i="2"/>
  <c r="H5" i="2"/>
  <c r="I8" i="2"/>
  <c r="G3" i="2"/>
  <c r="D4" i="2"/>
  <c r="G6" i="2"/>
  <c r="H2" i="2" l="1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<sst xmlns="http://schemas.openxmlformats.org/spreadsheetml/2006/main" count="20" uniqueCount="20">
  <si>
    <t>Année</t>
  </si>
  <si>
    <t>1 er Janvier</t>
  </si>
  <si>
    <t>1 er mai</t>
  </si>
  <si>
    <t>15 aout</t>
  </si>
  <si>
    <t>Pâques</t>
  </si>
  <si>
    <t>Lundi de paques</t>
  </si>
  <si>
    <t>Ascension</t>
  </si>
  <si>
    <t>Lundi de pentecote</t>
  </si>
  <si>
    <t>Date de début</t>
  </si>
  <si>
    <t>Date de fin</t>
  </si>
  <si>
    <t>Nombre de lundi</t>
  </si>
  <si>
    <t>Nombre de mardi</t>
  </si>
  <si>
    <t>Nombre de mercredi</t>
  </si>
  <si>
    <t>Nombre de jeudi</t>
  </si>
  <si>
    <t>Nombre de vendredi</t>
  </si>
  <si>
    <t>Nombre de samedi</t>
  </si>
  <si>
    <t>Nombre de dimanche</t>
  </si>
  <si>
    <t>Côut par personne</t>
  </si>
  <si>
    <t>RECHERCHE(B2;Fériés!B2:B13;Fériés!B2:B13)</t>
  </si>
  <si>
    <t>Nombre Jours fériés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</si>
</sst>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3" formatCode="_-* #,##0.00_-;\-* #,##0.00_-;_-* &quot;-&quot;??_-;_-@_-"/>
    <numFmt numFmtId="164" formatCode="[$-F800]dddd\,\ mmmm\ dd\,\ yyyy"/>
    <numFmt numFmtId="170" formatCode="_-* #,##0_-;\-* #,##0_-;_-* &quot;-&quot;??_-;_-@_-"/>
  </numFmts>
  <fonts count="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6">
    <xf numFmtId="0" fontId="0" fillId="0" borderId="0" xfId="0"/>
    <xf numFmtId="0" fontId="0" fillId="0" borderId="0" xfId="0" applyAlignment="1">
      <alignment horizontal="center"/>
    </xf>
    <xf numFmtId="16" fontId="0" fillId="0" borderId="0" xfId="0" applyNumberFormat="1" applyAlignment="1">
      <alignment horizontal="center"/>
    </xf>
    <xf numFmtId="14" fontId="0" fillId="0" borderId="0" xfId="0" applyNumberFormat="1"/>
    <xf numFmtId="164" fontId="0" fillId="0" borderId="0" xfId="0" applyNumberFormat="1"/>
    <xf numFmtId="170" fontId="0" fillId="0" borderId="0" xfId="1" applyNumberFormat="1" applyFont="1"/>
  </cellXfs>
  <cellStyles count="2">
    <cellStyle name="Milliers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eetMetadata" Target="metadata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5408E62-0BBA-46CD-8F3C-7BA106036126}">
  <dimension ref="A1:C13"/>
  <sheetViews>
    <sheetView workbookViewId="0">
      <selection activeCell="B2" sqref="B2:B13"/>
    </sheetView>
  </sheetViews>
  <sheetFormatPr baseColWidth="10" defaultRowHeight="15" x14ac:dyDescent="0.25"/>
  <cols>
    <col min="1" max="1" width="18.28515625" style="1" bestFit="1" customWidth="1"/>
    <col min="2" max="2" width="24" bestFit="1" customWidth="1"/>
  </cols>
  <sheetData>
    <row r="1" spans="1:3" x14ac:dyDescent="0.25">
      <c r="A1" s="1" t="s">
        <v>0</v>
      </c>
      <c r="B1">
        <v>2021</v>
      </c>
    </row>
    <row r="2" spans="1:3" x14ac:dyDescent="0.25">
      <c r="A2" s="1" t="s">
        <v>1</v>
      </c>
      <c r="B2" s="4">
        <f>DATE($B$1,1,1)</f>
        <v>44197</v>
      </c>
      <c r="C2">
        <v>1</v>
      </c>
    </row>
    <row r="3" spans="1:3" x14ac:dyDescent="0.25">
      <c r="A3" s="1" t="s">
        <v>4</v>
      </c>
      <c r="B3" s="4">
        <f>ROUND(DATE($B$1,4,MOD(234-11*MOD($B$1,19),30))/7,0)*7-6</f>
        <v>44290</v>
      </c>
      <c r="C3">
        <v>1</v>
      </c>
    </row>
    <row r="4" spans="1:3" x14ac:dyDescent="0.25">
      <c r="A4" s="1" t="s">
        <v>5</v>
      </c>
      <c r="B4" s="4">
        <f>B3+1</f>
        <v>44291</v>
      </c>
      <c r="C4">
        <v>1</v>
      </c>
    </row>
    <row r="5" spans="1:3" x14ac:dyDescent="0.25">
      <c r="A5" s="1" t="s">
        <v>2</v>
      </c>
      <c r="B5" s="4">
        <f>DATE($B$1,5,1)</f>
        <v>44317</v>
      </c>
      <c r="C5">
        <v>1</v>
      </c>
    </row>
    <row r="6" spans="1:3" x14ac:dyDescent="0.25">
      <c r="A6" s="2">
        <v>43959</v>
      </c>
      <c r="B6" s="4">
        <f>DATE($B$1,5,8)</f>
        <v>44324</v>
      </c>
      <c r="C6">
        <v>1</v>
      </c>
    </row>
    <row r="7" spans="1:3" x14ac:dyDescent="0.25">
      <c r="A7" s="1" t="s">
        <v>6</v>
      </c>
      <c r="B7" s="4">
        <f>B3+39</f>
        <v>44329</v>
      </c>
      <c r="C7">
        <v>1</v>
      </c>
    </row>
    <row r="8" spans="1:3" x14ac:dyDescent="0.25">
      <c r="A8" s="1" t="s">
        <v>7</v>
      </c>
      <c r="B8" s="4">
        <f>B3+50</f>
        <v>44340</v>
      </c>
      <c r="C8">
        <v>1</v>
      </c>
    </row>
    <row r="9" spans="1:3" x14ac:dyDescent="0.25">
      <c r="A9" s="2">
        <v>44026</v>
      </c>
      <c r="B9" s="4">
        <f>DATE($B$1,7,14)</f>
        <v>44391</v>
      </c>
      <c r="C9">
        <v>1</v>
      </c>
    </row>
    <row r="10" spans="1:3" x14ac:dyDescent="0.25">
      <c r="A10" s="1" t="s">
        <v>3</v>
      </c>
      <c r="B10" s="4">
        <f>DATE($B$1,8,15)</f>
        <v>44423</v>
      </c>
      <c r="C10">
        <v>1</v>
      </c>
    </row>
    <row r="11" spans="1:3" x14ac:dyDescent="0.25">
      <c r="A11" s="2">
        <v>44136</v>
      </c>
      <c r="B11" s="4">
        <f>DATE($B$1,11,1)</f>
        <v>44501</v>
      </c>
      <c r="C11">
        <v>1</v>
      </c>
    </row>
    <row r="12" spans="1:3" x14ac:dyDescent="0.25">
      <c r="A12" s="2">
        <v>44146</v>
      </c>
      <c r="B12" s="4">
        <f>DATE($B$1,11,11)</f>
        <v>44511</v>
      </c>
      <c r="C12">
        <v>1</v>
      </c>
    </row>
    <row r="13" spans="1:3" x14ac:dyDescent="0.25">
      <c r="A13" s="2">
        <v>44190</v>
      </c>
      <c r="B13" s="4">
        <f>DATE($B$1,12,25)</f>
        <v>44555</v>
      </c>
      <c r="C13">
        <v>1</v>
      </c>
    </row>
  </sheetData>
  <sortState xmlns:xlrd2="http://schemas.microsoft.com/office/spreadsheetml/2017/richdata2" ref="A2:B13">
    <sortCondition ref="B2:B13"/>
  </sortState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84D5B04-6432-4728-8A0C-CB50A2868185}">
  <dimension ref="A1:L13"/>
  <sheetViews>
    <sheetView tabSelected="1" workbookViewId="0">
      <selection activeCell="I17" sqref="I17"/>
    </sheetView>
  </sheetViews>
  <sheetFormatPr baseColWidth="10" defaultRowHeight="15" x14ac:dyDescent="0.25"/>
  <cols>
    <col min="1" max="1" width="13.5703125" bestFit="1" customWidth="1"/>
    <col min="3" max="3" width="16.140625" style="5" bestFit="1" customWidth="1"/>
    <col min="4" max="4" width="16.7109375" style="5" bestFit="1" customWidth="1"/>
    <col min="5" max="5" width="19.5703125" style="5" bestFit="1" customWidth="1"/>
    <col min="6" max="6" width="16.140625" style="5" bestFit="1" customWidth="1"/>
    <col min="7" max="7" width="19.5703125" style="5" bestFit="1" customWidth="1"/>
    <col min="8" max="8" width="18" style="5" bestFit="1" customWidth="1"/>
    <col min="9" max="9" width="20.28515625" style="5" bestFit="1" customWidth="1"/>
    <col min="10" max="10" width="22.42578125" style="5" bestFit="1" customWidth="1"/>
    <col min="11" max="11" width="17.42578125" style="5" bestFit="1" customWidth="1"/>
  </cols>
  <sheetData>
    <row r="1" spans="1:12" x14ac:dyDescent="0.25">
      <c r="A1" t="s">
        <v>8</v>
      </c>
      <c r="B1" t="s">
        <v>9</v>
      </c>
      <c r="C1" s="5" t="s">
        <v>10</v>
      </c>
      <c r="D1" s="5" t="s">
        <v>11</v>
      </c>
      <c r="E1" s="5" t="s">
        <v>12</v>
      </c>
      <c r="F1" s="5" t="s">
        <v>13</v>
      </c>
      <c r="G1" s="5" t="s">
        <v>14</v>
      </c>
      <c r="H1" s="5" t="s">
        <v>15</v>
      </c>
      <c r="I1" s="5" t="s">
        <v>16</v>
      </c>
      <c r="J1" s="5" t="s">
        <v>19</v>
      </c>
      <c r="K1" s="5" t="s">
        <v>17</v>
      </c>
    </row>
    <row r="2" spans="1:12" x14ac:dyDescent="0.25">
      <c r="A2" s="3">
        <v>44289</v>
      </c>
      <c r="B2" s="3">
        <v>44293</v>
      </c>
      <c r="C2" s="5">
        <f>NETWORKDAYS.INTL($A2,$B2,"0111111",)</f>
        <v>1</v>
      </c>
      <c r="D2" s="5">
        <f>NETWORKDAYS.INTL($A2,$B2,"1011111",)</f>
        <v>1</v>
      </c>
      <c r="E2" s="5">
        <f>NETWORKDAYS.INTL($A2,$B2,"1101111",)</f>
        <v>1</v>
      </c>
      <c r="F2" s="5">
        <f>NETWORKDAYS.INTL($A2,$B2,"1110111",)</f>
        <v>0</v>
      </c>
      <c r="G2" s="5">
        <f>NETWORKDAYS.INTL($A2,$B2,"1111011",)</f>
        <v>0</v>
      </c>
      <c r="H2" s="5">
        <f>NETWORKDAYS.INTL($A2,$B2,"1111101",H3:H4)</f>
        <v>1</v>
      </c>
      <c r="I2" s="5">
        <f>NETWORKDAYS.INTL($A2,$B2,"1111110",)</f>
        <v>1</v>
      </c>
      <c r="J2" s="5" cm="1">
        <f t="array" ref="J2">SUMPRODUCT((JF&gt;=A2)*(JF&lt;=B2)*(WEEKDAY(JF,2)&lt;6))</f>
        <v>1</v>
      </c>
      <c r="K2" s="5">
        <f>(SUM(C2:G2)*100)+(SUM(H2:J2)*200)</f>
        <v>900</v>
      </c>
      <c r="L2" cm="1">
        <f t="array" ref="L2">_xlfn.IFS(J2&lt;A2,0,J2&gt;A2,2)</f>
        <v>0</v>
      </c>
    </row>
    <row r="3" spans="1:12" x14ac:dyDescent="0.25">
      <c r="A3" s="3">
        <v>44197</v>
      </c>
      <c r="B3" s="3">
        <v>44561</v>
      </c>
      <c r="C3" s="5">
        <f>NETWORKDAYS.INTL($A3,$B3,"0111111",Fériés!$B$2:$B$13)</f>
        <v>49</v>
      </c>
      <c r="D3" s="5">
        <f>NETWORKDAYS.INTL($A3,$B3,"1011111",Fériés!$B$2:$B$13)</f>
        <v>52</v>
      </c>
      <c r="E3" s="5">
        <f>NETWORKDAYS.INTL($A3,$B3,"1101111",Fériés!$B$2:$B$13)</f>
        <v>51</v>
      </c>
      <c r="F3" s="5">
        <f>NETWORKDAYS.INTL($A3,$B3,"1110111",Fériés!$B$2:$B$13)</f>
        <v>50</v>
      </c>
      <c r="G3" s="5">
        <f>NETWORKDAYS.INTL($A3,$B3,"1111011",Fériés!$B$2:$B$13)</f>
        <v>52</v>
      </c>
      <c r="H3" s="5">
        <f>NETWORKDAYS.INTL($A3,$B3,"1111101",Fériés!$B$2:$B$13)</f>
        <v>49</v>
      </c>
      <c r="I3" s="5">
        <f>NETWORKDAYS.INTL($A3,$B3,"1111110",Fériés!$B$2:$B$13)</f>
        <v>50</v>
      </c>
      <c r="J3" s="5" cm="1">
        <f t="array" ref="J3">SUMPRODUCT((JF&gt;=A3)*(JF&lt;=B3)*(WEEKDAY(JF,2)&lt;6))</f>
        <v>7</v>
      </c>
      <c r="K3" s="5">
        <f t="shared" ref="K3:K9" si="0">(SUM(C3:G3)*100)+(SUM(H3:J3)*200)</f>
        <v>46600</v>
      </c>
    </row>
    <row r="4" spans="1:12" x14ac:dyDescent="0.25">
      <c r="A4" s="3">
        <v>44197</v>
      </c>
      <c r="B4" s="3">
        <v>44561</v>
      </c>
      <c r="C4" s="5">
        <f>NETWORKDAYS.INTL($A4,$B4,"0111111",Fériés!$B$2:$B$13)</f>
        <v>49</v>
      </c>
      <c r="D4" s="5">
        <f>NETWORKDAYS.INTL($A4,$B4,"1011111",Fériés!$B$2:$B$13)</f>
        <v>52</v>
      </c>
      <c r="E4" s="5">
        <f>NETWORKDAYS.INTL($A4,$B4,"1101111",Fériés!$B$2:$B$13)</f>
        <v>51</v>
      </c>
      <c r="F4" s="5">
        <f>NETWORKDAYS.INTL($A4,$B4,"1110111",Fériés!$B$2:$B$13)</f>
        <v>50</v>
      </c>
      <c r="G4" s="5">
        <f>NETWORKDAYS.INTL($A4,$B4,"1111011",Fériés!$B$2:$B$13)</f>
        <v>52</v>
      </c>
      <c r="H4" s="5">
        <f>NETWORKDAYS.INTL($A4,$B4,"1111101",Fériés!$B$2:$B$13)</f>
        <v>49</v>
      </c>
      <c r="I4" s="5">
        <f>NETWORKDAYS.INTL($A4,$B4,"1111110",Fériés!$B$2:$B$13)</f>
        <v>50</v>
      </c>
      <c r="J4" s="5" cm="1">
        <f t="array" ref="J4">SUMPRODUCT((JF&gt;=A4)*(JF&lt;=B4)*(WEEKDAY(JF,2)&lt;6))</f>
        <v>7</v>
      </c>
      <c r="K4" s="5">
        <f t="shared" si="0"/>
        <v>46600</v>
      </c>
    </row>
    <row r="5" spans="1:12" x14ac:dyDescent="0.25">
      <c r="A5" s="3">
        <v>44197</v>
      </c>
      <c r="B5" s="3">
        <v>44561</v>
      </c>
      <c r="C5" s="5">
        <f>NETWORKDAYS.INTL($A5,$B5,"0111111",Fériés!$B$2:$B$13)</f>
        <v>49</v>
      </c>
      <c r="D5" s="5">
        <f>NETWORKDAYS.INTL($A5,$B5,"1011111",Fériés!$B$2:$B$13)</f>
        <v>52</v>
      </c>
      <c r="E5" s="5">
        <f>NETWORKDAYS.INTL($A5,$B5,"1101111",Fériés!$B$2:$B$13)</f>
        <v>51</v>
      </c>
      <c r="F5" s="5">
        <f>NETWORKDAYS.INTL($A5,$B5,"1110111",Fériés!$B$2:$B$13)</f>
        <v>50</v>
      </c>
      <c r="G5" s="5">
        <f>NETWORKDAYS.INTL($A5,$B5,"1111011",Fériés!$B$2:$B$13)</f>
        <v>52</v>
      </c>
      <c r="H5" s="5">
        <f>NETWORKDAYS.INTL($A5,$B5,"1111101",Fériés!$B$2:$B$13)</f>
        <v>49</v>
      </c>
      <c r="I5" s="5">
        <f>NETWORKDAYS.INTL($A5,$B5,"1111110",Fériés!$B$2:$B$13)</f>
        <v>50</v>
      </c>
      <c r="J5" s="5" cm="1">
        <f t="array" ref="J5">SUMPRODUCT((JF&gt;=A5)*(JF&lt;=B5)*(WEEKDAY(JF,2)&lt;6))</f>
        <v>7</v>
      </c>
      <c r="K5" s="5">
        <f t="shared" si="0"/>
        <v>46600</v>
      </c>
    </row>
    <row r="6" spans="1:12" x14ac:dyDescent="0.25">
      <c r="A6" s="3">
        <v>44197</v>
      </c>
      <c r="B6" s="3">
        <v>44561</v>
      </c>
      <c r="C6" s="5">
        <f>NETWORKDAYS.INTL($A6,$B6,"0111111",Fériés!$B$2:$B$13)</f>
        <v>49</v>
      </c>
      <c r="D6" s="5">
        <f>NETWORKDAYS.INTL($A6,$B6,"1011111",Fériés!$B$2:$B$13)</f>
        <v>52</v>
      </c>
      <c r="E6" s="5">
        <f>NETWORKDAYS.INTL($A6,$B6,"1101111",Fériés!$B$2:$B$13)</f>
        <v>51</v>
      </c>
      <c r="F6" s="5">
        <f>NETWORKDAYS.INTL($A6,$B6,"1110111",Fériés!$B$2:$B$13)</f>
        <v>50</v>
      </c>
      <c r="G6" s="5">
        <f>NETWORKDAYS.INTL($A6,$B6,"1111011",Fériés!$B$2:$B$13)</f>
        <v>52</v>
      </c>
      <c r="H6" s="5">
        <f>NETWORKDAYS.INTL($A6,$B6,"1111101",Fériés!$B$2:$B$13)</f>
        <v>49</v>
      </c>
      <c r="I6" s="5">
        <f>NETWORKDAYS.INTL($A6,$B6,"1111110",Fériés!$B$2:$B$13)</f>
        <v>50</v>
      </c>
      <c r="J6" s="5" cm="1">
        <f t="array" ref="J6">SUMPRODUCT((JF&gt;=A6)*(JF&lt;=B6)*(WEEKDAY(JF,2)&lt;6))</f>
        <v>7</v>
      </c>
      <c r="K6" s="5">
        <f t="shared" si="0"/>
        <v>46600</v>
      </c>
    </row>
    <row r="7" spans="1:12" x14ac:dyDescent="0.25">
      <c r="A7" s="3">
        <v>44197</v>
      </c>
      <c r="B7" s="3">
        <v>44561</v>
      </c>
      <c r="C7" s="5">
        <f>NETWORKDAYS.INTL($A7,$B7,"0111111",Fériés!$B$2:$B$13)</f>
        <v>49</v>
      </c>
      <c r="D7" s="5">
        <f>NETWORKDAYS.INTL($A7,$B7,"1011111",Fériés!$B$2:$B$13)</f>
        <v>52</v>
      </c>
      <c r="E7" s="5">
        <f>NETWORKDAYS.INTL($A7,$B7,"1101111",Fériés!$B$2:$B$13)</f>
        <v>51</v>
      </c>
      <c r="F7" s="5">
        <f>NETWORKDAYS.INTL($A7,$B7,"1110111",Fériés!$B$2:$B$13)</f>
        <v>50</v>
      </c>
      <c r="G7" s="5">
        <f>NETWORKDAYS.INTL($A7,$B7,"1111011",Fériés!$B$2:$B$13)</f>
        <v>52</v>
      </c>
      <c r="H7" s="5">
        <f>NETWORKDAYS.INTL($A7,$B7,"1111101",Fériés!$B$2:$B$13)</f>
        <v>49</v>
      </c>
      <c r="I7" s="5">
        <f>NETWORKDAYS.INTL($A7,$B7,"1111110",Fériés!$B$2:$B$13)</f>
        <v>50</v>
      </c>
      <c r="J7" s="5" cm="1">
        <f t="array" ref="J7">SUMPRODUCT((JF&gt;=A7)*(JF&lt;=B7)*(WEEKDAY(JF,2)&lt;6))</f>
        <v>7</v>
      </c>
      <c r="K7" s="5">
        <f t="shared" si="0"/>
        <v>46600</v>
      </c>
    </row>
    <row r="8" spans="1:12" x14ac:dyDescent="0.25">
      <c r="A8" s="3">
        <v>44197</v>
      </c>
      <c r="B8" s="3">
        <v>44561</v>
      </c>
      <c r="C8" s="5">
        <f>NETWORKDAYS.INTL($A8,$B8,"0111111",Fériés!$B$2:$B$13)</f>
        <v>49</v>
      </c>
      <c r="D8" s="5">
        <f>NETWORKDAYS.INTL($A8,$B8,"1011111",Fériés!$B$2:$B$13)</f>
        <v>52</v>
      </c>
      <c r="E8" s="5">
        <f>NETWORKDAYS.INTL($A8,$B8,"1101111",Fériés!$B$2:$B$13)</f>
        <v>51</v>
      </c>
      <c r="F8" s="5">
        <f>NETWORKDAYS.INTL($A8,$B8,"1110111",Fériés!$B$2:$B$13)</f>
        <v>50</v>
      </c>
      <c r="G8" s="5">
        <f>NETWORKDAYS.INTL($A8,$B8,"1111011",Fériés!$B$2:$B$13)</f>
        <v>52</v>
      </c>
      <c r="H8" s="5">
        <f>NETWORKDAYS.INTL($A8,$B8,"1111101",Fériés!$B$2:$B$13)</f>
        <v>49</v>
      </c>
      <c r="I8" s="5">
        <f>NETWORKDAYS.INTL($A8,$B8,"1111110",Fériés!$B$2:$B$13)</f>
        <v>50</v>
      </c>
      <c r="J8" s="5" cm="1">
        <f t="array" ref="J8">SUMPRODUCT((JF&gt;=A8)*(JF&lt;=B8)*(WEEKDAY(JF,2)&lt;6))</f>
        <v>7</v>
      </c>
      <c r="K8" s="5">
        <f t="shared" si="0"/>
        <v>46600</v>
      </c>
    </row>
    <row r="9" spans="1:12" x14ac:dyDescent="0.25">
      <c r="A9" s="3">
        <v>44197</v>
      </c>
      <c r="B9" s="3">
        <v>44561</v>
      </c>
      <c r="C9" s="5">
        <f>NETWORKDAYS.INTL($A9,$B9,"0111111",Fériés!$B$2:$B$13)</f>
        <v>49</v>
      </c>
      <c r="D9" s="5">
        <f>NETWORKDAYS.INTL($A9,$B9,"1011111",Fériés!$B$2:$B$13)</f>
        <v>52</v>
      </c>
      <c r="E9" s="5">
        <f>NETWORKDAYS.INTL($A9,$B9,"1101111",Fériés!$B$2:$B$13)</f>
        <v>51</v>
      </c>
      <c r="F9" s="5">
        <f>NETWORKDAYS.INTL($A9,$B9,"1110111",Fériés!$B$2:$B$13)</f>
        <v>50</v>
      </c>
      <c r="G9" s="5">
        <f>NETWORKDAYS.INTL($A9,$B9,"1111011",Fériés!$B$2:$B$13)</f>
        <v>52</v>
      </c>
      <c r="H9" s="5">
        <f>NETWORKDAYS.INTL($A9,$B9,"1111101",Fériés!$B$2:$B$13)</f>
        <v>49</v>
      </c>
      <c r="I9" s="5">
        <f>NETWORKDAYS.INTL($A9,$B9,"1111110",Fériés!$B$2:$B$13)</f>
        <v>50</v>
      </c>
      <c r="J9" s="5" cm="1">
        <f t="array" ref="J9">SUMPRODUCT((JF&gt;=A9)*(JF&lt;=B9)*(WEEKDAY(JF,2)&lt;6))</f>
        <v>7</v>
      </c>
      <c r="K9" s="5">
        <f t="shared" si="0"/>
        <v>46600</v>
      </c>
    </row>
    <row r="13" spans="1:12" x14ac:dyDescent="0.25">
      <c r="K13" s="5" t="s">
        <v>18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Fériés</vt:lpstr>
      <vt:lpstr>Feuil2</vt:lpstr>
      <vt:lpstr>JF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Royneau Michel Royneau</dc:creator>
  <cp:lastModifiedBy>Chris_W10</cp:lastModifiedBy>
  <dcterms:created xsi:type="dcterms:W3CDTF">2020-12-04T09:45:20Z</dcterms:created>
  <dcterms:modified xsi:type="dcterms:W3CDTF">2020-12-05T09:10:29Z</dcterms:modified>
</cp:coreProperties>
</file>