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test" sheetId="2" r:id="rId1"/>
    <sheet name="Matrice Pivot" sheetId="1" r:id="rId2"/>
    <sheet name="Calcul" sheetId="6" r:id="rId3"/>
    <sheet name="Jira" sheetId="5" r:id="rId4"/>
  </sheets>
  <definedNames>
    <definedName name="DonnéesExternes_1" localSheetId="1" hidden="1">'Matrice Pivot'!$B$22:$AA$29</definedName>
    <definedName name="DonnéesExternes_1" localSheetId="0" hidden="1">test!$A$1:$E$8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8" i="6" l="1"/>
  <c r="J74" i="6"/>
  <c r="J50" i="6"/>
  <c r="J26" i="6"/>
  <c r="F26" i="6"/>
  <c r="H19" i="1" l="1"/>
  <c r="G19" i="1"/>
  <c r="F19" i="1"/>
  <c r="E19" i="1"/>
  <c r="D19" i="1"/>
  <c r="I13" i="1"/>
  <c r="I14" i="1"/>
  <c r="I15" i="1"/>
  <c r="I16" i="1"/>
  <c r="I17" i="1"/>
  <c r="I18" i="1"/>
  <c r="I19" i="1" l="1"/>
  <c r="S121" i="6"/>
  <c r="N121" i="6"/>
  <c r="G121" i="6"/>
  <c r="C121" i="6"/>
  <c r="A121" i="6"/>
  <c r="S120" i="6"/>
  <c r="N120" i="6"/>
  <c r="G120" i="6"/>
  <c r="Y120" i="6" s="1"/>
  <c r="C120" i="6"/>
  <c r="A120" i="6"/>
  <c r="S119" i="6"/>
  <c r="N119" i="6"/>
  <c r="G119" i="6"/>
  <c r="C119" i="6"/>
  <c r="A119" i="6"/>
  <c r="S118" i="6"/>
  <c r="N118" i="6"/>
  <c r="G118" i="6"/>
  <c r="C118" i="6"/>
  <c r="A118" i="6"/>
  <c r="S117" i="6"/>
  <c r="N117" i="6"/>
  <c r="G117" i="6"/>
  <c r="C117" i="6"/>
  <c r="Y117" i="6" s="1"/>
  <c r="A117" i="6"/>
  <c r="S116" i="6"/>
  <c r="N116" i="6"/>
  <c r="G116" i="6"/>
  <c r="C116" i="6"/>
  <c r="A116" i="6"/>
  <c r="S115" i="6"/>
  <c r="N115" i="6"/>
  <c r="G115" i="6"/>
  <c r="C115" i="6"/>
  <c r="A115" i="6"/>
  <c r="S114" i="6"/>
  <c r="N114" i="6"/>
  <c r="G114" i="6"/>
  <c r="C114" i="6"/>
  <c r="A114" i="6"/>
  <c r="S113" i="6"/>
  <c r="N113" i="6"/>
  <c r="G113" i="6"/>
  <c r="C113" i="6"/>
  <c r="A113" i="6"/>
  <c r="S112" i="6"/>
  <c r="N112" i="6"/>
  <c r="G112" i="6"/>
  <c r="C112" i="6"/>
  <c r="A112" i="6"/>
  <c r="S111" i="6"/>
  <c r="N111" i="6"/>
  <c r="G111" i="6"/>
  <c r="C111" i="6"/>
  <c r="A111" i="6"/>
  <c r="S110" i="6"/>
  <c r="N110" i="6"/>
  <c r="G110" i="6"/>
  <c r="C110" i="6"/>
  <c r="A110" i="6"/>
  <c r="S109" i="6"/>
  <c r="N109" i="6"/>
  <c r="G109" i="6"/>
  <c r="C109" i="6"/>
  <c r="A109" i="6"/>
  <c r="S108" i="6"/>
  <c r="N108" i="6"/>
  <c r="Y108" i="6" s="1"/>
  <c r="G108" i="6"/>
  <c r="C108" i="6"/>
  <c r="A108" i="6"/>
  <c r="S107" i="6"/>
  <c r="N107" i="6"/>
  <c r="G107" i="6"/>
  <c r="C107" i="6"/>
  <c r="A107" i="6"/>
  <c r="S106" i="6"/>
  <c r="N106" i="6"/>
  <c r="G106" i="6"/>
  <c r="C106" i="6"/>
  <c r="A106" i="6"/>
  <c r="S105" i="6"/>
  <c r="N105" i="6"/>
  <c r="G105" i="6"/>
  <c r="C105" i="6"/>
  <c r="A105" i="6"/>
  <c r="S104" i="6"/>
  <c r="N104" i="6"/>
  <c r="G104" i="6"/>
  <c r="C104" i="6"/>
  <c r="A104" i="6"/>
  <c r="S103" i="6"/>
  <c r="N103" i="6"/>
  <c r="G103" i="6"/>
  <c r="C103" i="6"/>
  <c r="A103" i="6"/>
  <c r="S102" i="6"/>
  <c r="N102" i="6"/>
  <c r="G102" i="6"/>
  <c r="C102" i="6"/>
  <c r="A102" i="6"/>
  <c r="S101" i="6"/>
  <c r="N101" i="6"/>
  <c r="G101" i="6"/>
  <c r="C101" i="6"/>
  <c r="A101" i="6"/>
  <c r="S100" i="6"/>
  <c r="N100" i="6"/>
  <c r="G100" i="6"/>
  <c r="C100" i="6"/>
  <c r="A100" i="6"/>
  <c r="S99" i="6"/>
  <c r="N99" i="6"/>
  <c r="G99" i="6"/>
  <c r="C99" i="6"/>
  <c r="A99" i="6"/>
  <c r="Y121" i="6"/>
  <c r="Y116" i="6"/>
  <c r="Y113" i="6"/>
  <c r="S97" i="6"/>
  <c r="N97" i="6"/>
  <c r="G97" i="6"/>
  <c r="C97" i="6"/>
  <c r="A97" i="6"/>
  <c r="S96" i="6"/>
  <c r="N96" i="6"/>
  <c r="Y96" i="6" s="1"/>
  <c r="G96" i="6"/>
  <c r="C96" i="6"/>
  <c r="A96" i="6"/>
  <c r="S95" i="6"/>
  <c r="N95" i="6"/>
  <c r="G95" i="6"/>
  <c r="C95" i="6"/>
  <c r="A95" i="6"/>
  <c r="S94" i="6"/>
  <c r="N94" i="6"/>
  <c r="G94" i="6"/>
  <c r="C94" i="6"/>
  <c r="A94" i="6"/>
  <c r="S93" i="6"/>
  <c r="N93" i="6"/>
  <c r="G93" i="6"/>
  <c r="Y93" i="6" s="1"/>
  <c r="C93" i="6"/>
  <c r="A93" i="6"/>
  <c r="S92" i="6"/>
  <c r="N92" i="6"/>
  <c r="G92" i="6"/>
  <c r="C92" i="6"/>
  <c r="A92" i="6"/>
  <c r="S91" i="6"/>
  <c r="N91" i="6"/>
  <c r="G91" i="6"/>
  <c r="C91" i="6"/>
  <c r="Y91" i="6" s="1"/>
  <c r="A91" i="6"/>
  <c r="S90" i="6"/>
  <c r="N90" i="6"/>
  <c r="G90" i="6"/>
  <c r="C90" i="6"/>
  <c r="A90" i="6"/>
  <c r="S89" i="6"/>
  <c r="N89" i="6"/>
  <c r="G89" i="6"/>
  <c r="C89" i="6"/>
  <c r="A89" i="6"/>
  <c r="S88" i="6"/>
  <c r="N88" i="6"/>
  <c r="G88" i="6"/>
  <c r="C88" i="6"/>
  <c r="A88" i="6"/>
  <c r="S87" i="6"/>
  <c r="N87" i="6"/>
  <c r="G87" i="6"/>
  <c r="C87" i="6"/>
  <c r="A87" i="6"/>
  <c r="S86" i="6"/>
  <c r="N86" i="6"/>
  <c r="G86" i="6"/>
  <c r="C86" i="6"/>
  <c r="A86" i="6"/>
  <c r="S85" i="6"/>
  <c r="N85" i="6"/>
  <c r="G85" i="6"/>
  <c r="C85" i="6"/>
  <c r="A85" i="6"/>
  <c r="S84" i="6"/>
  <c r="N84" i="6"/>
  <c r="G84" i="6"/>
  <c r="C84" i="6"/>
  <c r="A84" i="6"/>
  <c r="S83" i="6"/>
  <c r="N83" i="6"/>
  <c r="G83" i="6"/>
  <c r="C83" i="6"/>
  <c r="Y83" i="6" s="1"/>
  <c r="A83" i="6"/>
  <c r="S82" i="6"/>
  <c r="N82" i="6"/>
  <c r="G82" i="6"/>
  <c r="C82" i="6"/>
  <c r="A82" i="6"/>
  <c r="S81" i="6"/>
  <c r="N81" i="6"/>
  <c r="G81" i="6"/>
  <c r="C81" i="6"/>
  <c r="A81" i="6"/>
  <c r="S80" i="6"/>
  <c r="N80" i="6"/>
  <c r="G80" i="6"/>
  <c r="C80" i="6"/>
  <c r="A80" i="6"/>
  <c r="S79" i="6"/>
  <c r="N79" i="6"/>
  <c r="G79" i="6"/>
  <c r="C79" i="6"/>
  <c r="A79" i="6"/>
  <c r="S78" i="6"/>
  <c r="N78" i="6"/>
  <c r="G78" i="6"/>
  <c r="C78" i="6"/>
  <c r="A78" i="6"/>
  <c r="S77" i="6"/>
  <c r="N77" i="6"/>
  <c r="G77" i="6"/>
  <c r="C77" i="6"/>
  <c r="A77" i="6"/>
  <c r="S76" i="6"/>
  <c r="N76" i="6"/>
  <c r="G76" i="6"/>
  <c r="C76" i="6"/>
  <c r="A76" i="6"/>
  <c r="S75" i="6"/>
  <c r="N75" i="6"/>
  <c r="G75" i="6"/>
  <c r="C75" i="6"/>
  <c r="Y75" i="6" s="1"/>
  <c r="A75" i="6"/>
  <c r="Y88" i="6"/>
  <c r="S73" i="6"/>
  <c r="N73" i="6"/>
  <c r="G73" i="6"/>
  <c r="Y73" i="6" s="1"/>
  <c r="C73" i="6"/>
  <c r="A73" i="6"/>
  <c r="S72" i="6"/>
  <c r="N72" i="6"/>
  <c r="G72" i="6"/>
  <c r="C72" i="6"/>
  <c r="A72" i="6"/>
  <c r="S71" i="6"/>
  <c r="N71" i="6"/>
  <c r="G71" i="6"/>
  <c r="C71" i="6"/>
  <c r="A71" i="6"/>
  <c r="S70" i="6"/>
  <c r="N70" i="6"/>
  <c r="G70" i="6"/>
  <c r="C70" i="6"/>
  <c r="A70" i="6"/>
  <c r="S69" i="6"/>
  <c r="N69" i="6"/>
  <c r="G69" i="6"/>
  <c r="C69" i="6"/>
  <c r="Y69" i="6" s="1"/>
  <c r="A69" i="6"/>
  <c r="S68" i="6"/>
  <c r="N68" i="6"/>
  <c r="G68" i="6"/>
  <c r="C68" i="6"/>
  <c r="A68" i="6"/>
  <c r="S67" i="6"/>
  <c r="N67" i="6"/>
  <c r="G67" i="6"/>
  <c r="C67" i="6"/>
  <c r="A67" i="6"/>
  <c r="S66" i="6"/>
  <c r="N66" i="6"/>
  <c r="G66" i="6"/>
  <c r="C66" i="6"/>
  <c r="Y66" i="6" s="1"/>
  <c r="A66" i="6"/>
  <c r="S65" i="6"/>
  <c r="N65" i="6"/>
  <c r="G65" i="6"/>
  <c r="C65" i="6"/>
  <c r="A65" i="6"/>
  <c r="S64" i="6"/>
  <c r="N64" i="6"/>
  <c r="G64" i="6"/>
  <c r="C64" i="6"/>
  <c r="A64" i="6"/>
  <c r="S63" i="6"/>
  <c r="N63" i="6"/>
  <c r="G63" i="6"/>
  <c r="C63" i="6"/>
  <c r="A63" i="6"/>
  <c r="S62" i="6"/>
  <c r="N62" i="6"/>
  <c r="G62" i="6"/>
  <c r="C62" i="6"/>
  <c r="A62" i="6"/>
  <c r="S61" i="6"/>
  <c r="N61" i="6"/>
  <c r="G61" i="6"/>
  <c r="C61" i="6"/>
  <c r="A61" i="6"/>
  <c r="S60" i="6"/>
  <c r="N60" i="6"/>
  <c r="G60" i="6"/>
  <c r="C60" i="6"/>
  <c r="A60" i="6"/>
  <c r="S59" i="6"/>
  <c r="N59" i="6"/>
  <c r="G59" i="6"/>
  <c r="C59" i="6"/>
  <c r="A59" i="6"/>
  <c r="S58" i="6"/>
  <c r="N58" i="6"/>
  <c r="G58" i="6"/>
  <c r="C58" i="6"/>
  <c r="A58" i="6"/>
  <c r="S57" i="6"/>
  <c r="N57" i="6"/>
  <c r="G57" i="6"/>
  <c r="C57" i="6"/>
  <c r="A57" i="6"/>
  <c r="S56" i="6"/>
  <c r="N56" i="6"/>
  <c r="G56" i="6"/>
  <c r="C56" i="6"/>
  <c r="A56" i="6"/>
  <c r="S55" i="6"/>
  <c r="N55" i="6"/>
  <c r="G55" i="6"/>
  <c r="C55" i="6"/>
  <c r="A55" i="6"/>
  <c r="S54" i="6"/>
  <c r="N54" i="6"/>
  <c r="G54" i="6"/>
  <c r="C54" i="6"/>
  <c r="A54" i="6"/>
  <c r="S53" i="6"/>
  <c r="N53" i="6"/>
  <c r="G53" i="6"/>
  <c r="C53" i="6"/>
  <c r="A53" i="6"/>
  <c r="S52" i="6"/>
  <c r="N52" i="6"/>
  <c r="G52" i="6"/>
  <c r="C52" i="6"/>
  <c r="A52" i="6"/>
  <c r="S51" i="6"/>
  <c r="N51" i="6"/>
  <c r="G51" i="6"/>
  <c r="C51" i="6"/>
  <c r="A51" i="6"/>
  <c r="S49" i="6"/>
  <c r="N49" i="6"/>
  <c r="G49" i="6"/>
  <c r="C49" i="6"/>
  <c r="A49" i="6"/>
  <c r="S48" i="6"/>
  <c r="N48" i="6"/>
  <c r="G48" i="6"/>
  <c r="C48" i="6"/>
  <c r="A48" i="6"/>
  <c r="S47" i="6"/>
  <c r="N47" i="6"/>
  <c r="G47" i="6"/>
  <c r="C47" i="6"/>
  <c r="A47" i="6"/>
  <c r="S46" i="6"/>
  <c r="N46" i="6"/>
  <c r="G46" i="6"/>
  <c r="C46" i="6"/>
  <c r="A46" i="6"/>
  <c r="S45" i="6"/>
  <c r="N45" i="6"/>
  <c r="G45" i="6"/>
  <c r="C45" i="6"/>
  <c r="A45" i="6"/>
  <c r="S44" i="6"/>
  <c r="N44" i="6"/>
  <c r="G44" i="6"/>
  <c r="C44" i="6"/>
  <c r="A44" i="6"/>
  <c r="S43" i="6"/>
  <c r="N43" i="6"/>
  <c r="G43" i="6"/>
  <c r="C43" i="6"/>
  <c r="Y43" i="6" s="1"/>
  <c r="A43" i="6"/>
  <c r="S42" i="6"/>
  <c r="N42" i="6"/>
  <c r="G42" i="6"/>
  <c r="C42" i="6"/>
  <c r="A42" i="6"/>
  <c r="S41" i="6"/>
  <c r="N41" i="6"/>
  <c r="G41" i="6"/>
  <c r="C41" i="6"/>
  <c r="A41" i="6"/>
  <c r="S40" i="6"/>
  <c r="N40" i="6"/>
  <c r="G40" i="6"/>
  <c r="C40" i="6"/>
  <c r="A40" i="6"/>
  <c r="S39" i="6"/>
  <c r="N39" i="6"/>
  <c r="G39" i="6"/>
  <c r="C39" i="6"/>
  <c r="A39" i="6"/>
  <c r="S38" i="6"/>
  <c r="N38" i="6"/>
  <c r="G38" i="6"/>
  <c r="C38" i="6"/>
  <c r="A38" i="6"/>
  <c r="S37" i="6"/>
  <c r="N37" i="6"/>
  <c r="G37" i="6"/>
  <c r="C37" i="6"/>
  <c r="A37" i="6"/>
  <c r="S36" i="6"/>
  <c r="N36" i="6"/>
  <c r="G36" i="6"/>
  <c r="C36" i="6"/>
  <c r="A36" i="6"/>
  <c r="S35" i="6"/>
  <c r="N35" i="6"/>
  <c r="G35" i="6"/>
  <c r="C35" i="6"/>
  <c r="A35" i="6"/>
  <c r="S34" i="6"/>
  <c r="N34" i="6"/>
  <c r="G34" i="6"/>
  <c r="C34" i="6"/>
  <c r="A34" i="6"/>
  <c r="S33" i="6"/>
  <c r="N33" i="6"/>
  <c r="G33" i="6"/>
  <c r="C33" i="6"/>
  <c r="A33" i="6"/>
  <c r="S32" i="6"/>
  <c r="N32" i="6"/>
  <c r="G32" i="6"/>
  <c r="C32" i="6"/>
  <c r="A32" i="6"/>
  <c r="S31" i="6"/>
  <c r="N31" i="6"/>
  <c r="G31" i="6"/>
  <c r="C31" i="6"/>
  <c r="A31" i="6"/>
  <c r="S30" i="6"/>
  <c r="N30" i="6"/>
  <c r="G30" i="6"/>
  <c r="C30" i="6"/>
  <c r="A30" i="6"/>
  <c r="S29" i="6"/>
  <c r="N29" i="6"/>
  <c r="G29" i="6"/>
  <c r="C29" i="6"/>
  <c r="A29" i="6"/>
  <c r="S28" i="6"/>
  <c r="N28" i="6"/>
  <c r="G28" i="6"/>
  <c r="C28" i="6"/>
  <c r="A28" i="6"/>
  <c r="S27" i="6"/>
  <c r="N27" i="6"/>
  <c r="G27" i="6"/>
  <c r="C27" i="6"/>
  <c r="A27" i="6"/>
  <c r="Y36" i="6"/>
  <c r="S25" i="6"/>
  <c r="N25" i="6"/>
  <c r="G25" i="6"/>
  <c r="C25" i="6"/>
  <c r="A25" i="6"/>
  <c r="S24" i="6"/>
  <c r="N24" i="6"/>
  <c r="G24" i="6"/>
  <c r="C24" i="6"/>
  <c r="A24" i="6"/>
  <c r="S23" i="6"/>
  <c r="N23" i="6"/>
  <c r="G23" i="6"/>
  <c r="C23" i="6"/>
  <c r="A23" i="6"/>
  <c r="S22" i="6"/>
  <c r="N22" i="6"/>
  <c r="G22" i="6"/>
  <c r="C22" i="6"/>
  <c r="A22" i="6"/>
  <c r="S21" i="6"/>
  <c r="N21" i="6"/>
  <c r="G21" i="6"/>
  <c r="C21" i="6"/>
  <c r="A21" i="6"/>
  <c r="S20" i="6"/>
  <c r="N20" i="6"/>
  <c r="G20" i="6"/>
  <c r="C20" i="6"/>
  <c r="A20" i="6"/>
  <c r="S19" i="6"/>
  <c r="N19" i="6"/>
  <c r="G19" i="6"/>
  <c r="C19" i="6"/>
  <c r="A19" i="6"/>
  <c r="S18" i="6"/>
  <c r="N18" i="6"/>
  <c r="G18" i="6"/>
  <c r="C18" i="6"/>
  <c r="A18" i="6"/>
  <c r="S17" i="6"/>
  <c r="N17" i="6"/>
  <c r="G17" i="6"/>
  <c r="C17" i="6"/>
  <c r="A17" i="6"/>
  <c r="S16" i="6"/>
  <c r="N16" i="6"/>
  <c r="G16" i="6"/>
  <c r="C16" i="6"/>
  <c r="A16" i="6"/>
  <c r="S15" i="6"/>
  <c r="N15" i="6"/>
  <c r="G15" i="6"/>
  <c r="C15" i="6"/>
  <c r="A15" i="6"/>
  <c r="S14" i="6"/>
  <c r="N14" i="6"/>
  <c r="G14" i="6"/>
  <c r="C14" i="6"/>
  <c r="A14" i="6"/>
  <c r="S13" i="6"/>
  <c r="N13" i="6"/>
  <c r="G13" i="6"/>
  <c r="C13" i="6"/>
  <c r="A13" i="6"/>
  <c r="S12" i="6"/>
  <c r="N12" i="6"/>
  <c r="G12" i="6"/>
  <c r="C12" i="6"/>
  <c r="A12" i="6"/>
  <c r="S11" i="6"/>
  <c r="N11" i="6"/>
  <c r="G11" i="6"/>
  <c r="C11" i="6"/>
  <c r="A11" i="6"/>
  <c r="S10" i="6"/>
  <c r="N10" i="6"/>
  <c r="G10" i="6"/>
  <c r="C10" i="6"/>
  <c r="A10" i="6"/>
  <c r="S9" i="6"/>
  <c r="N9" i="6"/>
  <c r="G9" i="6"/>
  <c r="C9" i="6"/>
  <c r="A9" i="6"/>
  <c r="S8" i="6"/>
  <c r="N8" i="6"/>
  <c r="G8" i="6"/>
  <c r="C8" i="6"/>
  <c r="A8" i="6"/>
  <c r="S7" i="6"/>
  <c r="N7" i="6"/>
  <c r="G7" i="6"/>
  <c r="C7" i="6"/>
  <c r="A7" i="6"/>
  <c r="S6" i="6"/>
  <c r="N6" i="6"/>
  <c r="G6" i="6"/>
  <c r="C6" i="6"/>
  <c r="A6" i="6"/>
  <c r="S5" i="6"/>
  <c r="N5" i="6"/>
  <c r="G5" i="6"/>
  <c r="C5" i="6"/>
  <c r="A5" i="6"/>
  <c r="S4" i="6"/>
  <c r="N4" i="6"/>
  <c r="G4" i="6"/>
  <c r="C4" i="6"/>
  <c r="A4" i="6"/>
  <c r="S3" i="6"/>
  <c r="N3" i="6"/>
  <c r="G3" i="6"/>
  <c r="C3" i="6"/>
  <c r="Y112" i="6" l="1"/>
  <c r="Y90" i="6"/>
  <c r="Y48" i="6"/>
  <c r="Y100" i="6"/>
  <c r="Y34" i="6"/>
  <c r="Y42" i="6"/>
  <c r="Y45" i="6"/>
  <c r="Y47" i="6"/>
  <c r="Y57" i="6"/>
  <c r="Y60" i="6"/>
  <c r="Y65" i="6"/>
  <c r="Y68" i="6"/>
  <c r="Y86" i="6"/>
  <c r="Y94" i="6"/>
  <c r="Y84" i="6"/>
  <c r="Y92" i="6"/>
  <c r="Y95" i="6"/>
  <c r="Y81" i="6"/>
  <c r="Y89" i="6"/>
  <c r="Y101" i="6"/>
  <c r="Y109" i="6"/>
  <c r="Y70" i="6"/>
  <c r="Y97" i="6"/>
  <c r="AF3" i="6"/>
  <c r="Y6" i="6"/>
  <c r="Y14" i="6"/>
  <c r="Y30" i="6"/>
  <c r="Y33" i="6"/>
  <c r="Y38" i="6"/>
  <c r="Y41" i="6"/>
  <c r="Y44" i="6"/>
  <c r="Y46" i="6"/>
  <c r="Y49" i="6"/>
  <c r="Y62" i="6"/>
  <c r="Y64" i="6"/>
  <c r="Y72" i="6"/>
  <c r="Y85" i="6"/>
  <c r="Y32" i="6"/>
  <c r="Y58" i="6"/>
  <c r="Y61" i="6"/>
  <c r="Y104" i="6"/>
  <c r="Y12" i="6"/>
  <c r="Y20" i="6"/>
  <c r="Y106" i="6"/>
  <c r="Y114" i="6"/>
  <c r="Y22" i="6"/>
  <c r="Y29" i="6"/>
  <c r="Y37" i="6"/>
  <c r="Y40" i="6"/>
  <c r="Y82" i="6"/>
  <c r="Y118" i="6"/>
  <c r="Y79" i="6"/>
  <c r="Y10" i="6"/>
  <c r="Y18" i="6"/>
  <c r="Y77" i="6"/>
  <c r="Y103" i="6"/>
  <c r="Y7" i="6"/>
  <c r="Y15" i="6"/>
  <c r="Y23" i="6"/>
  <c r="Y27" i="6"/>
  <c r="Y35" i="6"/>
  <c r="Y51" i="6"/>
  <c r="Y76" i="6"/>
  <c r="Y87" i="6"/>
  <c r="Y111" i="6"/>
  <c r="Y56" i="6"/>
  <c r="Y59" i="6"/>
  <c r="Y67" i="6"/>
  <c r="Y102" i="6"/>
  <c r="Y119" i="6"/>
  <c r="Y9" i="6"/>
  <c r="Y17" i="6"/>
  <c r="Y53" i="6"/>
  <c r="Y105" i="6"/>
  <c r="Y110" i="6"/>
  <c r="Y28" i="6"/>
  <c r="Y31" i="6"/>
  <c r="Y39" i="6"/>
  <c r="Y80" i="6"/>
  <c r="Y107" i="6"/>
  <c r="Y52" i="6"/>
  <c r="Y55" i="6"/>
  <c r="Y63" i="6"/>
  <c r="Y71" i="6"/>
  <c r="Y115" i="6"/>
  <c r="Y99" i="6"/>
  <c r="Y78" i="6"/>
  <c r="Y54" i="6"/>
  <c r="Y8" i="6"/>
  <c r="Y11" i="6"/>
  <c r="Y5" i="6"/>
  <c r="Y25" i="6"/>
  <c r="Y13" i="6"/>
  <c r="Y16" i="6"/>
  <c r="Y19" i="6"/>
  <c r="Y4" i="6"/>
  <c r="Y21" i="6"/>
  <c r="Y24" i="6"/>
  <c r="A3" i="6" l="1"/>
  <c r="Y3" i="6"/>
  <c r="N26" i="6"/>
  <c r="O26" i="6"/>
  <c r="P26" i="6"/>
  <c r="Q26" i="6"/>
  <c r="R26" i="6"/>
  <c r="S26" i="6"/>
  <c r="T26" i="6"/>
  <c r="U26" i="6"/>
  <c r="N50" i="6"/>
  <c r="O50" i="6"/>
  <c r="P50" i="6"/>
  <c r="Q50" i="6"/>
  <c r="R50" i="6"/>
  <c r="S50" i="6"/>
  <c r="T50" i="6"/>
  <c r="U50" i="6"/>
  <c r="N74" i="6"/>
  <c r="O74" i="6"/>
  <c r="P74" i="6"/>
  <c r="Q74" i="6"/>
  <c r="R74" i="6"/>
  <c r="S74" i="6"/>
  <c r="T74" i="6"/>
  <c r="U74" i="6"/>
  <c r="N98" i="6"/>
  <c r="O98" i="6"/>
  <c r="P98" i="6"/>
  <c r="Q98" i="6"/>
  <c r="R98" i="6"/>
  <c r="S98" i="6"/>
  <c r="T98" i="6"/>
  <c r="U98" i="6"/>
  <c r="G26" i="6"/>
  <c r="AD27" i="6" s="1"/>
  <c r="H26" i="6"/>
  <c r="I26" i="6"/>
  <c r="G50" i="6"/>
  <c r="AD51" i="6" s="1"/>
  <c r="H50" i="6"/>
  <c r="I50" i="6"/>
  <c r="G74" i="6"/>
  <c r="AD75" i="6" s="1"/>
  <c r="H74" i="6"/>
  <c r="I74" i="6"/>
  <c r="G98" i="6"/>
  <c r="AD99" i="6" s="1"/>
  <c r="H98" i="6"/>
  <c r="I98" i="6"/>
  <c r="F50" i="6"/>
  <c r="AF51" i="6" s="1"/>
  <c r="F74" i="6"/>
  <c r="AF75" i="6" s="1"/>
  <c r="F98" i="6"/>
  <c r="AF99" i="6" s="1"/>
  <c r="C26" i="6"/>
  <c r="AC27" i="6" s="1"/>
  <c r="D26" i="6"/>
  <c r="C50" i="6"/>
  <c r="AC51" i="6" s="1"/>
  <c r="D50" i="6"/>
  <c r="C74" i="6"/>
  <c r="AC75" i="6" s="1"/>
  <c r="D74" i="6"/>
  <c r="C98" i="6"/>
  <c r="AC99" i="6" s="1"/>
  <c r="D98" i="6"/>
  <c r="E26" i="6"/>
  <c r="AE27" i="6" s="1"/>
  <c r="E50" i="6"/>
  <c r="AE51" i="6" s="1"/>
  <c r="E74" i="6"/>
  <c r="AE75" i="6" s="1"/>
  <c r="E98" i="6"/>
  <c r="AE99" i="6" s="1"/>
  <c r="AF27" i="6"/>
  <c r="U2" i="6"/>
  <c r="T2" i="6"/>
  <c r="S2" i="6"/>
  <c r="R2" i="6"/>
  <c r="Q2" i="6"/>
  <c r="P2" i="6"/>
  <c r="O2" i="6"/>
  <c r="N2" i="6"/>
  <c r="I2" i="6"/>
  <c r="H2" i="6"/>
  <c r="G2" i="6"/>
  <c r="AD3" i="6" s="1"/>
  <c r="E2" i="6"/>
  <c r="AE3" i="6" s="1"/>
  <c r="D2" i="6"/>
  <c r="C2" i="6"/>
  <c r="AC3" i="6" s="1"/>
  <c r="Y98" i="6" l="1"/>
  <c r="Y2" i="6"/>
  <c r="Y50" i="6"/>
  <c r="Y74" i="6"/>
  <c r="W98" i="6"/>
  <c r="V98" i="6" s="1"/>
  <c r="W74" i="6"/>
  <c r="V74" i="6" s="1"/>
  <c r="Y26" i="6"/>
  <c r="W50" i="6"/>
  <c r="V50" i="6" s="1"/>
  <c r="W26" i="6"/>
  <c r="V26" i="6" s="1"/>
  <c r="M98" i="6"/>
  <c r="M50" i="6"/>
  <c r="M26" i="6"/>
  <c r="L382" i="5"/>
  <c r="L381" i="5"/>
  <c r="L380" i="5"/>
  <c r="L379" i="5"/>
  <c r="L378" i="5"/>
  <c r="L377" i="5"/>
  <c r="L247" i="5"/>
  <c r="L246" i="5"/>
  <c r="L245" i="5"/>
  <c r="L304" i="5"/>
  <c r="L295" i="5"/>
  <c r="L294" i="5"/>
  <c r="L293" i="5"/>
  <c r="L292" i="5"/>
  <c r="L20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244" i="5"/>
  <c r="L243" i="5"/>
  <c r="L242" i="5"/>
  <c r="L291" i="5"/>
  <c r="L364" i="5"/>
  <c r="L363" i="5"/>
  <c r="L362" i="5"/>
  <c r="L361" i="5"/>
  <c r="L360" i="5"/>
  <c r="L62" i="5"/>
  <c r="L359" i="5"/>
  <c r="L358" i="5"/>
  <c r="L357" i="5"/>
  <c r="L356" i="5"/>
  <c r="L355" i="5"/>
  <c r="L354" i="5"/>
  <c r="L353" i="5"/>
  <c r="L352" i="5"/>
  <c r="L351" i="5"/>
  <c r="L350" i="5"/>
  <c r="L349" i="5"/>
  <c r="L241" i="5"/>
  <c r="L61" i="5"/>
  <c r="L145" i="5"/>
  <c r="L240" i="5"/>
  <c r="L303" i="5"/>
  <c r="L302" i="5"/>
  <c r="L301" i="5"/>
  <c r="L144" i="5"/>
  <c r="L143" i="5"/>
  <c r="L142" i="5"/>
  <c r="L140" i="5"/>
  <c r="L139" i="5"/>
  <c r="L138" i="5"/>
  <c r="L290" i="5"/>
  <c r="L136" i="5"/>
  <c r="L135" i="5"/>
  <c r="L289" i="5"/>
  <c r="L288" i="5"/>
  <c r="L287" i="5"/>
  <c r="L286" i="5"/>
  <c r="L285" i="5"/>
  <c r="L284" i="5"/>
  <c r="L206" i="5"/>
  <c r="L34" i="5"/>
  <c r="L25" i="5"/>
  <c r="L118" i="5"/>
  <c r="L133" i="5"/>
  <c r="L132" i="5"/>
  <c r="L205" i="5"/>
  <c r="L348" i="5"/>
  <c r="L347" i="5"/>
  <c r="L346" i="5"/>
  <c r="L345" i="5"/>
  <c r="L131" i="5"/>
  <c r="L130" i="5"/>
  <c r="L128" i="5"/>
  <c r="L127" i="5"/>
  <c r="L125" i="5"/>
  <c r="L39" i="5"/>
  <c r="L65" i="5"/>
  <c r="L64" i="5"/>
  <c r="L123" i="5"/>
  <c r="L122" i="5"/>
  <c r="L33" i="5"/>
  <c r="L23" i="5"/>
  <c r="L22" i="5"/>
  <c r="L21" i="5"/>
  <c r="L20" i="5"/>
  <c r="L32" i="5"/>
  <c r="L19" i="5"/>
  <c r="L54" i="5"/>
  <c r="L16" i="5"/>
  <c r="L101" i="5"/>
  <c r="L99" i="5"/>
  <c r="L69" i="5"/>
  <c r="L68" i="5"/>
  <c r="L67" i="5"/>
  <c r="L97" i="5"/>
  <c r="L96" i="5"/>
  <c r="L95" i="5"/>
  <c r="L93" i="5"/>
  <c r="L92" i="5"/>
  <c r="L91" i="5"/>
  <c r="L90" i="5"/>
  <c r="L89" i="5"/>
  <c r="L102" i="5"/>
  <c r="L87" i="5"/>
  <c r="L86" i="5"/>
  <c r="L85" i="5"/>
  <c r="L115" i="5"/>
  <c r="L114" i="5"/>
  <c r="L113" i="5"/>
  <c r="L112" i="5"/>
  <c r="L110" i="5"/>
  <c r="L109" i="5"/>
  <c r="L108" i="5"/>
  <c r="L105" i="5"/>
  <c r="L104" i="5"/>
  <c r="L79" i="5"/>
  <c r="L78" i="5"/>
  <c r="L77" i="5"/>
  <c r="L75" i="5"/>
  <c r="L74" i="5"/>
  <c r="L73" i="5"/>
  <c r="L14" i="5"/>
  <c r="L13" i="5"/>
  <c r="L120" i="5"/>
  <c r="L60" i="5"/>
  <c r="L35" i="5"/>
  <c r="L48" i="5"/>
  <c r="L47" i="5"/>
  <c r="L59" i="5"/>
  <c r="L12" i="5"/>
  <c r="L11" i="5"/>
  <c r="L58" i="5"/>
  <c r="L9" i="5"/>
  <c r="L45" i="5"/>
  <c r="L7" i="5"/>
  <c r="L117" i="5"/>
  <c r="L80" i="5"/>
  <c r="L141" i="5"/>
  <c r="L38" i="5"/>
  <c r="L37" i="5"/>
  <c r="L31" i="5"/>
  <c r="L137" i="5"/>
  <c r="L30" i="5"/>
  <c r="L51" i="5"/>
  <c r="L50" i="5"/>
  <c r="L134" i="5"/>
  <c r="L49" i="5"/>
  <c r="L5" i="5"/>
  <c r="L24" i="5"/>
  <c r="L72" i="5"/>
  <c r="L71" i="5"/>
  <c r="L4" i="5"/>
  <c r="L43" i="5"/>
  <c r="L129" i="5"/>
  <c r="L29" i="5"/>
  <c r="L28" i="5"/>
  <c r="L126" i="5"/>
  <c r="L27" i="5"/>
  <c r="L26" i="5"/>
  <c r="L344" i="5"/>
  <c r="L239" i="5"/>
  <c r="L204" i="5"/>
  <c r="L203" i="5"/>
  <c r="L202" i="5"/>
  <c r="L201" i="5"/>
  <c r="L200" i="5"/>
  <c r="L199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83" i="5"/>
  <c r="L282" i="5"/>
  <c r="L281" i="5"/>
  <c r="L198" i="5"/>
  <c r="L124" i="5"/>
  <c r="L63" i="5"/>
  <c r="L325" i="5"/>
  <c r="L121" i="5"/>
  <c r="L300" i="5"/>
  <c r="L299" i="5"/>
  <c r="L280" i="5"/>
  <c r="L197" i="5"/>
  <c r="L196" i="5"/>
  <c r="L18" i="5"/>
  <c r="L17" i="5"/>
  <c r="L15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267" i="5"/>
  <c r="L100" i="5"/>
  <c r="L98" i="5"/>
  <c r="L66" i="5"/>
  <c r="L94" i="5"/>
  <c r="L88" i="5"/>
  <c r="L84" i="5"/>
  <c r="L111" i="5"/>
  <c r="L107" i="5"/>
  <c r="L106" i="5"/>
  <c r="M103" i="5"/>
  <c r="L103" i="5" s="1"/>
  <c r="M76" i="5"/>
  <c r="L76" i="5" s="1"/>
  <c r="L119" i="5"/>
  <c r="L46" i="5"/>
  <c r="L10" i="5"/>
  <c r="L8" i="5"/>
  <c r="L44" i="5"/>
  <c r="L6" i="5"/>
  <c r="L52" i="5"/>
  <c r="L83" i="5"/>
  <c r="L82" i="5"/>
  <c r="L81" i="5"/>
  <c r="L324" i="5"/>
  <c r="L220" i="5"/>
  <c r="L298" i="5"/>
  <c r="L297" i="5"/>
  <c r="L296" i="5"/>
  <c r="L266" i="5"/>
  <c r="L177" i="5"/>
  <c r="L176" i="5"/>
  <c r="L175" i="5"/>
  <c r="L174" i="5"/>
  <c r="L55" i="5"/>
  <c r="L116" i="5"/>
  <c r="L173" i="5"/>
  <c r="L172" i="5"/>
  <c r="L171" i="5"/>
  <c r="L53" i="5"/>
  <c r="L40" i="5"/>
  <c r="L57" i="5"/>
  <c r="L70" i="5"/>
  <c r="L3" i="5"/>
  <c r="L56" i="5"/>
  <c r="L170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308" i="5"/>
  <c r="L307" i="5"/>
  <c r="L306" i="5"/>
  <c r="L305" i="5"/>
  <c r="L36" i="5"/>
  <c r="L2" i="5"/>
  <c r="L42" i="5"/>
  <c r="L41" i="5"/>
  <c r="Z26" i="6" l="1"/>
  <c r="Z33" i="6"/>
  <c r="Z34" i="6"/>
  <c r="Z45" i="6"/>
  <c r="Z41" i="6"/>
  <c r="Z37" i="6"/>
  <c r="Z49" i="6"/>
  <c r="Z44" i="6"/>
  <c r="Z38" i="6"/>
  <c r="Z30" i="6"/>
  <c r="Z47" i="6"/>
  <c r="Z29" i="6"/>
  <c r="Z32" i="6"/>
  <c r="Z48" i="6"/>
  <c r="Z40" i="6"/>
  <c r="Z42" i="6"/>
  <c r="Z46" i="6"/>
  <c r="Z43" i="6"/>
  <c r="Z36" i="6"/>
  <c r="Z28" i="6"/>
  <c r="Z27" i="6"/>
  <c r="Z39" i="6"/>
  <c r="Z31" i="6"/>
  <c r="Z35" i="6"/>
  <c r="Z74" i="6"/>
  <c r="Z91" i="6"/>
  <c r="Z94" i="6"/>
  <c r="Z86" i="6"/>
  <c r="Z88" i="6"/>
  <c r="Z75" i="6"/>
  <c r="Z84" i="6"/>
  <c r="Z95" i="6"/>
  <c r="Z96" i="6"/>
  <c r="Z90" i="6"/>
  <c r="Z83" i="6"/>
  <c r="Z92" i="6"/>
  <c r="Z93" i="6"/>
  <c r="Z82" i="6"/>
  <c r="Z79" i="6"/>
  <c r="Z89" i="6"/>
  <c r="Z85" i="6"/>
  <c r="Z97" i="6"/>
  <c r="Z81" i="6"/>
  <c r="Z77" i="6"/>
  <c r="Z78" i="6"/>
  <c r="Z87" i="6"/>
  <c r="Z80" i="6"/>
  <c r="Z76" i="6"/>
  <c r="Z50" i="6"/>
  <c r="Z73" i="6"/>
  <c r="Z64" i="6"/>
  <c r="Z68" i="6"/>
  <c r="Z57" i="6"/>
  <c r="Z66" i="6"/>
  <c r="Z70" i="6"/>
  <c r="Z60" i="6"/>
  <c r="Z61" i="6"/>
  <c r="Z72" i="6"/>
  <c r="Z58" i="6"/>
  <c r="Z65" i="6"/>
  <c r="Z69" i="6"/>
  <c r="Z62" i="6"/>
  <c r="Z55" i="6"/>
  <c r="Z52" i="6"/>
  <c r="Z59" i="6"/>
  <c r="Z54" i="6"/>
  <c r="Z71" i="6"/>
  <c r="Z53" i="6"/>
  <c r="Z63" i="6"/>
  <c r="Z67" i="6"/>
  <c r="Z51" i="6"/>
  <c r="Z56" i="6"/>
  <c r="Z2" i="6"/>
  <c r="Z6" i="6"/>
  <c r="Z20" i="6"/>
  <c r="Z14" i="6"/>
  <c r="Z22" i="6"/>
  <c r="Z12" i="6"/>
  <c r="Z24" i="6"/>
  <c r="Z11" i="6"/>
  <c r="Z17" i="6"/>
  <c r="Z13" i="6"/>
  <c r="Z16" i="6"/>
  <c r="Z23" i="6"/>
  <c r="Z7" i="6"/>
  <c r="Z19" i="6"/>
  <c r="Z10" i="6"/>
  <c r="Z25" i="6"/>
  <c r="Z21" i="6"/>
  <c r="Z18" i="6"/>
  <c r="Z15" i="6"/>
  <c r="Z8" i="6"/>
  <c r="Z4" i="6"/>
  <c r="Z9" i="6"/>
  <c r="Z5" i="6"/>
  <c r="Z98" i="6"/>
  <c r="Z101" i="6"/>
  <c r="Z108" i="6"/>
  <c r="Z100" i="6"/>
  <c r="Z112" i="6"/>
  <c r="Z117" i="6"/>
  <c r="Z116" i="6"/>
  <c r="Z104" i="6"/>
  <c r="Z106" i="6"/>
  <c r="Z109" i="6"/>
  <c r="Z118" i="6"/>
  <c r="Z113" i="6"/>
  <c r="Z120" i="6"/>
  <c r="Z121" i="6"/>
  <c r="Z114" i="6"/>
  <c r="Z107" i="6"/>
  <c r="Z102" i="6"/>
  <c r="Z103" i="6"/>
  <c r="Z105" i="6"/>
  <c r="Z110" i="6"/>
  <c r="Z111" i="6"/>
  <c r="Z99" i="6"/>
  <c r="Z115" i="6"/>
  <c r="Z119" i="6"/>
  <c r="Z3" i="6"/>
  <c r="L26" i="6"/>
  <c r="K26" i="6" s="1"/>
  <c r="L2" i="6"/>
  <c r="K2" i="6" s="1"/>
  <c r="L98" i="6"/>
  <c r="K98" i="6" s="1"/>
  <c r="L50" i="6"/>
  <c r="K50" i="6" s="1"/>
  <c r="L74" i="6"/>
  <c r="K74" i="6" s="1"/>
  <c r="W2" i="6"/>
  <c r="V2" i="6" s="1"/>
  <c r="AB99" i="6" l="1"/>
  <c r="AB75" i="6"/>
  <c r="AB51" i="6"/>
  <c r="AB3" i="6"/>
  <c r="AB27" i="6"/>
</calcChain>
</file>

<file path=xl/connections.xml><?xml version="1.0" encoding="utf-8"?>
<connections xmlns="http://schemas.openxmlformats.org/spreadsheetml/2006/main">
  <connection id="1" name="Requête - Equipes" description="Connexion à la requête « Equipes » dans le classeur." type="5" refreshedVersion="0" background="1">
    <dbPr connection="provider=Microsoft.Mashup.OleDb.1;data source=$EmbeddedMashup(22a92b16-2d76-4a08-81d2-638c831ccfd2)$;location=Equipes;extended properties=UEsDBBQAAgAIANO9/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Tvf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73/UPbCxDRqAQAAIQMAABMAHABGb3JtdWxhcy9TZWN0aW9uMS5tIKIYACigFAAAAAAAAAAAAAAAAAAAAAAAAAAAAKVSy07CQBTdN+k/3NRNmzQk+Fgpbgg7RWOrLgiLob3AhHmU6YxCGj6o39Efc0orIiIunM0k98y958y5J8dEUykgau7uteu4Tj4nClMYLA3NMIceMNSuA/ZE0qgEbWWwSpB1+kYpFPpVqsVEyoUfFKMh4djz2lZvvBn1pdD2zThsJpx58TpD4DKlU1qVnp0VkwnDTqyIyKdS8b5khov6Ve43fGFRePdEK5oYhl4Iup6gcaU3IRTeUPIftarcCoDuJyIMn6D6hp2fwC5OYJcnsKsjWCw1YQf1TbCzIzJZpihHZV0GXVtBDCRK0rwqIV0LwunSIKR2EcRoZa9EMimEdXfn3bPI6JvUD3qOqrEv9w+NrqXsm7j1zQpsd1VXXghDo7wvbXd0ZnlgSplWVbnPGCGziXmS7zXRP74QApJkDv6oUTGGm1toHQuC45Hp/pGZI7LrALWfC+ERbaSEJjPbbxvsLlyHil+orj8AUEsBAi0AFAACAAgA073/UJo5YH+rAAAA+gAAABIAAAAAAAAAAAAAAAAAAAAAAENvbmZpZy9QYWNrYWdlLnhtbFBLAQItABQAAgAIANO9/1APyumrpAAAAOkAAAATAAAAAAAAAAAAAAAAAPcAAABbQ29udGVudF9UeXBlc10ueG1sUEsBAi0AFAACAAgA073/UPbCxDRqAQAAIQMAABMAAAAAAAAAAAAAAAAA6AEAAEZvcm11bGFzL1NlY3Rpb24xLm1QSwUGAAAAAAMAAwDCAAAAnwMAAAAA" command="SELECT * FROM [Equipes]"/>
  </connection>
  <connection id="2" name="Requête - Projets" description="Connexion à la requête « Projets » dans le classeur." type="5" refreshedVersion="0" background="1">
    <dbPr connection="provider=Microsoft.Mashup.OleDb.1;data source=$EmbeddedMashup(22a92b16-2d76-4a08-81d2-638c831ccfd2)$;location=Projets;extended properties=&quot;UEsDBBQAAgAIANO9/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Tvf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73/UPtu9uwXAQAA6wEAABMAHABGb3JtdWxhcy9TZWN0aW9uMS5tIKIYACigFAAAAAAAAAAAAAAAAAAAAAAAAAAAAH2QQWrDMBBF9wbfYVA3NohA12kKwWTXlhAbujBeKM4kUSNrjCTTBOMD5Ry5WOW4xJSEaqNhNPP+/7JYOkka0uF+noZBGNi9MLiBpaEvdBZmoNCFAfiTUmNK9J3FsUQ1SRpjULtPMoc10SGK2/xDVDhjv6us6PKEtPMzBR8IT2zeOIMWSlKktS9sU9dGVpczWubJmVgrnKSovKOEVFNpGw2yvGXZYv7OOLD6yu+rlfC+wXqCdqyLbypvctfDt1I58wi9om8b/W+GA4pyD1E+qBXw8grs5B/iUSY71QgVbeRWXs6jRmaEtlsy1ZCgn+rV7kzxtv2bgMMSfVTtxM5T/FrH4Rbb9WIOj+7avP3B2O7iMJD6sbfpD1BLAQItABQAAgAIANO9/1CaOWB/qwAAAPoAAAASAAAAAAAAAAAAAAAAAAAAAABDb25maWcvUGFja2FnZS54bWxQSwECLQAUAAIACADTvf9QD8rpq6QAAADpAAAAEwAAAAAAAAAAAAAAAAD3AAAAW0NvbnRlbnRfVHlwZXNdLnhtbFBLAQItABQAAgAIANO9/1D7bvbsFwEAAOsBAAATAAAAAAAAAAAAAAAAAOgBAABGb3JtdWxhcy9TZWN0aW9uMS5tUEsFBgAAAAADAAMAwgAAAEwDAAAAAA==&quot;" command="SELECT * FROM [Projets]"/>
  </connection>
  <connection id="3" name="Requête - Répartition0" description="Connexion à la requête « Répartition0 » dans le classeur." type="5" refreshedVersion="0" background="1">
    <dbPr connection="provider=Microsoft.Mashup.OleDb.1;data source=$EmbeddedMashup(22a92b16-2d76-4a08-81d2-638c831ccfd2)$;location=Répartition0;extended properties=UEsDBBQAAgAIANO9/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Tvf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73/UIPg98X2AgAAKwsAABMAHABGb3JtdWxhcy9TZWN0aW9uMS5tIKIYACigFAAAAAAAAAAAAAAAAAAAAAAAAAAAAMVWy27aQBTdI/EPI3cDlYVKH6s0lRBi0+ZRAW0XiMVgX8gk9owzjzQR8gfR3/CPdcY29mBsJyWLssHM9b1z7jn3gQBPEkbRLPsennU73Y64wRx8NMMBJhwEOkcByG4H6c+MKe6BPpk8ehAMxopzoPIX43crxu56/e3iCodw7ux9nWW8GDMq9UtLNwvxxpk/RYBC5pM1SXaODjbHqwAGc46pWDMejlmgQmreEr3sQne7dS6x5MRTATgukiaChEcZu2jrXLHw6CwHgFZcSeTphDb6qvwlqsIV8DjudzuE1oOyeZjcKxKdRkPu+t9YSHYpADSspG7b3rfYPrTYPrbYPtXY5kzi4EiCgo6ZiiJOQuCaZSQNFVghjzMikh3ynygOyb0C5GshsJKmLD0WMEo1uwV3P2hEHpi8ljfAM/pEr0q0gWKTmPKmAeZamZOfOADFnRLbBdnoe9CaBJInO/vGGQS6c6bst7noFSm4CLB3g3qLDMUSff6Ccsb6/fqSGT5TMzWwTQHlybnoO+iSohJvtL92aGuH4UE/fOfsFuRJ/ZC71vbD6JASJDI26/jea7tvC2c+GV0a5aI0vnmaYj3PkNARqHTif5ayDUyhVXZbptWTNjQpdZpQBxkcy5W2VJb2Yc8XHJTHL51002QXYS6JWQXvavXN0rgCIcH/ygjt5RNOa5D3T+zmIu9lid1Cdte4fCPUH1zAWl4rCfw0yk6dh0WP29wUCPaF7Se7BwhYFNk4Jo8Rpn76nCGpmSxlorYOlVpss5VYpnCvkj/SVIUSWg56WKyWAvW4XZua2N3v48pxuadbpSn+CbyYmXr4Ot/ywqYl3by+bamACx0VB2a2AsK3TEn9UIIa+X4Bpha+4d4qdyRKYGl7L7JBuXy7sCXSP+ugLfuvGWPN6bg1u+pgzDX8zWlI7XgO6tgVZIzL5+bf1irga+4DH4yEnk0+oZu4ul6rdgvCeB88Ah6m+Vo4psCMZ0lRBXADM018WA3XwIw9IeuQnf0FUEsBAi0AFAACAAgA073/UJo5YH+rAAAA+gAAABIAAAAAAAAAAAAAAAAAAAAAAENvbmZpZy9QYWNrYWdlLnhtbFBLAQItABQAAgAIANO9/1APyumrpAAAAOkAAAATAAAAAAAAAAAAAAAAAPcAAABbQ29udGVudF9UeXBlc10ueG1sUEsBAi0AFAACAAgA073/UIPg98X2AgAAKwsAABMAAAAAAAAAAAAAAAAA6AEAAEZvcm11bGFzL1NlY3Rpb24xLm1QSwUGAAAAAAMAAwDCAAAAKwUAAAAA" command="SELECT * FROM [Répartition0]"/>
  </connection>
  <connection id="4" keepAlive="1" name="Requête - Répartition1" description="Connexion à la requête « Répartition1 » dans le classeur." type="5" refreshedVersion="4" background="1" saveData="1">
    <dbPr connection="provider=Microsoft.Mashup.OleDb.1;data source=$EmbeddedMashup(22a92b16-2d76-4a08-81d2-638c831ccfd2)$;location=Répartition1;extended properties=&quot;UEsDBBQAAgAIANO9/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Tvf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73/UACKQr42AwAAnwwAABMAHABGb3JtdWxhcy9TZWN0aW9uMS5tIKIYACigFAAAAAAAAAAAAAAAAAAAAAAAAAAAAMVWy3LaMBTdM8M/aNwNdDxM6WuTpjMMZdE2rwHaLhgWwr4QJbbkyFKaDOMPor/hH6uEX8LIJCWLZpE4knV17jn3nusYPEEYRZPsb/+k3Wq34mvMwUcTHGDCIUanKADRbiH1M2GSe6BWRg8eBL2h5Byo+MX47YKx2053PbvAIZw6xVlnnsyGjAr10tzNQrxypo8RoJD5ZEnSjaOCTfEigN6UYxovGQ+HLJAh1W/FnexCd712zrHgxJMBOC4SOoKAB5G4aO1csHBvLQeAFlwK5KmEVuqq/CUqwwXwJOm2W4TaQZk8jO4kiY6jIT/631hIN1sAqF9L3dx7e2Dv3YG99wf2Plj2pkzgYE+Cko6JjCJOQuCKZSQ0FVgijzMSpxvkP1IckjsJyFdCYCl0WXosYJQqdkvuftCI3DNxKa6BZ/TFnTrRGopJ4pY3BTDXSq/8xAFI7lTYzshK3YOWJBA83Zg3TiBQnTNmv/VFL0jBRYC9a9SZZSjm6NNnlDPW7dpLpv9EzVhg6wLKk3PRFaiSogKv1Hl14FA79Hf64YqzGxBH9UN+1NoPg11KUJyxaeO70LZoC2c6Gpxr5aJtfP00xsrPUKwiUOEk/yzlITClVtltmVaPaqNJqeOE2slgX65tS2Vp7/Z8yUG1/FynG6ebCHNB9Ch4Y9U3S+MCYgH+N0ZoJ3c4pUHeP4mbi1zIkril7K4+8p1Qv3cGS3EpBfDjKDvWD8seN7kpERSF7aebewhYFJk4Rg8Rpv72OUNicZYqUVOHWi0e2quwjOFOpn+ErgoZKznobrEaCthxuyY1iVvM49pyNacPSlN+CTybGTt8lW91YdOQbh7fplTAYxUVB9pbAeEbJoV6qEANfL8EY4WvuTfKHcUVsG17zzKjnL+emRKpf23Q5t2X2FhzOq5lVu3YXMNnTkNq+z6oYteQMS6e8r+1UcCX3AfeG8TKm3xCV0l9vNb3DQjDIngEPNzma+AYA9MnK4pqgBuYaeLDaLgGZkyHtCFr8sm+1Sd3nPSFFteQ01cqPr6vZkFTMRuv7XNffZVUaK70J5TF3M5ILHpf1C9Cvf39Yhh2n0F2HmsiQxvrBqaTv1BLAQItABQAAgAIANO9/1CaOWB/qwAAAPoAAAASAAAAAAAAAAAAAAAAAAAAAABDb25maWcvUGFja2FnZS54bWxQSwECLQAUAAIACADTvf9QD8rpq6QAAADpAAAAEwAAAAAAAAAAAAAAAAD3AAAAW0NvbnRlbnRfVHlwZXNdLnhtbFBLAQItABQAAgAIANO9/1AAikK+NgMAAJ8MAAATAAAAAAAAAAAAAAAAAOgBAABGb3JtdWxhcy9TZWN0aW9uMS5tUEsFBgAAAAADAAMAwgAAAGsFAAAAAA==&quot;" command="SELECT * FROM [Répartition1]"/>
  </connection>
  <connection id="5" keepAlive="1" name="Requête - Répartition2" description="Connexion à la requête « Répartition2 » dans le classeur." type="5" refreshedVersion="4" background="1" saveData="1">
    <dbPr connection="provider=Microsoft.Mashup.OleDb.1;data source=$EmbeddedMashup(22a92b16-2d76-4a08-81d2-638c831ccfd2)$;location=Répartition2;extended properties=&quot;UEsDBBQAAgAIANO9/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Tvf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73/UIxpY9ZbAwAADw0AABMAHABGb3JtdWxhcy9TZWN0aW9uMS5tIKIYACigFAAAAAAAAAAAAAAAAAAAAAAAAAAAAMVWy47aMBTdI/EPVrqBKkJl2q6mUwkhVKmdRwW0XSAWJrmAZxI749jTGaF8EP0Nfqw2eTnBYabMomxI7Pj63HPuPXYMniCMokn63z9vt9qteI05+GiCA0w4xOgCBSDaLaR+Eya5B2pk9OhB0BtKzoGKX4zfLRi763Q3s2scwoWTr3XmyWzIqFAfzd00xBtn+hQBCplPlmS3dVSwKV4E0JtyTOMl4+GQBTKk+qu4k27objbOFRaceDIAx0VCRxDwKBIXbZxrFh6MZQDQgkuBPJXQSm2VfURluACeJN12i1A7KJOH0b0k0Wk0ZEv/Gwu77R4A6tdSN+fOjsy9PzL34cjcR8vclAkcHEhQ0DGRUcRJCFyxjISmAkvkcUbi3Rb5TxSH5F4C8pUQWApdlh4LGKWK3YK7HzQiD0zciDXwlL64UydaQzFJ3POmAGZa6ZGfOADJnRLbJVmpfdCSBILvtuaOEwhU54zZb73RK1JwEWBvjTqzFMUcffqMMsa6XXvJ9J+pGQtsXUBZci76DqqkqMArtV4tONYO/Uo/fOfsFsRJ/ZAttfbDoEoJilM2bXzn2uZt4UxHgyutXLSPr5/GWPkZilUEKpzkn6U8BqbQKt0t1epJTTQpdZpQlQwO5dq3VJp2tecLDsrhlzrdeLeNMBdEHwXvrPqmaVxDLMD/ygjtZA6nNMj6J3EzkXNZEreQ3dVLvhHq9y5hKW6kAH4aZaf6YdHjJjcFgryw/d32AQIWRSaO0WOEqb9/TpFYnKVM1NShVovH5kosY7iXuz9CV4WMlRy0WqyGAnbcrklN4ubncW24PKePSlPcBF7MjB2+yrfcsOmQbj6+TamAxyoqDrS3AsK3TAr1UIIa+H4Bxgpfc2+UO4pLYPv2nqVGOX87MyVSrzZo8+5rbKw5HddyVlVsruGa05DaoQ+q2DVkjIvn/G9jFPAN94H3BrHyJp/QVVI/XuvzBoRhHjwCHu7zNXCMgemVJUU1wA3MNPFhNFwDM6ZD2pA1+eSZ1ScrTlonfcWZjKrpftFDua013FA2jbfafcFeklj0rvBjp6lC7TcyxA2olVgTGXZmVrrqwU5tzAM+VLLDNXh3OQ6yRPZsVLjZIfw5Ujc/qmpE3bIgiEFfodQSHbCibxPI879QSwECLQAUAAIACADTvf9Qmjlgf6sAAAD6AAAAEgAAAAAAAAAAAAAAAAAAAAAAQ29uZmlnL1BhY2thZ2UueG1sUEsBAi0AFAACAAgA073/UA/K6aukAAAA6QAAABMAAAAAAAAAAAAAAAAA9wAAAFtDb250ZW50X1R5cGVzXS54bWxQSwECLQAUAAIACADTvf9QjGlj1lsDAAAPDQAAEwAAAAAAAAAAAAAAAADoAQAARm9ybXVsYXMvU2VjdGlvbjEubVBLBQYAAAAAAwADAMIAAACQBQAAAAA=&quot;" command="SELECT * FROM [Répartition2]"/>
  </connection>
  <connection id="6" name="Requête - Salaires" description="Connexion à la requête « Salaires » dans le classeur." type="5" refreshedVersion="0" background="1">
    <dbPr connection="provider=Microsoft.Mashup.OleDb.1;data source=$EmbeddedMashup(22a92b16-2d76-4a08-81d2-638c831ccfd2)$;location=Salaires;extended properties=&quot;UEsDBBQAAgAIANO9/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Tvf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073/UFZEbM/EAAAAGQEAABMAHABGb3JtdWxhcy9TZWN0aW9uMS5tIKIYACigFAAAAAAAAAAAAAAAAAAAAAAAAAAAAG2PQcrCMBCF94XeYYgbhSK4FlfFpW5acCEu0jhqMMnIZAJK6YE8hxczUl39/2wGHt+89yaiEUsBmnEvlmVRFvGiGY/QaKctY4QVOJSygDwNJTaYlfXdoJvXiRmD7IivHdF1Ouv3W+1xpX636jDsawqSoUM1WkxU+7gheDrak309VTZrdedw3rIO8UTsa3LJhw8Vp2Ng1fdqo4WtSQ5VBfJxELzLUEGvtuT/aN8C0HESMPmhc476QiH5DnkYZmVhw/+llm9QSwECLQAUAAIACADTvf9Qmjlgf6sAAAD6AAAAEgAAAAAAAAAAAAAAAAAAAAAAQ29uZmlnL1BhY2thZ2UueG1sUEsBAi0AFAACAAgA073/UA/K6aukAAAA6QAAABMAAAAAAAAAAAAAAAAA9wAAAFtDb250ZW50X1R5cGVzXS54bWxQSwECLQAUAAIACADTvf9QVkRsz8QAAAAZAQAAEwAAAAAAAAAAAAAAAADoAQAARm9ybXVsYXMvU2VjdGlvbjEubVBLBQYAAAAAAwADAMIAAAD5AgAAAAA=&quot;" command="SELECT * FROM [Salaires]"/>
  </connection>
</connections>
</file>

<file path=xl/sharedStrings.xml><?xml version="1.0" encoding="utf-8"?>
<sst xmlns="http://schemas.openxmlformats.org/spreadsheetml/2006/main" count="4499" uniqueCount="542">
  <si>
    <t>M. Orange</t>
  </si>
  <si>
    <t>M. Brown</t>
  </si>
  <si>
    <t>M. Blonde</t>
  </si>
  <si>
    <t>M. Pink</t>
  </si>
  <si>
    <t>M. Blue</t>
  </si>
  <si>
    <t>M. Purple</t>
  </si>
  <si>
    <t>M. White</t>
  </si>
  <si>
    <t>équipe 1</t>
  </si>
  <si>
    <t>équipe 2</t>
  </si>
  <si>
    <t>équipe 3</t>
  </si>
  <si>
    <t>équipe 4</t>
  </si>
  <si>
    <t>équipe 5</t>
  </si>
  <si>
    <t>Salaire brut chargé</t>
  </si>
  <si>
    <t>Total</t>
  </si>
  <si>
    <t>Check</t>
  </si>
  <si>
    <t>Nom</t>
  </si>
  <si>
    <t>Matricule</t>
  </si>
  <si>
    <t>Salaires</t>
  </si>
  <si>
    <t>Equipes</t>
  </si>
  <si>
    <t>Projets</t>
  </si>
  <si>
    <t>Répartition</t>
  </si>
  <si>
    <t>To check</t>
  </si>
  <si>
    <t>Issue key</t>
  </si>
  <si>
    <t>Issue Type</t>
  </si>
  <si>
    <t>New Team name</t>
  </si>
  <si>
    <t>Quarter</t>
  </si>
  <si>
    <t>Eligibility</t>
  </si>
  <si>
    <t>Summary</t>
  </si>
  <si>
    <t>Description</t>
  </si>
  <si>
    <t>Epic Link</t>
  </si>
  <si>
    <t>Dependent ticket</t>
  </si>
  <si>
    <t>In progress</t>
  </si>
  <si>
    <t>Colonne1</t>
  </si>
  <si>
    <t>Man sprint</t>
  </si>
  <si>
    <t>Software box</t>
  </si>
  <si>
    <t>Focus factor</t>
  </si>
  <si>
    <t>Number of people</t>
  </si>
  <si>
    <t>Story Points</t>
  </si>
  <si>
    <t>Team capacity</t>
  </si>
  <si>
    <t>OKR-10727</t>
  </si>
  <si>
    <t>Task</t>
  </si>
  <si>
    <t>OKR-3296</t>
  </si>
  <si>
    <t>OKR-5140</t>
  </si>
  <si>
    <t>OKR-5185</t>
  </si>
  <si>
    <t>OKR-8796</t>
  </si>
  <si>
    <t>OKR-10429</t>
  </si>
  <si>
    <t>OKR-10730</t>
  </si>
  <si>
    <t>OKR-7873</t>
  </si>
  <si>
    <t>Story</t>
  </si>
  <si>
    <t>OKR-7875</t>
  </si>
  <si>
    <t>OKR-7876</t>
  </si>
  <si>
    <t>OKR-8664</t>
  </si>
  <si>
    <t>Other</t>
  </si>
  <si>
    <t>2018Q4</t>
  </si>
  <si>
    <t>2018Q1</t>
  </si>
  <si>
    <t>2018Q3</t>
  </si>
  <si>
    <t>2018Q2</t>
  </si>
  <si>
    <t>yes</t>
  </si>
  <si>
    <t>OKR-9841</t>
  </si>
  <si>
    <t/>
  </si>
  <si>
    <t>OKR-9155</t>
  </si>
  <si>
    <t>OKR-10385</t>
  </si>
  <si>
    <t>OKR-4151</t>
  </si>
  <si>
    <t>Epic</t>
  </si>
  <si>
    <t>OKR-4155</t>
  </si>
  <si>
    <t>no</t>
  </si>
  <si>
    <t>OKR-4398</t>
  </si>
  <si>
    <t>OKR-5277</t>
  </si>
  <si>
    <t>OKR-5278</t>
  </si>
  <si>
    <t>OKR-6110</t>
  </si>
  <si>
    <t>OKR-6258</t>
  </si>
  <si>
    <t>OKR-8452</t>
  </si>
  <si>
    <t>OKR-10688</t>
  </si>
  <si>
    <t>OKR-9265</t>
  </si>
  <si>
    <t>OKR-10614</t>
  </si>
  <si>
    <t>killed</t>
  </si>
  <si>
    <t>OKR-10167</t>
  </si>
  <si>
    <t>OKR-10160</t>
  </si>
  <si>
    <t>OKR-10467</t>
  </si>
  <si>
    <t>OKR-9763</t>
  </si>
  <si>
    <t>OKR-4571</t>
  </si>
  <si>
    <t>OKR-5165</t>
  </si>
  <si>
    <t>OKR-5066</t>
  </si>
  <si>
    <t>OKR-5062</t>
  </si>
  <si>
    <t>OKR-5058</t>
  </si>
  <si>
    <t>OKR-4042</t>
  </si>
  <si>
    <t>OKR-4041</t>
  </si>
  <si>
    <t>OKR-4038</t>
  </si>
  <si>
    <t>OKR-4040</t>
  </si>
  <si>
    <t>OKR-4039</t>
  </si>
  <si>
    <t>OKR-4034</t>
  </si>
  <si>
    <t>OKR-4045</t>
  </si>
  <si>
    <t>OKR-5067</t>
  </si>
  <si>
    <t>OKR-5065</t>
  </si>
  <si>
    <t>OKR-5064</t>
  </si>
  <si>
    <t>OKR-5063</t>
  </si>
  <si>
    <t>OKR-5060</t>
  </si>
  <si>
    <t>OKR-4035</t>
  </si>
  <si>
    <t>OKR-5059</t>
  </si>
  <si>
    <t>OKR-4043</t>
  </si>
  <si>
    <t>OKR-5174</t>
  </si>
  <si>
    <t>OKR-3982</t>
  </si>
  <si>
    <t>OKR-5092</t>
  </si>
  <si>
    <t>OKR-4016</t>
  </si>
  <si>
    <t>OKR-4044</t>
  </si>
  <si>
    <t>OKR-4036</t>
  </si>
  <si>
    <t>OKR-5177</t>
  </si>
  <si>
    <t>OKR-5232</t>
  </si>
  <si>
    <t>OKR-4047</t>
  </si>
  <si>
    <t>OKR-5003</t>
  </si>
  <si>
    <t>OKR-4727</t>
  </si>
  <si>
    <t>OKR-3995</t>
  </si>
  <si>
    <t>OKR-4003</t>
  </si>
  <si>
    <t>OKR-3999</t>
  </si>
  <si>
    <t>OKR-5309</t>
  </si>
  <si>
    <t>OKR-4002</t>
  </si>
  <si>
    <t>OKR-5126</t>
  </si>
  <si>
    <t>OKR-4021</t>
  </si>
  <si>
    <t>OKR-4001</t>
  </si>
  <si>
    <t>OKR-4000</t>
  </si>
  <si>
    <t>OKR-3996</t>
  </si>
  <si>
    <t>OKR-4005</t>
  </si>
  <si>
    <t>OKR-4004</t>
  </si>
  <si>
    <t>OKR-3997</t>
  </si>
  <si>
    <t>OKR-4006</t>
  </si>
  <si>
    <t>OKR-5149</t>
  </si>
  <si>
    <t>OKR-4311</t>
  </si>
  <si>
    <t>OKR-3998</t>
  </si>
  <si>
    <t>OKR-3289</t>
  </si>
  <si>
    <t>OKR-4866</t>
  </si>
  <si>
    <t>OKR-4865</t>
  </si>
  <si>
    <t>OKR-4862</t>
  </si>
  <si>
    <t>OKR-4861</t>
  </si>
  <si>
    <t>OKR-4858</t>
  </si>
  <si>
    <t>OKR-4867</t>
  </si>
  <si>
    <t>OKR-4859</t>
  </si>
  <si>
    <t>OKR-4863</t>
  </si>
  <si>
    <t>OKR-4869</t>
  </si>
  <si>
    <t>OKR-4868</t>
  </si>
  <si>
    <t>OKR-4864</t>
  </si>
  <si>
    <t>OKR-4860</t>
  </si>
  <si>
    <t>OKR-4967</t>
  </si>
  <si>
    <t>OKR-4164</t>
  </si>
  <si>
    <t>OKR-4168</t>
  </si>
  <si>
    <t>OKR-4174</t>
  </si>
  <si>
    <t>OKR-4175</t>
  </si>
  <si>
    <t>OKR-5348</t>
  </si>
  <si>
    <t>OKR-5349</t>
  </si>
  <si>
    <t>OKR-4166</t>
  </si>
  <si>
    <t>OKR-4169</t>
  </si>
  <si>
    <t>OKR-3299</t>
  </si>
  <si>
    <t>OKR-4167</t>
  </si>
  <si>
    <t>OKR-5049</t>
  </si>
  <si>
    <t>OKR-4428</t>
  </si>
  <si>
    <t>OKR-5137</t>
  </si>
  <si>
    <t>OKR-5153</t>
  </si>
  <si>
    <t>OKR-5343</t>
  </si>
  <si>
    <t>OKR-4094</t>
  </si>
  <si>
    <t>OKR-3682</t>
  </si>
  <si>
    <t>OKR-4159</t>
  </si>
  <si>
    <t>OKR-4012</t>
  </si>
  <si>
    <t>OKR-4157</t>
  </si>
  <si>
    <t>killed yes</t>
  </si>
  <si>
    <t>OKR-6126</t>
  </si>
  <si>
    <t>OKR-7766</t>
  </si>
  <si>
    <t>OKR-7974</t>
  </si>
  <si>
    <t>OKR-4162</t>
  </si>
  <si>
    <t>OKR-4161</t>
  </si>
  <si>
    <t>OKR-4160</t>
  </si>
  <si>
    <t>OKR-10063</t>
  </si>
  <si>
    <t>OKR-4150</t>
  </si>
  <si>
    <t>OKR-4033</t>
  </si>
  <si>
    <t>OKR-5057</t>
  </si>
  <si>
    <t>OKR-3994</t>
  </si>
  <si>
    <t>OKR-4054</t>
  </si>
  <si>
    <t>OKR-4051</t>
  </si>
  <si>
    <t>OKR-4046</t>
  </si>
  <si>
    <t>OKR-5187</t>
  </si>
  <si>
    <t>OKR-4857</t>
  </si>
  <si>
    <t>OKR-4163</t>
  </si>
  <si>
    <t>OKR-7854</t>
  </si>
  <si>
    <t>OKR-7415</t>
  </si>
  <si>
    <t>OKR-6118</t>
  </si>
  <si>
    <t>OKR-7724</t>
  </si>
  <si>
    <t>OKR-7806</t>
  </si>
  <si>
    <t>OKR-9093</t>
  </si>
  <si>
    <t>OKR-9099</t>
  </si>
  <si>
    <t>OKR-9145</t>
  </si>
  <si>
    <t>OKR-9197</t>
  </si>
  <si>
    <t>OKR-9007</t>
  </si>
  <si>
    <t>OKR-8999</t>
  </si>
  <si>
    <t>OKR-9003</t>
  </si>
  <si>
    <t>OKR-9431</t>
  </si>
  <si>
    <t>OKR-9483</t>
  </si>
  <si>
    <t>OKR-7248</t>
  </si>
  <si>
    <t>OKR-8950</t>
  </si>
  <si>
    <t>OKR-9262</t>
  </si>
  <si>
    <t>OKR-9604</t>
  </si>
  <si>
    <t>OKR-9314</t>
  </si>
  <si>
    <t>OKR-9366</t>
  </si>
  <si>
    <t>OKR-10558</t>
  </si>
  <si>
    <t>OKR-5234</t>
  </si>
  <si>
    <t>OKR-5897</t>
  </si>
  <si>
    <t>OKR-5889</t>
  </si>
  <si>
    <t>OKR-5881</t>
  </si>
  <si>
    <t>OKR-5847</t>
  </si>
  <si>
    <t>OKR-5845</t>
  </si>
  <si>
    <t>OKR-5837</t>
  </si>
  <si>
    <t>OKR-5829</t>
  </si>
  <si>
    <t>OKR-5839</t>
  </si>
  <si>
    <t>OKR-5900</t>
  </si>
  <si>
    <t>OKR-5890</t>
  </si>
  <si>
    <t>OKR-5831</t>
  </si>
  <si>
    <t>OKR-5899</t>
  </si>
  <si>
    <t>OKR-5898</t>
  </si>
  <si>
    <t>OKR-5891</t>
  </si>
  <si>
    <t>OKR-5883</t>
  </si>
  <si>
    <t>OKR-5882</t>
  </si>
  <si>
    <t>OKR-5832</t>
  </si>
  <si>
    <t>OKR-5830</t>
  </si>
  <si>
    <t>OKR-5884</t>
  </si>
  <si>
    <t>OKR-5767</t>
  </si>
  <si>
    <t>OKR-5759</t>
  </si>
  <si>
    <t>OKR-5751</t>
  </si>
  <si>
    <t>OKR-5754</t>
  </si>
  <si>
    <t>OKR-5770</t>
  </si>
  <si>
    <t>OKR-5761</t>
  </si>
  <si>
    <t>OKR-5760</t>
  </si>
  <si>
    <t>OKR-5769</t>
  </si>
  <si>
    <t>OKR-5752</t>
  </si>
  <si>
    <t>OKR-5753</t>
  </si>
  <si>
    <t>OKR-5768</t>
  </si>
  <si>
    <t>OKR-5762</t>
  </si>
  <si>
    <t>OKR-5793</t>
  </si>
  <si>
    <t>OKR-5811</t>
  </si>
  <si>
    <t>OKR-5803</t>
  </si>
  <si>
    <t>OKR-10563</t>
  </si>
  <si>
    <t>OKR-7582</t>
  </si>
  <si>
    <t>OKR-7626</t>
  </si>
  <si>
    <t>OKR-5825</t>
  </si>
  <si>
    <t>OKR-5877</t>
  </si>
  <si>
    <t>OKR-5747</t>
  </si>
  <si>
    <t>OKR-5872</t>
  </si>
  <si>
    <t>OKR-5871</t>
  </si>
  <si>
    <t>OKR-5851</t>
  </si>
  <si>
    <t>OKR-5397</t>
  </si>
  <si>
    <t>OKR-4165</t>
  </si>
  <si>
    <t>OKR-5855</t>
  </si>
  <si>
    <t>OKR-6656</t>
  </si>
  <si>
    <t>OKR-6369</t>
  </si>
  <si>
    <t>OKR-6244</t>
  </si>
  <si>
    <t>OKR-7035</t>
  </si>
  <si>
    <t>OKR-6955</t>
  </si>
  <si>
    <t>OKR-7123</t>
  </si>
  <si>
    <t>OKR-6959</t>
  </si>
  <si>
    <t>OKR-6999</t>
  </si>
  <si>
    <t>OKR-6867</t>
  </si>
  <si>
    <t>OKR-6173</t>
  </si>
  <si>
    <t>OKR-6172</t>
  </si>
  <si>
    <t>OKR-6170</t>
  </si>
  <si>
    <t>OKR-6169</t>
  </si>
  <si>
    <t>OKR-6166</t>
  </si>
  <si>
    <t>OKR-6165</t>
  </si>
  <si>
    <t>OKR-6164</t>
  </si>
  <si>
    <t>OKR-6162</t>
  </si>
  <si>
    <t>OKR-7001</t>
  </si>
  <si>
    <t>OKR-6905</t>
  </si>
  <si>
    <t>OKR-6163</t>
  </si>
  <si>
    <t>OKR-6869</t>
  </si>
  <si>
    <t>OKR-6168</t>
  </si>
  <si>
    <t>OKR-6167</t>
  </si>
  <si>
    <t>OKR-7000</t>
  </si>
  <si>
    <t>OKR-6171</t>
  </si>
  <si>
    <t>OKR-6984</t>
  </si>
  <si>
    <t>OKR-6136</t>
  </si>
  <si>
    <t>OKR-6139</t>
  </si>
  <si>
    <t>OKR-6140</t>
  </si>
  <si>
    <t>OKR-6144</t>
  </si>
  <si>
    <t>OKR-6147</t>
  </si>
  <si>
    <t>OKR-6148</t>
  </si>
  <si>
    <t>OKR-6152</t>
  </si>
  <si>
    <t>OKR-6155</t>
  </si>
  <si>
    <t>OKR-6156</t>
  </si>
  <si>
    <t>OKR-6863</t>
  </si>
  <si>
    <t>OKR-6866</t>
  </si>
  <si>
    <t>OKR-6154</t>
  </si>
  <si>
    <t>OKR-6138</t>
  </si>
  <si>
    <t>OKR-6146</t>
  </si>
  <si>
    <t>OKR-7029</t>
  </si>
  <si>
    <t>OKR-6996</t>
  </si>
  <si>
    <t>OKR-6326</t>
  </si>
  <si>
    <t>OKR-6945</t>
  </si>
  <si>
    <t>OKR-6113</t>
  </si>
  <si>
    <t>OKR-6128</t>
  </si>
  <si>
    <t>OKR-6129</t>
  </si>
  <si>
    <t>OKR-6130</t>
  </si>
  <si>
    <t>OKR-6122</t>
  </si>
  <si>
    <t>OKR-6109</t>
  </si>
  <si>
    <t>OKR-6161</t>
  </si>
  <si>
    <t>OKR-6135</t>
  </si>
  <si>
    <t>OKR-6121</t>
  </si>
  <si>
    <t>OKR-7015</t>
  </si>
  <si>
    <t>OKR-6120</t>
  </si>
  <si>
    <t>OKR-5863</t>
  </si>
  <si>
    <t>OKR-7830</t>
  </si>
  <si>
    <t>opensoftware</t>
  </si>
  <si>
    <t>OKR-7832</t>
  </si>
  <si>
    <t>OKR-9013</t>
  </si>
  <si>
    <t>OKR-9012</t>
  </si>
  <si>
    <t>OKR-7786</t>
  </si>
  <si>
    <t>OKR-7788</t>
  </si>
  <si>
    <t>OKR-7670</t>
  </si>
  <si>
    <t>OKR-8958</t>
  </si>
  <si>
    <t>OKR-4152</t>
  </si>
  <si>
    <t>OKR-10034</t>
  </si>
  <si>
    <t>OKR-4153</t>
  </si>
  <si>
    <t>OKR-4154</t>
  </si>
  <si>
    <t>OKR-4156</t>
  </si>
  <si>
    <t>OKR-10058</t>
  </si>
  <si>
    <t>OKR-4158</t>
  </si>
  <si>
    <t>OKR-6112</t>
  </si>
  <si>
    <t>OKR-6114</t>
  </si>
  <si>
    <t>OKR-10082</t>
  </si>
  <si>
    <t>OKR-7790</t>
  </si>
  <si>
    <t>OKR-5004</t>
  </si>
  <si>
    <t>OKR-9212</t>
  </si>
  <si>
    <t>OKR-7745</t>
  </si>
  <si>
    <t>OKR-7828</t>
  </si>
  <si>
    <t>OKR-8806</t>
  </si>
  <si>
    <t>OKR-8535</t>
  </si>
  <si>
    <t>OKR-9107</t>
  </si>
  <si>
    <t>OKR-9109</t>
  </si>
  <si>
    <t>OKR-9141</t>
  </si>
  <si>
    <t>OKR-9103</t>
  </si>
  <si>
    <t>OKR-9160</t>
  </si>
  <si>
    <t>OKR-9163</t>
  </si>
  <si>
    <t>OKR-10112</t>
  </si>
  <si>
    <t>OKR-9191</t>
  </si>
  <si>
    <t>OKR-9213</t>
  </si>
  <si>
    <t>OKR-10677</t>
  </si>
  <si>
    <t>OKR-10725</t>
  </si>
  <si>
    <t>OKR-9004</t>
  </si>
  <si>
    <t>OKR-9005</t>
  </si>
  <si>
    <t>OKR-9006</t>
  </si>
  <si>
    <t>OKR-9008</t>
  </si>
  <si>
    <t>OKR-9009</t>
  </si>
  <si>
    <t>OKR-9010</t>
  </si>
  <si>
    <t>OKR-9000</t>
  </si>
  <si>
    <t>OKR-9002</t>
  </si>
  <si>
    <t>OKR-9446</t>
  </si>
  <si>
    <t>OKR-9447</t>
  </si>
  <si>
    <t>OKR-9449</t>
  </si>
  <si>
    <t>OKR-9498</t>
  </si>
  <si>
    <t>OKR-9499</t>
  </si>
  <si>
    <t>OKR-9501</t>
  </si>
  <si>
    <t>OKR-10617</t>
  </si>
  <si>
    <t>OKR-7270</t>
  </si>
  <si>
    <t>OKR-7274</t>
  </si>
  <si>
    <t>OKR-7278</t>
  </si>
  <si>
    <t>OKR-8683</t>
  </si>
  <si>
    <t>OKR-8366</t>
  </si>
  <si>
    <t>OKR-8951</t>
  </si>
  <si>
    <t>OKR-8952</t>
  </si>
  <si>
    <t>OKR-8953</t>
  </si>
  <si>
    <t>OKR-8954</t>
  </si>
  <si>
    <t>OKR-9073</t>
  </si>
  <si>
    <t>OKR-9277</t>
  </si>
  <si>
    <t>OKR-9278</t>
  </si>
  <si>
    <t>OKR-9280</t>
  </si>
  <si>
    <t>OKR-9329</t>
  </si>
  <si>
    <t>OKR-9330</t>
  </si>
  <si>
    <t>OKR-9332</t>
  </si>
  <si>
    <t>OKR-9381</t>
  </si>
  <si>
    <t>OKR-10559</t>
  </si>
  <si>
    <t>OKR-10564</t>
  </si>
  <si>
    <t>OKR-10665</t>
  </si>
  <si>
    <t>OKR-9200</t>
  </si>
  <si>
    <t>OKR-7644</t>
  </si>
  <si>
    <t>OKR-7600</t>
  </si>
  <si>
    <t>OKR-7601</t>
  </si>
  <si>
    <t>OKR-7604</t>
  </si>
  <si>
    <t>OKR-7690</t>
  </si>
  <si>
    <t>OKR-7688</t>
  </si>
  <si>
    <t>OKR-4048</t>
  </si>
  <si>
    <t>OKR-4049</t>
  </si>
  <si>
    <t>OKR-7587</t>
  </si>
  <si>
    <t>OKR-4052</t>
  </si>
  <si>
    <t>OKR-4053</t>
  </si>
  <si>
    <t>OKR-5178</t>
  </si>
  <si>
    <t>OKR-5856</t>
  </si>
  <si>
    <t>OKR-5857</t>
  </si>
  <si>
    <t>OKR-5858</t>
  </si>
  <si>
    <t>OKR-5864</t>
  </si>
  <si>
    <t>OKR-5865</t>
  </si>
  <si>
    <t>OKR-7347</t>
  </si>
  <si>
    <t>OKR-7909</t>
  </si>
  <si>
    <t>OKR-7890</t>
  </si>
  <si>
    <t>OKR-7911</t>
  </si>
  <si>
    <t>OKR-7928</t>
  </si>
  <si>
    <t>OKR-8777</t>
  </si>
  <si>
    <t>OKR-7748</t>
  </si>
  <si>
    <t>OKR-5873</t>
  </si>
  <si>
    <t>OKR-5874</t>
  </si>
  <si>
    <t>OKR-7387</t>
  </si>
  <si>
    <t>OKR-7251</t>
  </si>
  <si>
    <t>OKR-7647</t>
  </si>
  <si>
    <t>OKR-8865</t>
  </si>
  <si>
    <t>OKR-7714</t>
  </si>
  <si>
    <t>OKR-8515</t>
  </si>
  <si>
    <t>OKR-7374</t>
  </si>
  <si>
    <t>OKR-7352</t>
  </si>
  <si>
    <t>OKR-7322</t>
  </si>
  <si>
    <t>OKR-7300</t>
  </si>
  <si>
    <t>OKR-7326</t>
  </si>
  <si>
    <t>OKR-10040</t>
  </si>
  <si>
    <t>OKR-10041</t>
  </si>
  <si>
    <t>OKR-7235</t>
  </si>
  <si>
    <t>OKR-10042</t>
  </si>
  <si>
    <t>OKR-10064</t>
  </si>
  <si>
    <t>OKR-10065</t>
  </si>
  <si>
    <t>OKR-10066</t>
  </si>
  <si>
    <t>OKR-10088</t>
  </si>
  <si>
    <t>OKR-10089</t>
  </si>
  <si>
    <t>OKR-8513</t>
  </si>
  <si>
    <t>OKR-7571</t>
  </si>
  <si>
    <t>OKR-8807</t>
  </si>
  <si>
    <t>OKR-9001</t>
  </si>
  <si>
    <t>OKR-10090</t>
  </si>
  <si>
    <t>OKR-8998</t>
  </si>
  <si>
    <t>OKR-8514</t>
  </si>
  <si>
    <t>OKR-9076</t>
  </si>
  <si>
    <t>OKR-9075</t>
  </si>
  <si>
    <t>OKR-8552</t>
  </si>
  <si>
    <t>OKR-8551</t>
  </si>
  <si>
    <t>OKR-8553</t>
  </si>
  <si>
    <t>OKR-9074</t>
  </si>
  <si>
    <t>OKR-8583</t>
  </si>
  <si>
    <t>OKR-7845</t>
  </si>
  <si>
    <t>OKR-7913</t>
  </si>
  <si>
    <t>OKR-8581</t>
  </si>
  <si>
    <t>OKR-10408</t>
  </si>
  <si>
    <t>OKR-7947</t>
  </si>
  <si>
    <t>OKR-7945</t>
  </si>
  <si>
    <t>OKR-7946</t>
  </si>
  <si>
    <t>OKR-8904</t>
  </si>
  <si>
    <t>OKR-9316</t>
  </si>
  <si>
    <t>OKR-10136</t>
  </si>
  <si>
    <t>OKR-10562</t>
  </si>
  <si>
    <t>OKR-10560</t>
  </si>
  <si>
    <t>OKR-9553</t>
  </si>
  <si>
    <t>OKR-9535</t>
  </si>
  <si>
    <t>OKR-9551</t>
  </si>
  <si>
    <t>OKR-9550</t>
  </si>
  <si>
    <t>OKR-10119</t>
  </si>
  <si>
    <t>OKR-10118</t>
  </si>
  <si>
    <t>OKR-10142</t>
  </si>
  <si>
    <t>OKR-10492</t>
  </si>
  <si>
    <t>OKR-10613</t>
  </si>
  <si>
    <t>OKR-10612</t>
  </si>
  <si>
    <t>OKR-10143</t>
  </si>
  <si>
    <t>OKR-10553</t>
  </si>
  <si>
    <t>OKR-10473</t>
  </si>
  <si>
    <t>OKR-10726</t>
  </si>
  <si>
    <t>OKR-10166</t>
  </si>
  <si>
    <t>OKR-10586</t>
  </si>
  <si>
    <t>OKR-10694</t>
  </si>
  <si>
    <t>OKR-9080</t>
  </si>
  <si>
    <t>OKR-9382</t>
  </si>
  <si>
    <t>OKR-9384</t>
  </si>
  <si>
    <t>OKR-9249</t>
  </si>
  <si>
    <t>OKR-10440</t>
  </si>
  <si>
    <t>OKR-10028</t>
  </si>
  <si>
    <t>OKR-9418</t>
  </si>
  <si>
    <t>OKR-10442</t>
  </si>
  <si>
    <t>OKR-10106</t>
  </si>
  <si>
    <t>OKR-10120</t>
  </si>
  <si>
    <t>OKR-10144</t>
  </si>
  <si>
    <t>OKR-10168</t>
  </si>
  <si>
    <t>TEAM</t>
  </si>
  <si>
    <t>Q1 Sprint</t>
  </si>
  <si>
    <t>Q1 Team HC</t>
  </si>
  <si>
    <t>Q1 Team capacity</t>
  </si>
  <si>
    <t>Q1 Focus</t>
  </si>
  <si>
    <t>Q2 Sprint</t>
  </si>
  <si>
    <t>Q2 Team HC</t>
  </si>
  <si>
    <t>Q2 Team capacity</t>
  </si>
  <si>
    <t>Q2 Focus</t>
  </si>
  <si>
    <t>S1 Ratio final</t>
  </si>
  <si>
    <t>S1 Ratio</t>
  </si>
  <si>
    <t>Entrée hors OKR S1</t>
  </si>
  <si>
    <t>Q3 Sprint</t>
  </si>
  <si>
    <t>Q3 Team HC</t>
  </si>
  <si>
    <t>Q3 Team capacity</t>
  </si>
  <si>
    <t>Q3 Focus</t>
  </si>
  <si>
    <t>Q4 Sprint</t>
  </si>
  <si>
    <t>Q4 Team HC</t>
  </si>
  <si>
    <t>Q4 Team capacity</t>
  </si>
  <si>
    <t>Q4 Focus</t>
  </si>
  <si>
    <t>S2 Ratio final2</t>
  </si>
  <si>
    <t>S2 Ratio</t>
  </si>
  <si>
    <t>Entrée hors OKR S2</t>
  </si>
  <si>
    <t>bla bla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</si>
  <si>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</si>
  <si>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</si>
  <si>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</si>
  <si>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</si>
  <si>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</si>
  <si>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</si>
  <si>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</si>
  <si>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</si>
  <si>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</si>
  <si>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</si>
  <si>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</si>
  <si>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</si>
  <si>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</si>
  <si>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</si>
  <si>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</si>
  <si>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</si>
  <si>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</si>
  <si>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</si>
  <si>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</si>
  <si>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</si>
  <si>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</si>
  <si>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</si>
  <si>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</si>
  <si>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Ratio sprint</t>
  </si>
  <si>
    <t>Somme sprint</t>
  </si>
  <si>
    <t>contrôle</t>
  </si>
  <si>
    <t>Q1</t>
  </si>
  <si>
    <t>TOTAL</t>
  </si>
  <si>
    <t>Q2</t>
  </si>
  <si>
    <t>Q3</t>
  </si>
  <si>
    <t>Q4</t>
  </si>
  <si>
    <t>projet</t>
  </si>
  <si>
    <t>Total répartition</t>
  </si>
  <si>
    <t>1</t>
  </si>
  <si>
    <t>2</t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</si>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</sst>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"/>
    <numFmt numFmtId="165" formatCode="#,##0_ ;[Red]\-#,##0\ ;"/>
    <numFmt numFmtId="167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Font="1"/>
    <xf numFmtId="0" fontId="2" fillId="0" borderId="0" xfId="0" applyFont="1"/>
    <xf numFmtId="164" fontId="0" fillId="0" borderId="0" xfId="0" applyNumberFormat="1"/>
    <xf numFmtId="0" fontId="1" fillId="0" borderId="0" xfId="0" applyFont="1"/>
    <xf numFmtId="165" fontId="0" fillId="0" borderId="0" xfId="0" applyNumberFormat="1"/>
    <xf numFmtId="0" fontId="0" fillId="0" borderId="0" xfId="0" applyAlignment="1">
      <alignment vertical="top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10" fontId="0" fillId="0" borderId="0" xfId="1" applyNumberFormat="1" applyFont="1" applyFill="1" applyAlignment="1">
      <alignment horizontal="right" vertical="top"/>
    </xf>
    <xf numFmtId="0" fontId="6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0" fillId="0" borderId="1" xfId="0" applyFont="1" applyFill="1" applyBorder="1" applyAlignment="1">
      <alignment vertical="top"/>
    </xf>
    <xf numFmtId="0" fontId="1" fillId="0" borderId="0" xfId="0" applyFont="1" applyFill="1"/>
    <xf numFmtId="0" fontId="10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9" fontId="10" fillId="0" borderId="0" xfId="0" applyNumberFormat="1" applyFont="1" applyFill="1" applyAlignment="1">
      <alignment horizontal="center"/>
    </xf>
    <xf numFmtId="164" fontId="10" fillId="0" borderId="0" xfId="0" applyNumberFormat="1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9" fontId="0" fillId="0" borderId="0" xfId="1" applyFont="1" applyFill="1"/>
    <xf numFmtId="0" fontId="0" fillId="0" borderId="2" xfId="0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9" fontId="9" fillId="0" borderId="2" xfId="1" applyFont="1" applyFill="1" applyBorder="1" applyAlignment="1">
      <alignment horizontal="center"/>
    </xf>
    <xf numFmtId="9" fontId="9" fillId="0" borderId="4" xfId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Fill="1" applyAlignment="1">
      <alignment horizontal="center"/>
    </xf>
    <xf numFmtId="9" fontId="8" fillId="0" borderId="0" xfId="1" applyFont="1" applyFill="1" applyBorder="1" applyAlignment="1">
      <alignment horizontal="center"/>
    </xf>
    <xf numFmtId="9" fontId="8" fillId="0" borderId="0" xfId="0" applyNumberFormat="1" applyFont="1" applyFill="1" applyAlignment="1">
      <alignment horizontal="center"/>
    </xf>
    <xf numFmtId="9" fontId="8" fillId="0" borderId="0" xfId="1" applyFont="1" applyFill="1" applyBorder="1"/>
    <xf numFmtId="164" fontId="8" fillId="0" borderId="0" xfId="0" applyNumberFormat="1" applyFont="1" applyFill="1" applyAlignment="1">
      <alignment horizontal="center"/>
    </xf>
    <xf numFmtId="0" fontId="8" fillId="0" borderId="0" xfId="0" applyFont="1" applyFill="1"/>
    <xf numFmtId="0" fontId="1" fillId="2" borderId="0" xfId="0" applyFont="1" applyFill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  <xf numFmtId="43" fontId="0" fillId="0" borderId="0" xfId="2" applyFont="1" applyAlignment="1">
      <alignment horizontal="center"/>
    </xf>
    <xf numFmtId="0" fontId="0" fillId="0" borderId="0" xfId="0" applyNumberFormat="1" applyAlignment="1"/>
    <xf numFmtId="167" fontId="0" fillId="0" borderId="0" xfId="2" applyNumberFormat="1" applyFont="1" applyAlignment="1"/>
    <xf numFmtId="167" fontId="0" fillId="0" borderId="0" xfId="2" quotePrefix="1" applyNumberFormat="1" applyFont="1" applyAlignment="1"/>
  </cellXfs>
  <cellStyles count="3">
    <cellStyle name="Milliers" xfId="2" builtinId="3"/>
    <cellStyle name="Normal" xfId="0" builtinId="0"/>
    <cellStyle name="Pourcentage" xfId="1" builtinId="5"/>
  </cellStyles>
  <dxfs count="101"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</dxf>
    <dxf>
      <numFmt numFmtId="14" formatCode="0.00%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</dxf>
    <dxf>
      <font>
        <b/>
      </font>
      <numFmt numFmtId="0" formatCode="General"/>
      <fill>
        <patternFill patternType="solid">
          <fgColor indexed="64"/>
          <bgColor rgb="FF00B050"/>
        </patternFill>
      </fill>
    </dxf>
    <dxf>
      <font>
        <b/>
      </font>
      <fill>
        <patternFill patternType="solid"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rgb="FF00B050"/>
        </patternFill>
      </fill>
    </dxf>
    <dxf>
      <font>
        <b/>
      </font>
      <fill>
        <patternFill patternType="solid"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rgb="FF00B050"/>
        </patternFill>
      </fill>
    </dxf>
    <dxf>
      <font>
        <b/>
      </font>
      <fill>
        <patternFill patternType="solid"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>
          <fgColor indexed="64"/>
          <bgColor rgb="FF00B050"/>
        </patternFill>
      </fill>
    </dxf>
    <dxf>
      <font>
        <b/>
      </font>
      <fill>
        <patternFill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>
          <fgColor indexed="64"/>
          <bgColor rgb="FF00B050"/>
        </patternFill>
      </fill>
    </dxf>
    <dxf>
      <font>
        <b/>
      </font>
      <fill>
        <patternFill>
          <fgColor indexed="64"/>
          <bgColor rgb="FF00B050"/>
        </patternFill>
      </fill>
    </dxf>
    <dxf>
      <fill>
        <patternFill patternType="none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_ ;[Red]\-#,##0\ ;"/>
    </dxf>
    <dxf>
      <alignment horizontal="general" vertical="top" textRotation="0" wrapText="1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3" defaultPivotStyle="PivotStyleLight16">
    <tableStyle name="Jean-Eric" pivot="0" count="2">
      <tableStyleElement type="wholeTable" dxfId="100"/>
      <tableStyleElement type="headerRow" dxfId="99"/>
    </tableStyle>
    <tableStyle name="TableStyleQueryPreview" pivot="0" count="3">
      <tableStyleElement type="wholeTable" dxfId="47"/>
      <tableStyleElement type="headerRow" dxfId="46"/>
      <tableStyleElement type="firstRowStripe" dxfId="45"/>
    </tableStyle>
    <tableStyle name="TableStyleQueryResult" pivot="0" count="3">
      <tableStyleElement type="wholeTable" dxfId="44"/>
      <tableStyleElement type="headerRow" dxfId="43"/>
      <tableStyleElement type="firstRowStripe" dxfId="4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queryTables/queryTable1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Matricule" tableColumnId="10"/>
      <queryTableField id="2" name="Nom" tableColumnId="11"/>
      <queryTableField id="3" name="Salaire brut chargé" tableColumnId="12"/>
      <queryTableField id="4" name="Total répartition" tableColumnId="13"/>
      <queryTableField id="5" name="Check" tableColumnId="14"/>
    </queryTableFields>
  </queryTableRefresh>
</queryTable>
</file>

<file path=xl/queryTables/queryTable2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27">
    <queryTableFields count="26">
      <queryTableField id="1" name="Matricule" tableColumnId="104"/>
      <queryTableField id="2" name="Nom" tableColumnId="105"/>
      <queryTableField id="3" name="Salaire brut chargé" tableColumnId="106"/>
      <queryTableField id="4" name="projet 1" tableColumnId="107"/>
      <queryTableField id="5" name="projet 10" tableColumnId="108"/>
      <queryTableField id="6" name="projet 11" tableColumnId="109"/>
      <queryTableField id="7" name="projet 12" tableColumnId="110"/>
      <queryTableField id="8" name="projet 13" tableColumnId="111"/>
      <queryTableField id="9" name="projet 14" tableColumnId="112"/>
      <queryTableField id="10" name="projet 15" tableColumnId="113"/>
      <queryTableField id="11" name="projet 16" tableColumnId="114"/>
      <queryTableField id="12" name="projet 17" tableColumnId="115"/>
      <queryTableField id="13" name="projet 18" tableColumnId="116"/>
      <queryTableField id="14" name="projet 19" tableColumnId="117"/>
      <queryTableField id="15" name="projet 2" tableColumnId="118"/>
      <queryTableField id="16" name="projet 20" tableColumnId="119"/>
      <queryTableField id="17" name="projet 21" tableColumnId="120"/>
      <queryTableField id="18" name="projet 22" tableColumnId="121"/>
      <queryTableField id="19" name="projet 23" tableColumnId="122"/>
      <queryTableField id="20" name="projet 3" tableColumnId="123"/>
      <queryTableField id="21" name="projet 4" tableColumnId="124"/>
      <queryTableField id="22" name="projet 5" tableColumnId="125"/>
      <queryTableField id="23" name="projet 6" tableColumnId="126"/>
      <queryTableField id="24" name="projet 7" tableColumnId="127"/>
      <queryTableField id="25" name="projet 8" tableColumnId="128"/>
      <queryTableField id="26" name="projet 9" tableColumnId="12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6" name="Répartition2" displayName="Répartition2" ref="A1:E8" tableType="queryTable" totalsRowShown="0" headerRowDxfId="39" dataDxfId="38">
  <autoFilter ref="A1:E8"/>
  <tableColumns count="5">
    <tableColumn id="10" uniqueName="10" name="Matricule" queryTableFieldId="1" dataDxfId="37"/>
    <tableColumn id="11" uniqueName="11" name="Nom" queryTableFieldId="2" dataDxfId="35"/>
    <tableColumn id="12" uniqueName="12" name="Salaire brut chargé" queryTableFieldId="3" dataDxfId="36" dataCellStyle="Milliers"/>
    <tableColumn id="13" uniqueName="13" name="Total répartition" queryTableFieldId="4" dataDxfId="41" dataCellStyle="Milliers"/>
    <tableColumn id="14" uniqueName="14" name="Check" queryTableFieldId="5" dataDxfId="40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3" name="Equipes" displayName="Equipes" ref="B12:I19" totalsRowShown="0">
  <autoFilter ref="B12:I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Matricule"/>
    <tableColumn id="2" name="Nom" dataDxfId="98"/>
    <tableColumn id="3" name="équipe 1"/>
    <tableColumn id="4" name="équipe 2"/>
    <tableColumn id="5" name="équipe 3"/>
    <tableColumn id="6" name="équipe 4"/>
    <tableColumn id="7" name="équipe 5"/>
    <tableColumn id="10" name="Total" dataDxfId="97">
      <calculatedColumnFormula>SUM(Equipes[[#This Row],[équipe 1]:[équipe 5]])</calculatedColumnFormula>
    </tableColumn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id="1" name="Salaires" displayName="Salaires" ref="B2:D9" totalsRowShown="0" headerRowDxfId="96">
  <autoFilter ref="B2:D9">
    <filterColumn colId="0" hiddenButton="1"/>
    <filterColumn colId="1" hiddenButton="1"/>
    <filterColumn colId="2" hiddenButton="1"/>
  </autoFilter>
  <tableColumns count="3">
    <tableColumn id="1" name="Matricule"/>
    <tableColumn id="2" name="Nom"/>
    <tableColumn id="3" name="Salaire brut chargé" dataDxfId="95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id="8" name="Répartition1" displayName="Répartition1" ref="B22:AA29" tableType="queryTable" totalsRowShown="0" headerRowDxfId="1" dataDxfId="0" headerRowCellStyle="Milliers" dataCellStyle="Milliers">
  <autoFilter ref="B22:AA29"/>
  <tableColumns count="26">
    <tableColumn id="104" uniqueName="104" name="Matricule" queryTableFieldId="1" dataDxfId="27" dataCellStyle="Milliers"/>
    <tableColumn id="105" uniqueName="105" name="Nom" queryTableFieldId="2" dataDxfId="26" dataCellStyle="Milliers"/>
    <tableColumn id="106" uniqueName="106" name="Salaire brut chargé" queryTableFieldId="3" dataDxfId="25" dataCellStyle="Milliers"/>
    <tableColumn id="107" uniqueName="107" name="projet 1" queryTableFieldId="4" dataDxfId="24" dataCellStyle="Milliers"/>
    <tableColumn id="108" uniqueName="108" name="projet 10" queryTableFieldId="5" dataDxfId="23" dataCellStyle="Milliers"/>
    <tableColumn id="109" uniqueName="109" name="projet 11" queryTableFieldId="6" dataDxfId="22" dataCellStyle="Milliers"/>
    <tableColumn id="110" uniqueName="110" name="projet 12" queryTableFieldId="7" dataDxfId="21" dataCellStyle="Milliers"/>
    <tableColumn id="111" uniqueName="111" name="projet 13" queryTableFieldId="8" dataDxfId="20" dataCellStyle="Milliers"/>
    <tableColumn id="112" uniqueName="112" name="projet 14" queryTableFieldId="9" dataDxfId="19" dataCellStyle="Milliers"/>
    <tableColumn id="113" uniqueName="113" name="projet 15" queryTableFieldId="10" dataDxfId="18" dataCellStyle="Milliers"/>
    <tableColumn id="114" uniqueName="114" name="projet 16" queryTableFieldId="11" dataDxfId="17" dataCellStyle="Milliers"/>
    <tableColumn id="115" uniqueName="115" name="projet 17" queryTableFieldId="12" dataDxfId="16" dataCellStyle="Milliers"/>
    <tableColumn id="116" uniqueName="116" name="projet 18" queryTableFieldId="13" dataDxfId="15" dataCellStyle="Milliers"/>
    <tableColumn id="117" uniqueName="117" name="projet 19" queryTableFieldId="14" dataDxfId="14" dataCellStyle="Milliers"/>
    <tableColumn id="118" uniqueName="118" name="projet 2" queryTableFieldId="15" dataDxfId="13" dataCellStyle="Milliers"/>
    <tableColumn id="119" uniqueName="119" name="projet 20" queryTableFieldId="16" dataDxfId="12" dataCellStyle="Milliers"/>
    <tableColumn id="120" uniqueName="120" name="projet 21" queryTableFieldId="17" dataDxfId="11" dataCellStyle="Milliers"/>
    <tableColumn id="121" uniqueName="121" name="projet 22" queryTableFieldId="18" dataDxfId="10" dataCellStyle="Milliers"/>
    <tableColumn id="122" uniqueName="122" name="projet 23" queryTableFieldId="19" dataDxfId="9" dataCellStyle="Milliers"/>
    <tableColumn id="123" uniqueName="123" name="projet 3" queryTableFieldId="20" dataDxfId="8" dataCellStyle="Milliers"/>
    <tableColumn id="124" uniqueName="124" name="projet 4" queryTableFieldId="21" dataDxfId="7" dataCellStyle="Milliers"/>
    <tableColumn id="125" uniqueName="125" name="projet 5" queryTableFieldId="22" dataDxfId="6" dataCellStyle="Milliers"/>
    <tableColumn id="126" uniqueName="126" name="projet 6" queryTableFieldId="23" dataDxfId="5" dataCellStyle="Milliers"/>
    <tableColumn id="127" uniqueName="127" name="projet 7" queryTableFieldId="24" dataDxfId="4" dataCellStyle="Milliers"/>
    <tableColumn id="128" uniqueName="128" name="projet 8" queryTableFieldId="25" dataDxfId="3" dataCellStyle="Milliers"/>
    <tableColumn id="129" uniqueName="129" name="projet 9" queryTableFieldId="26" dataDxfId="2" dataCellStyle="Milliers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id="7" name="Projets" displayName="Projets" ref="A1:Z121" totalsRowShown="0" headerRowDxfId="94">
  <autoFilter ref="A1:Z121"/>
  <sortState ref="A2:Y98">
    <sortCondition ref="A1:A98"/>
  </sortState>
  <tableColumns count="26">
    <tableColumn id="1" name="TEAM" dataDxfId="93"/>
    <tableColumn id="10" name="projet" dataDxfId="92"/>
    <tableColumn id="2" name="Q1 Sprint" dataDxfId="91"/>
    <tableColumn id="3" name="Q1 Team HC" dataDxfId="90"/>
    <tableColumn id="17" name="Q1 Team capacity" dataDxfId="89"/>
    <tableColumn id="24" name="Q1 Focus" dataDxfId="88"/>
    <tableColumn id="4" name="Q2 Sprint" dataDxfId="87"/>
    <tableColumn id="5" name="Q2 Team HC" dataDxfId="86"/>
    <tableColumn id="18" name="Q2 Team capacity" dataDxfId="85"/>
    <tableColumn id="25" name="Q2 Focus" dataDxfId="84"/>
    <tableColumn id="21" name="S1 Ratio final" dataDxfId="83">
      <calculatedColumnFormula>IF(Projets[[#This Row],[Entrée hors OKR S1]]&gt;=Projets[[#This Row],[S1 Ratio]],Projets[[#This Row],[Entrée hors OKR S1]],Projets[[#This Row],[S1 Ratio]])</calculatedColumnFormula>
    </tableColumn>
    <tableColumn id="13" name="S1 Ratio" dataDxfId="82">
      <calculatedColumnFormula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calculatedColumnFormula>
    </tableColumn>
    <tableColumn id="15" name="Entrée hors OKR S1" dataDxfId="81"/>
    <tableColumn id="6" name="Q3 Sprint" dataDxfId="80"/>
    <tableColumn id="7" name="Q3 Team HC" dataDxfId="79"/>
    <tableColumn id="19" name="Q3 Team capacity" dataDxfId="78"/>
    <tableColumn id="26" name="Q3 Focus" dataDxfId="77"/>
    <tableColumn id="8" name="Q4 Sprint" dataDxfId="76"/>
    <tableColumn id="9" name="Q4 Team HC" dataDxfId="75"/>
    <tableColumn id="16" name="Q4 Team capacity" dataDxfId="74"/>
    <tableColumn id="27" name="Q4 Focus" dataDxfId="73"/>
    <tableColumn id="14" name="S2 Ratio final2" dataDxfId="72">
      <calculatedColumnFormula>IF(Projets[[#This Row],[S2 Ratio]]&gt;=Projets[[#This Row],[Entrée hors OKR S2]],Projets[[#This Row],[S2 Ratio]],Projets[[#This Row],[Entrée hors OKR S2]])</calculatedColumnFormula>
    </tableColumn>
    <tableColumn id="23" name="S2 Ratio" dataDxfId="71">
      <calculatedColumnFormula>((Projets[[#This Row],[S1 Ratio final]]*(1/3)))/100</calculatedColumnFormula>
    </tableColumn>
    <tableColumn id="11" name="Entrée hors OKR S2" dataDxfId="70"/>
    <tableColumn id="12" name="Somme sprint" dataDxfId="69">
      <calculatedColumnFormula>Projets[[#This Row],[Q1 Sprint]]+Projets[[#This Row],[Q2 Sprint]]+Projets[[#This Row],[Q3 Sprint]]+Projets[[#This Row],[Q4 Sprint]]</calculatedColumnFormula>
    </tableColumn>
    <tableColumn id="22" name="Ratio sprint" dataDxfId="68">
      <calculatedColumnFormula>Projets[[#This Row],[Somme sprint]]/$Y$2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Jira" displayName="Jira" ref="A1:R382" totalsRowShown="0" headerRowDxfId="67" dataDxfId="66">
  <autoFilter ref="A1:R382"/>
  <sortState ref="A2:R382">
    <sortCondition ref="E1:E382"/>
  </sortState>
  <tableColumns count="18">
    <tableColumn id="2" name="Issue key" dataDxfId="65"/>
    <tableColumn id="1" name="Issue Type" dataDxfId="64"/>
    <tableColumn id="23" name="New Team name" dataDxfId="63"/>
    <tableColumn id="5" name="Quarter" dataDxfId="62"/>
    <tableColumn id="13" name="Projets" dataDxfId="61"/>
    <tableColumn id="6" name="Eligibility" dataDxfId="60"/>
    <tableColumn id="4" name="Summary" dataDxfId="59"/>
    <tableColumn id="21" name="Description" dataDxfId="58"/>
    <tableColumn id="16" name="Epic Link" dataDxfId="57"/>
    <tableColumn id="27" name="Dependent ticket" dataDxfId="56"/>
    <tableColumn id="8" name="In progress" dataDxfId="55"/>
    <tableColumn id="12" name="Colonne1" dataDxfId="54">
      <calculatedColumnFormula>Jira[[#This Row],[Man sprint]]=Jira[[#This Row],[Story Points]]</calculatedColumnFormula>
    </tableColumn>
    <tableColumn id="7" name="Man sprint" dataDxfId="53"/>
    <tableColumn id="9" name="Software box" dataDxfId="52"/>
    <tableColumn id="17" name="Focus factor" dataDxfId="51"/>
    <tableColumn id="18" name="Number of people" dataDxfId="50"/>
    <tableColumn id="19" name="Story Points" dataDxfId="49"/>
    <tableColumn id="20" name="Team capacity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E6" sqref="E6"/>
    </sheetView>
  </sheetViews>
  <sheetFormatPr baseColWidth="10" defaultColWidth="9.140625" defaultRowHeight="15" x14ac:dyDescent="0.25"/>
  <cols>
    <col min="1" max="1" width="14.140625" bestFit="1" customWidth="1"/>
    <col min="2" max="2" width="10.140625" bestFit="1" customWidth="1"/>
    <col min="3" max="3" width="22.140625" bestFit="1" customWidth="1"/>
    <col min="4" max="4" width="20" bestFit="1" customWidth="1"/>
    <col min="5" max="5" width="10.85546875" style="9" bestFit="1" customWidth="1"/>
    <col min="6" max="6" width="10.140625" bestFit="1" customWidth="1"/>
    <col min="7" max="7" width="22.140625" bestFit="1" customWidth="1"/>
    <col min="8" max="8" width="20" bestFit="1" customWidth="1"/>
    <col min="9" max="9" width="10.85546875" style="8" bestFit="1" customWidth="1"/>
  </cols>
  <sheetData>
    <row r="1" spans="1:9" x14ac:dyDescent="0.25">
      <c r="A1" s="46" t="s">
        <v>16</v>
      </c>
      <c r="B1" s="46" t="s">
        <v>15</v>
      </c>
      <c r="C1" s="46" t="s">
        <v>12</v>
      </c>
      <c r="D1" s="46" t="s">
        <v>534</v>
      </c>
      <c r="E1" s="47" t="s">
        <v>14</v>
      </c>
      <c r="I1"/>
    </row>
    <row r="2" spans="1:9" x14ac:dyDescent="0.25">
      <c r="A2" s="49">
        <v>1</v>
      </c>
      <c r="B2" s="49" t="s">
        <v>3</v>
      </c>
      <c r="C2" s="48">
        <v>50000</v>
      </c>
      <c r="D2" s="48">
        <v>28434.170471841702</v>
      </c>
      <c r="E2" s="46" t="s">
        <v>21</v>
      </c>
      <c r="I2"/>
    </row>
    <row r="3" spans="1:9" x14ac:dyDescent="0.25">
      <c r="A3" s="49">
        <v>4</v>
      </c>
      <c r="B3" s="49" t="s">
        <v>6</v>
      </c>
      <c r="C3" s="48">
        <v>45000</v>
      </c>
      <c r="D3" s="48">
        <v>29434.523809523809</v>
      </c>
      <c r="E3" s="46" t="s">
        <v>21</v>
      </c>
      <c r="I3"/>
    </row>
    <row r="4" spans="1:9" x14ac:dyDescent="0.25">
      <c r="A4" s="49">
        <v>7</v>
      </c>
      <c r="B4" s="49" t="s">
        <v>1</v>
      </c>
      <c r="C4" s="48">
        <v>50000</v>
      </c>
      <c r="D4" s="48">
        <v>33891.244473436251</v>
      </c>
      <c r="E4" s="46" t="s">
        <v>21</v>
      </c>
      <c r="I4"/>
    </row>
    <row r="5" spans="1:9" x14ac:dyDescent="0.25">
      <c r="A5" s="49">
        <v>2</v>
      </c>
      <c r="B5" s="49" t="s">
        <v>4</v>
      </c>
      <c r="C5" s="48">
        <v>50000</v>
      </c>
      <c r="D5" s="48">
        <v>25342.465753424654</v>
      </c>
      <c r="E5" s="46" t="s">
        <v>21</v>
      </c>
      <c r="I5"/>
    </row>
    <row r="6" spans="1:9" x14ac:dyDescent="0.25">
      <c r="A6" s="49">
        <v>5</v>
      </c>
      <c r="B6" s="49" t="s">
        <v>2</v>
      </c>
      <c r="C6" s="48">
        <v>40000</v>
      </c>
      <c r="D6" s="48">
        <v>25877.727042110604</v>
      </c>
      <c r="E6" s="46" t="s">
        <v>21</v>
      </c>
      <c r="I6"/>
    </row>
    <row r="7" spans="1:9" x14ac:dyDescent="0.25">
      <c r="A7" s="49">
        <v>3</v>
      </c>
      <c r="B7" s="49" t="s">
        <v>5</v>
      </c>
      <c r="C7" s="48">
        <v>60000</v>
      </c>
      <c r="D7" s="48">
        <v>35079.365079365081</v>
      </c>
      <c r="E7" s="46" t="s">
        <v>21</v>
      </c>
      <c r="I7"/>
    </row>
    <row r="8" spans="1:9" x14ac:dyDescent="0.25">
      <c r="A8" s="49">
        <v>6</v>
      </c>
      <c r="B8" s="49" t="s">
        <v>0</v>
      </c>
      <c r="C8" s="48">
        <v>45000</v>
      </c>
      <c r="D8" s="48">
        <v>26785.714285714286</v>
      </c>
      <c r="E8" s="46" t="s">
        <v>21</v>
      </c>
      <c r="I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9"/>
  <sheetViews>
    <sheetView showGridLines="0" zoomScaleNormal="100" workbookViewId="0">
      <selection activeCell="N16" sqref="N16"/>
    </sheetView>
  </sheetViews>
  <sheetFormatPr baseColWidth="10" defaultColWidth="10.85546875" defaultRowHeight="15" x14ac:dyDescent="0.25"/>
  <cols>
    <col min="1" max="1" width="1.7109375" customWidth="1"/>
    <col min="2" max="2" width="11.85546875" customWidth="1"/>
    <col min="3" max="3" width="10.140625" bestFit="1" customWidth="1"/>
    <col min="4" max="4" width="19.85546875" customWidth="1"/>
    <col min="5" max="5" width="10.140625" customWidth="1"/>
    <col min="6" max="15" width="11.140625" customWidth="1"/>
    <col min="16" max="16" width="10.140625" customWidth="1"/>
    <col min="17" max="20" width="11.140625" customWidth="1"/>
    <col min="21" max="27" width="10.140625" customWidth="1"/>
  </cols>
  <sheetData>
    <row r="1" spans="2:9" ht="15.75" x14ac:dyDescent="0.25">
      <c r="B1" s="7" t="s">
        <v>17</v>
      </c>
    </row>
    <row r="2" spans="2:9" x14ac:dyDescent="0.25">
      <c r="B2" s="6" t="s">
        <v>16</v>
      </c>
      <c r="C2" s="6" t="s">
        <v>15</v>
      </c>
      <c r="D2" s="6" t="s">
        <v>12</v>
      </c>
    </row>
    <row r="3" spans="2:9" x14ac:dyDescent="0.25">
      <c r="B3">
        <v>1</v>
      </c>
      <c r="C3" t="s">
        <v>3</v>
      </c>
      <c r="D3" s="5">
        <v>50000</v>
      </c>
    </row>
    <row r="4" spans="2:9" x14ac:dyDescent="0.25">
      <c r="B4">
        <v>2</v>
      </c>
      <c r="C4" t="s">
        <v>4</v>
      </c>
      <c r="D4" s="5">
        <v>50000</v>
      </c>
    </row>
    <row r="5" spans="2:9" x14ac:dyDescent="0.25">
      <c r="B5">
        <v>3</v>
      </c>
      <c r="C5" t="s">
        <v>5</v>
      </c>
      <c r="D5" s="5">
        <v>60000</v>
      </c>
    </row>
    <row r="6" spans="2:9" x14ac:dyDescent="0.25">
      <c r="B6">
        <v>4</v>
      </c>
      <c r="C6" t="s">
        <v>6</v>
      </c>
      <c r="D6" s="5">
        <v>45000</v>
      </c>
    </row>
    <row r="7" spans="2:9" x14ac:dyDescent="0.25">
      <c r="B7">
        <v>5</v>
      </c>
      <c r="C7" t="s">
        <v>2</v>
      </c>
      <c r="D7" s="5">
        <v>40000</v>
      </c>
    </row>
    <row r="8" spans="2:9" x14ac:dyDescent="0.25">
      <c r="B8">
        <v>6</v>
      </c>
      <c r="C8" t="s">
        <v>0</v>
      </c>
      <c r="D8" s="5">
        <v>45000</v>
      </c>
    </row>
    <row r="9" spans="2:9" x14ac:dyDescent="0.25">
      <c r="B9">
        <v>7</v>
      </c>
      <c r="C9" t="s">
        <v>1</v>
      </c>
      <c r="D9" s="5">
        <v>50000</v>
      </c>
    </row>
    <row r="11" spans="2:9" ht="15.75" x14ac:dyDescent="0.25">
      <c r="B11" s="7" t="s">
        <v>18</v>
      </c>
      <c r="C11" s="4"/>
    </row>
    <row r="12" spans="2:9" x14ac:dyDescent="0.25">
      <c r="B12" s="4" t="s">
        <v>16</v>
      </c>
      <c r="C12" s="4" t="s">
        <v>15</v>
      </c>
      <c r="D12" s="4" t="s">
        <v>7</v>
      </c>
      <c r="E12" t="s">
        <v>8</v>
      </c>
      <c r="F12" t="s">
        <v>9</v>
      </c>
      <c r="G12" t="s">
        <v>10</v>
      </c>
      <c r="H12" t="s">
        <v>11</v>
      </c>
      <c r="I12" t="s">
        <v>13</v>
      </c>
    </row>
    <row r="13" spans="2:9" x14ac:dyDescent="0.25">
      <c r="B13">
        <v>1</v>
      </c>
      <c r="C13" s="1" t="s">
        <v>3</v>
      </c>
      <c r="D13">
        <v>0.3</v>
      </c>
      <c r="E13">
        <v>0.7</v>
      </c>
      <c r="I13">
        <f>SUM(Equipes[[#This Row],[équipe 1]:[équipe 5]])</f>
        <v>1</v>
      </c>
    </row>
    <row r="14" spans="2:9" x14ac:dyDescent="0.25">
      <c r="B14">
        <v>2</v>
      </c>
      <c r="C14" s="1" t="s">
        <v>4</v>
      </c>
      <c r="E14">
        <v>1</v>
      </c>
      <c r="I14">
        <f>SUM(Equipes[[#This Row],[équipe 1]:[équipe 5]])</f>
        <v>1</v>
      </c>
    </row>
    <row r="15" spans="2:9" x14ac:dyDescent="0.25">
      <c r="B15">
        <v>3</v>
      </c>
      <c r="C15" s="1" t="s">
        <v>5</v>
      </c>
      <c r="F15">
        <v>0.5</v>
      </c>
      <c r="G15">
        <v>0.5</v>
      </c>
      <c r="I15">
        <f>SUM(Equipes[[#This Row],[équipe 1]:[équipe 5]])</f>
        <v>1</v>
      </c>
    </row>
    <row r="16" spans="2:9" x14ac:dyDescent="0.25">
      <c r="B16">
        <v>4</v>
      </c>
      <c r="C16" s="1" t="s">
        <v>6</v>
      </c>
      <c r="D16">
        <v>0.5</v>
      </c>
      <c r="G16">
        <v>0.5</v>
      </c>
      <c r="I16">
        <f>SUM(Equipes[[#This Row],[équipe 1]:[équipe 5]])</f>
        <v>1</v>
      </c>
    </row>
    <row r="17" spans="2:27" x14ac:dyDescent="0.25">
      <c r="B17">
        <v>5</v>
      </c>
      <c r="C17" s="2" t="s">
        <v>2</v>
      </c>
      <c r="E17">
        <v>0.5</v>
      </c>
      <c r="F17">
        <v>0.25</v>
      </c>
      <c r="H17">
        <v>0.25</v>
      </c>
      <c r="I17">
        <f>SUM(Equipes[[#This Row],[équipe 1]:[équipe 5]])</f>
        <v>1</v>
      </c>
    </row>
    <row r="18" spans="2:27" x14ac:dyDescent="0.25">
      <c r="B18">
        <v>6</v>
      </c>
      <c r="C18" s="1" t="s">
        <v>0</v>
      </c>
      <c r="G18">
        <v>1</v>
      </c>
      <c r="I18">
        <f>SUM(Equipes[[#This Row],[équipe 1]:[équipe 5]])</f>
        <v>1</v>
      </c>
    </row>
    <row r="19" spans="2:27" x14ac:dyDescent="0.25">
      <c r="B19">
        <v>7</v>
      </c>
      <c r="C19" s="1" t="s">
        <v>1</v>
      </c>
      <c r="D19" s="3">
        <f>0.2</f>
        <v>0.2</v>
      </c>
      <c r="E19" s="3">
        <f t="shared" ref="E19:H19" si="0">0.2</f>
        <v>0.2</v>
      </c>
      <c r="F19" s="3">
        <f t="shared" si="0"/>
        <v>0.2</v>
      </c>
      <c r="G19" s="3">
        <f t="shared" si="0"/>
        <v>0.2</v>
      </c>
      <c r="H19" s="3">
        <f t="shared" si="0"/>
        <v>0.2</v>
      </c>
      <c r="I19">
        <f>SUM(Equipes[[#This Row],[équipe 1]:[équipe 5]])</f>
        <v>1</v>
      </c>
    </row>
    <row r="20" spans="2:27" x14ac:dyDescent="0.25">
      <c r="C20" s="1"/>
      <c r="D20" s="3"/>
      <c r="E20" s="3"/>
      <c r="F20" s="3"/>
      <c r="G20" s="3"/>
      <c r="H20" s="3"/>
      <c r="I20" s="3"/>
      <c r="J20" s="3"/>
    </row>
    <row r="21" spans="2:27" ht="15.75" x14ac:dyDescent="0.25">
      <c r="B21" s="7" t="s">
        <v>20</v>
      </c>
    </row>
    <row r="22" spans="2:27" x14ac:dyDescent="0.25">
      <c r="B22" s="50" t="s">
        <v>16</v>
      </c>
      <c r="C22" s="50" t="s">
        <v>15</v>
      </c>
      <c r="D22" s="50" t="s">
        <v>12</v>
      </c>
      <c r="E22" s="50" t="s">
        <v>502</v>
      </c>
      <c r="F22" s="50" t="s">
        <v>511</v>
      </c>
      <c r="G22" s="50" t="s">
        <v>512</v>
      </c>
      <c r="H22" s="50" t="s">
        <v>513</v>
      </c>
      <c r="I22" s="50" t="s">
        <v>514</v>
      </c>
      <c r="J22" s="50" t="s">
        <v>515</v>
      </c>
      <c r="K22" s="50" t="s">
        <v>516</v>
      </c>
      <c r="L22" s="50" t="s">
        <v>517</v>
      </c>
      <c r="M22" s="50" t="s">
        <v>518</v>
      </c>
      <c r="N22" s="50" t="s">
        <v>519</v>
      </c>
      <c r="O22" s="50" t="s">
        <v>520</v>
      </c>
      <c r="P22" s="50" t="s">
        <v>503</v>
      </c>
      <c r="Q22" s="50" t="s">
        <v>521</v>
      </c>
      <c r="R22" s="50" t="s">
        <v>522</v>
      </c>
      <c r="S22" s="50" t="s">
        <v>523</v>
      </c>
      <c r="T22" s="50" t="s">
        <v>524</v>
      </c>
      <c r="U22" s="50" t="s">
        <v>504</v>
      </c>
      <c r="V22" s="50" t="s">
        <v>505</v>
      </c>
      <c r="W22" s="50" t="s">
        <v>506</v>
      </c>
      <c r="X22" s="50" t="s">
        <v>507</v>
      </c>
      <c r="Y22" s="50" t="s">
        <v>508</v>
      </c>
      <c r="Z22" s="50" t="s">
        <v>509</v>
      </c>
      <c r="AA22" s="51" t="s">
        <v>510</v>
      </c>
    </row>
    <row r="23" spans="2:27" x14ac:dyDescent="0.25">
      <c r="B23" s="50" t="s">
        <v>535</v>
      </c>
      <c r="C23" s="50" t="s">
        <v>3</v>
      </c>
      <c r="D23" s="50">
        <v>50000</v>
      </c>
      <c r="E23" s="50">
        <v>5833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14889</v>
      </c>
      <c r="M23" s="50">
        <v>0</v>
      </c>
      <c r="N23" s="50">
        <v>0</v>
      </c>
      <c r="O23" s="50">
        <v>4795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417</v>
      </c>
      <c r="W23" s="50">
        <v>0</v>
      </c>
      <c r="X23" s="50">
        <v>0</v>
      </c>
      <c r="Y23" s="50">
        <v>2500</v>
      </c>
      <c r="Z23" s="50">
        <v>0</v>
      </c>
      <c r="AA23" s="51">
        <v>0</v>
      </c>
    </row>
    <row r="24" spans="2:27" x14ac:dyDescent="0.25">
      <c r="B24" s="50" t="s">
        <v>536</v>
      </c>
      <c r="C24" s="50" t="s">
        <v>4</v>
      </c>
      <c r="D24" s="50">
        <v>50000</v>
      </c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18493</v>
      </c>
      <c r="M24" s="50">
        <v>0</v>
      </c>
      <c r="N24" s="50">
        <v>0</v>
      </c>
      <c r="O24" s="50">
        <v>6849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1">
        <v>0</v>
      </c>
    </row>
    <row r="25" spans="2:27" x14ac:dyDescent="0.25">
      <c r="B25" s="50" t="s">
        <v>537</v>
      </c>
      <c r="C25" s="50" t="s">
        <v>5</v>
      </c>
      <c r="D25" s="50">
        <v>60000</v>
      </c>
      <c r="E25" s="50">
        <v>6429</v>
      </c>
      <c r="F25" s="50">
        <v>0</v>
      </c>
      <c r="G25" s="50">
        <v>0</v>
      </c>
      <c r="H25" s="50">
        <v>0</v>
      </c>
      <c r="I25" s="50">
        <v>0</v>
      </c>
      <c r="J25" s="50">
        <v>3571</v>
      </c>
      <c r="K25" s="50">
        <v>0</v>
      </c>
      <c r="L25" s="50">
        <v>0</v>
      </c>
      <c r="M25" s="50">
        <v>0</v>
      </c>
      <c r="N25" s="50">
        <v>17222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7857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1">
        <v>0</v>
      </c>
    </row>
    <row r="26" spans="2:27" x14ac:dyDescent="0.25">
      <c r="B26" s="50" t="s">
        <v>538</v>
      </c>
      <c r="C26" s="50" t="s">
        <v>6</v>
      </c>
      <c r="D26" s="50">
        <v>45000</v>
      </c>
      <c r="E26" s="50">
        <v>13571</v>
      </c>
      <c r="F26" s="50">
        <v>0</v>
      </c>
      <c r="G26" s="50">
        <v>0</v>
      </c>
      <c r="H26" s="50">
        <v>0</v>
      </c>
      <c r="I26" s="50">
        <v>0</v>
      </c>
      <c r="J26" s="50">
        <v>2679</v>
      </c>
      <c r="K26" s="50">
        <v>0</v>
      </c>
      <c r="L26" s="50">
        <v>2917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5893</v>
      </c>
      <c r="U26" s="50">
        <v>0</v>
      </c>
      <c r="V26" s="50">
        <v>625</v>
      </c>
      <c r="W26" s="50">
        <v>0</v>
      </c>
      <c r="X26" s="50">
        <v>0</v>
      </c>
      <c r="Y26" s="50">
        <v>3750</v>
      </c>
      <c r="Z26" s="50">
        <v>0</v>
      </c>
      <c r="AA26" s="51">
        <v>0</v>
      </c>
    </row>
    <row r="27" spans="2:27" x14ac:dyDescent="0.25">
      <c r="B27" s="50" t="s">
        <v>539</v>
      </c>
      <c r="C27" s="50" t="s">
        <v>2</v>
      </c>
      <c r="D27" s="50">
        <v>40000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7397</v>
      </c>
      <c r="M27" s="50">
        <v>10000</v>
      </c>
      <c r="N27" s="50">
        <v>5741</v>
      </c>
      <c r="O27" s="50">
        <v>2740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1">
        <v>0</v>
      </c>
    </row>
    <row r="28" spans="2:27" x14ac:dyDescent="0.25">
      <c r="B28" s="50" t="s">
        <v>540</v>
      </c>
      <c r="C28" s="50" t="s">
        <v>0</v>
      </c>
      <c r="D28" s="50">
        <v>45000</v>
      </c>
      <c r="E28" s="50">
        <v>9643</v>
      </c>
      <c r="F28" s="50">
        <v>0</v>
      </c>
      <c r="G28" s="50">
        <v>0</v>
      </c>
      <c r="H28" s="50">
        <v>0</v>
      </c>
      <c r="I28" s="50">
        <v>0</v>
      </c>
      <c r="J28" s="50">
        <v>5357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11786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1">
        <v>0</v>
      </c>
    </row>
    <row r="29" spans="2:27" x14ac:dyDescent="0.25">
      <c r="B29" s="50" t="s">
        <v>541</v>
      </c>
      <c r="C29" s="50" t="s">
        <v>1</v>
      </c>
      <c r="D29" s="50">
        <v>50000</v>
      </c>
      <c r="E29" s="50">
        <v>6032</v>
      </c>
      <c r="F29" s="50">
        <v>0</v>
      </c>
      <c r="G29" s="50">
        <v>0</v>
      </c>
      <c r="H29" s="50">
        <v>0</v>
      </c>
      <c r="I29" s="50">
        <v>0</v>
      </c>
      <c r="J29" s="50">
        <v>1190</v>
      </c>
      <c r="K29" s="50">
        <v>0</v>
      </c>
      <c r="L29" s="50">
        <v>4995</v>
      </c>
      <c r="M29" s="50">
        <v>10000</v>
      </c>
      <c r="N29" s="50">
        <v>5741</v>
      </c>
      <c r="O29" s="50">
        <v>1370</v>
      </c>
      <c r="P29" s="50">
        <v>0</v>
      </c>
      <c r="Q29" s="50">
        <v>0</v>
      </c>
      <c r="R29" s="50">
        <v>0</v>
      </c>
      <c r="S29" s="50">
        <v>0</v>
      </c>
      <c r="T29" s="50">
        <v>2619</v>
      </c>
      <c r="U29" s="50">
        <v>0</v>
      </c>
      <c r="V29" s="50">
        <v>278</v>
      </c>
      <c r="W29" s="50">
        <v>0</v>
      </c>
      <c r="X29" s="50">
        <v>0</v>
      </c>
      <c r="Y29" s="50">
        <v>1667</v>
      </c>
      <c r="Z29" s="50">
        <v>0</v>
      </c>
      <c r="AA29" s="51">
        <v>0</v>
      </c>
    </row>
  </sheetData>
  <phoneticPr fontId="3" type="noConversion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AF121"/>
  <sheetViews>
    <sheetView workbookViewId="0">
      <selection activeCell="D10" sqref="D10"/>
    </sheetView>
  </sheetViews>
  <sheetFormatPr baseColWidth="10" defaultColWidth="11.5703125" defaultRowHeight="15" x14ac:dyDescent="0.25"/>
  <cols>
    <col min="1" max="1" width="8.7109375" bestFit="1" customWidth="1"/>
    <col min="2" max="2" width="11.85546875" bestFit="1" customWidth="1"/>
    <col min="28" max="29" width="12" style="10" bestFit="1" customWidth="1"/>
    <col min="30" max="32" width="11.5703125" style="10"/>
  </cols>
  <sheetData>
    <row r="1" spans="1:32" ht="15.75" x14ac:dyDescent="0.25">
      <c r="A1" s="10" t="s">
        <v>478</v>
      </c>
      <c r="B1" s="30" t="s">
        <v>533</v>
      </c>
      <c r="C1" s="31" t="s">
        <v>479</v>
      </c>
      <c r="D1" s="31" t="s">
        <v>480</v>
      </c>
      <c r="E1" s="31" t="s">
        <v>481</v>
      </c>
      <c r="F1" s="31" t="s">
        <v>482</v>
      </c>
      <c r="G1" s="31" t="s">
        <v>483</v>
      </c>
      <c r="H1" s="31" t="s">
        <v>484</v>
      </c>
      <c r="I1" s="32" t="s">
        <v>485</v>
      </c>
      <c r="J1" s="32" t="s">
        <v>486</v>
      </c>
      <c r="K1" s="32" t="s">
        <v>487</v>
      </c>
      <c r="L1" s="33" t="s">
        <v>488</v>
      </c>
      <c r="M1" s="34" t="s">
        <v>489</v>
      </c>
      <c r="N1" s="31" t="s">
        <v>490</v>
      </c>
      <c r="O1" s="31" t="s">
        <v>491</v>
      </c>
      <c r="P1" s="31" t="s">
        <v>492</v>
      </c>
      <c r="Q1" s="31" t="s">
        <v>493</v>
      </c>
      <c r="R1" s="31" t="s">
        <v>494</v>
      </c>
      <c r="S1" s="31" t="s">
        <v>495</v>
      </c>
      <c r="T1" s="32" t="s">
        <v>496</v>
      </c>
      <c r="U1" s="32" t="s">
        <v>497</v>
      </c>
      <c r="V1" s="32" t="s">
        <v>498</v>
      </c>
      <c r="W1" s="35" t="s">
        <v>499</v>
      </c>
      <c r="X1" s="36" t="s">
        <v>500</v>
      </c>
      <c r="Y1" s="37" t="s">
        <v>526</v>
      </c>
      <c r="Z1" s="37" t="s">
        <v>525</v>
      </c>
      <c r="AB1" s="45" t="s">
        <v>527</v>
      </c>
      <c r="AC1" s="45"/>
      <c r="AD1" s="45"/>
      <c r="AE1" s="45"/>
      <c r="AF1" s="45"/>
    </row>
    <row r="2" spans="1:32" x14ac:dyDescent="0.25">
      <c r="A2" s="10" t="s">
        <v>7</v>
      </c>
      <c r="B2" s="38" t="s">
        <v>57</v>
      </c>
      <c r="C2" s="39">
        <f>SUMIFS(Jira[Man sprint],Jira[Issue Type],"Story",Jira[New Team name],$A2,Jira[Eligibility],"yes",Jira[Quarter],"2018Q1")</f>
        <v>11</v>
      </c>
      <c r="D2" s="39">
        <f>SUMIFS(Jira[Number of people],Jira[Quarter],"2018Q1",Jira[New Team name],$A2)</f>
        <v>13</v>
      </c>
      <c r="E2" s="39">
        <f>SUMIFS(Jira[Team capacity],Jira[Quarter],"2018Q1",Jira[New Team name],$A2)</f>
        <v>58</v>
      </c>
      <c r="F2" s="40">
        <v>0.6</v>
      </c>
      <c r="G2" s="39">
        <f>SUMIFS(Jira[Man sprint],Jira[Issue Type],"Story",Jira[New Team name],$A2,Jira[Eligibility],"yes",Jira[Quarter],"2018Q2")</f>
        <v>10.5</v>
      </c>
      <c r="H2" s="39">
        <f>SUMIFS(Jira[Number of people],Jira[Quarter],"2018Q2",Jira[New Team name],$A2)</f>
        <v>12</v>
      </c>
      <c r="I2" s="39">
        <f>SUMIFS(Jira[Team capacity],Jira[Quarter],"2018Q2",Jira[New Team name],$A2)</f>
        <v>55</v>
      </c>
      <c r="J2" s="40">
        <v>0.65</v>
      </c>
      <c r="K2" s="41">
        <f>IF(Projets[[#This Row],[Entrée hors OKR S1]]&gt;=Projets[[#This Row],[S1 Ratio]],Projets[[#This Row],[Entrée hors OKR S1]],Projets[[#This Row],[S1 Ratio]])</f>
        <v>0.30489912386464113</v>
      </c>
      <c r="L2" s="41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0.30489912386464113</v>
      </c>
      <c r="M2" s="42"/>
      <c r="N2" s="39">
        <f>SUMIFS(Jira[Man sprint],Jira[Issue Type],"Story",Jira[New Team name],$A2,Jira[Eligibility],"yes",Jira[Quarter],"2018Q3")</f>
        <v>17</v>
      </c>
      <c r="O2" s="39">
        <f>SUMIFS(Jira[Number of people],Jira[Quarter],"2018Q3",Jira[New Team name],$A2)</f>
        <v>9</v>
      </c>
      <c r="P2" s="39">
        <f>SUMIFS(Jira[Team capacity],Jira[Quarter],"2018Q3",Jira[New Team name],$A2)</f>
        <v>29.5</v>
      </c>
      <c r="Q2" s="40">
        <f>SUMIFS(Jira[Focus factor],Jira[Quarter],"2018Q3",Jira[New Team name],$A2)</f>
        <v>0.65</v>
      </c>
      <c r="R2" s="39">
        <f>SUMIFS(Jira[Man sprint],Jira[Issue Type],"Story",Jira[New Team name],$A2,Jira[Eligibility],"yes",Jira[Quarter],"2018Q4")</f>
        <v>15.5</v>
      </c>
      <c r="S2" s="39">
        <f>SUMIFS(Jira[Number of people],Jira[Quarter],"2018Q4",Jira[New Team name],$A2)</f>
        <v>8</v>
      </c>
      <c r="T2" s="43">
        <f>SUMIFS(Jira[Team capacity],Jira[Quarter],"2018Q4",Jira[New Team name],$A2)</f>
        <v>40</v>
      </c>
      <c r="U2" s="40">
        <f>SUMIFS(Jira[Focus factor],Jira[Quarter],"2018Q4",Jira[New Team name],$A2)</f>
        <v>0.7</v>
      </c>
      <c r="V2" s="40">
        <f>IF(Projets[[#This Row],[S2 Ratio]]&gt;=Projets[[#This Row],[Entrée hors OKR S2]],Projets[[#This Row],[S2 Ratio]],Projets[[#This Row],[Entrée hors OKR S2]])</f>
        <v>0.85</v>
      </c>
      <c r="W2" s="41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0.48188559322033897</v>
      </c>
      <c r="X2" s="42">
        <v>0.85</v>
      </c>
      <c r="Y2" s="44">
        <f>Projets[[#This Row],[Q1 Sprint]]+Projets[[#This Row],[Q2 Sprint]]+Projets[[#This Row],[Q3 Sprint]]+Projets[[#This Row],[Q4 Sprint]]</f>
        <v>54</v>
      </c>
      <c r="Z2" s="10">
        <f>Projets[[#This Row],[Somme sprint]]/$Y$2</f>
        <v>1</v>
      </c>
      <c r="AB2" s="28" t="s">
        <v>529</v>
      </c>
      <c r="AC2" s="28" t="s">
        <v>528</v>
      </c>
      <c r="AD2" s="28" t="s">
        <v>530</v>
      </c>
      <c r="AE2" s="28" t="s">
        <v>531</v>
      </c>
      <c r="AF2" s="28" t="s">
        <v>532</v>
      </c>
    </row>
    <row r="3" spans="1:32" s="10" customFormat="1" x14ac:dyDescent="0.25">
      <c r="A3" s="10" t="str">
        <f>$A$2</f>
        <v>équipe 1</v>
      </c>
      <c r="B3" s="21" t="s">
        <v>502</v>
      </c>
      <c r="C3" s="22">
        <f>SUMIFS(Jira[Man sprint],Jira[Issue Type],"Story",Jira[New Team name],$A$2,Jira[Eligibility],"yes",Jira[Quarter],"2018Q1",Jira[Projets],$B3)</f>
        <v>9</v>
      </c>
      <c r="D3" s="22"/>
      <c r="E3" s="23"/>
      <c r="F3" s="23"/>
      <c r="G3" s="22">
        <f>SUMIFS(Jira[Man sprint],Jira[Issue Type],"Story",Jira[New Team name],$A$2,Jira[Eligibility],"yes",Jira[Quarter],"2018Q2",Jira[Projets],$B3)</f>
        <v>7</v>
      </c>
      <c r="H3" s="22"/>
      <c r="I3" s="23"/>
      <c r="J3" s="24"/>
      <c r="K3" s="25"/>
      <c r="L3" s="25"/>
      <c r="M3" s="24"/>
      <c r="N3" s="22">
        <f>SUMIFS(Jira[Man sprint],Jira[Issue Type],"Story",Jira[New Team name],$A$2,Jira[Eligibility],"yes",Jira[Quarter],"2018Q3",Jira[Projets],$B3)</f>
        <v>5</v>
      </c>
      <c r="O3" s="22"/>
      <c r="P3" s="23"/>
      <c r="Q3" s="24"/>
      <c r="R3" s="22"/>
      <c r="S3" s="22">
        <f>SUMIFS(Jira[Man sprint],Jira[Issue Type],"Story",Jira[New Team name],$A$2,Jira[Eligibility],"yes",Jira[Quarter],"2018Q4",Jira[Projets],$B3)</f>
        <v>10</v>
      </c>
      <c r="T3" s="26"/>
      <c r="U3" s="24"/>
      <c r="V3" s="24"/>
      <c r="W3" s="25"/>
      <c r="X3" s="22"/>
      <c r="Y3" s="22">
        <f>Projets[[#This Row],[Q1 Sprint]]+Projets[[#This Row],[Q2 Sprint]]+Projets[[#This Row],[Q3 Sprint]]+Projets[[#This Row],[Q4 Sprint]]</f>
        <v>21</v>
      </c>
      <c r="Z3" s="29">
        <f>Projets[[#This Row],[Somme sprint]]/$Y$2</f>
        <v>0.3888888888888889</v>
      </c>
      <c r="AB3" s="27" t="b">
        <f>Z2=SUM(Z3:Z25)</f>
        <v>0</v>
      </c>
      <c r="AC3" s="27" t="b">
        <f>C2=SUM(C3:C25)</f>
        <v>1</v>
      </c>
      <c r="AD3" s="27" t="b">
        <f>G2=SUM(G3:G25)</f>
        <v>1</v>
      </c>
      <c r="AE3" s="27" t="b">
        <f>E2=SUM(N3:N25)</f>
        <v>0</v>
      </c>
      <c r="AF3" s="27" t="b">
        <f>F2=SUM(S3:S25)</f>
        <v>0</v>
      </c>
    </row>
    <row r="4" spans="1:32" s="10" customFormat="1" x14ac:dyDescent="0.25">
      <c r="A4" s="10" t="str">
        <f t="shared" ref="A4:A25" si="0">$A$2</f>
        <v>équipe 1</v>
      </c>
      <c r="B4" s="21" t="s">
        <v>503</v>
      </c>
      <c r="C4" s="22">
        <f>SUMIFS(Jira[Man sprint],Jira[Issue Type],"Story",Jira[New Team name],$A$2,Jira[Eligibility],"yes",Jira[Quarter],"2018Q1",Jira[Projets],$B4)</f>
        <v>0</v>
      </c>
      <c r="D4" s="22"/>
      <c r="E4" s="23"/>
      <c r="F4" s="23"/>
      <c r="G4" s="22">
        <f>SUMIFS(Jira[Man sprint],Jira[Issue Type],"Story",Jira[New Team name],$A$2,Jira[Eligibility],"yes",Jira[Quarter],"2018Q2",Jira[Projets],$B4)</f>
        <v>0</v>
      </c>
      <c r="H4" s="22"/>
      <c r="I4" s="23"/>
      <c r="J4" s="24"/>
      <c r="K4" s="25"/>
      <c r="L4" s="25"/>
      <c r="M4" s="24"/>
      <c r="N4" s="22">
        <f>SUMIFS(Jira[Man sprint],Jira[Issue Type],"Story",Jira[New Team name],$A$2,Jira[Eligibility],"yes",Jira[Quarter],"2018Q3",Jira[Projets],$B4)</f>
        <v>0</v>
      </c>
      <c r="O4" s="22"/>
      <c r="P4" s="23"/>
      <c r="Q4" s="24"/>
      <c r="R4" s="22"/>
      <c r="S4" s="22">
        <f>SUMIFS(Jira[Man sprint],Jira[Issue Type],"Story",Jira[New Team name],$A$2,Jira[Eligibility],"yes",Jira[Quarter],"2018Q4",Jira[Projets],$B4)</f>
        <v>0</v>
      </c>
      <c r="T4" s="26"/>
      <c r="U4" s="24"/>
      <c r="V4" s="24"/>
      <c r="W4" s="25"/>
      <c r="X4" s="22"/>
      <c r="Y4" s="22">
        <f>Projets[[#This Row],[Q1 Sprint]]+Projets[[#This Row],[Q2 Sprint]]+Projets[[#This Row],[Q3 Sprint]]+Projets[[#This Row],[Q4 Sprint]]</f>
        <v>0</v>
      </c>
      <c r="Z4" s="10">
        <f>Projets[[#This Row],[Somme sprint]]/$Y$2</f>
        <v>0</v>
      </c>
      <c r="AB4" s="27"/>
      <c r="AC4" s="27"/>
      <c r="AD4" s="27"/>
      <c r="AE4" s="27"/>
      <c r="AF4" s="27"/>
    </row>
    <row r="5" spans="1:32" s="10" customFormat="1" x14ac:dyDescent="0.25">
      <c r="A5" s="10" t="str">
        <f t="shared" si="0"/>
        <v>équipe 1</v>
      </c>
      <c r="B5" s="21" t="s">
        <v>504</v>
      </c>
      <c r="C5" s="22">
        <f>SUMIFS(Jira[Man sprint],Jira[Issue Type],"Story",Jira[New Team name],$A$2,Jira[Eligibility],"yes",Jira[Quarter],"2018Q1",Jira[Projets],$B5)</f>
        <v>0</v>
      </c>
      <c r="D5" s="22"/>
      <c r="E5" s="23"/>
      <c r="F5" s="23"/>
      <c r="G5" s="22">
        <f>SUMIFS(Jira[Man sprint],Jira[Issue Type],"Story",Jira[New Team name],$A$2,Jira[Eligibility],"yes",Jira[Quarter],"2018Q2",Jira[Projets],$B5)</f>
        <v>0</v>
      </c>
      <c r="H5" s="22"/>
      <c r="I5" s="23"/>
      <c r="J5" s="24"/>
      <c r="K5" s="25"/>
      <c r="L5" s="25"/>
      <c r="M5" s="24"/>
      <c r="N5" s="22">
        <f>SUMIFS(Jira[Man sprint],Jira[Issue Type],"Story",Jira[New Team name],$A$2,Jira[Eligibility],"yes",Jira[Quarter],"2018Q3",Jira[Projets],$B5)</f>
        <v>0</v>
      </c>
      <c r="O5" s="22"/>
      <c r="P5" s="23"/>
      <c r="Q5" s="24"/>
      <c r="R5" s="22"/>
      <c r="S5" s="22">
        <f>SUMIFS(Jira[Man sprint],Jira[Issue Type],"Story",Jira[New Team name],$A$2,Jira[Eligibility],"yes",Jira[Quarter],"2018Q4",Jira[Projets],$B5)</f>
        <v>0</v>
      </c>
      <c r="T5" s="26"/>
      <c r="U5" s="24"/>
      <c r="V5" s="24"/>
      <c r="W5" s="25"/>
      <c r="X5" s="22"/>
      <c r="Y5" s="22">
        <f>Projets[[#This Row],[Q1 Sprint]]+Projets[[#This Row],[Q2 Sprint]]+Projets[[#This Row],[Q3 Sprint]]+Projets[[#This Row],[Q4 Sprint]]</f>
        <v>0</v>
      </c>
      <c r="Z5" s="10">
        <f>Projets[[#This Row],[Somme sprint]]/$Y$2</f>
        <v>0</v>
      </c>
      <c r="AB5" s="27"/>
      <c r="AC5" s="27"/>
      <c r="AD5" s="27"/>
      <c r="AE5" s="27"/>
      <c r="AF5" s="27"/>
    </row>
    <row r="6" spans="1:32" s="10" customFormat="1" x14ac:dyDescent="0.25">
      <c r="A6" s="10" t="str">
        <f t="shared" si="0"/>
        <v>équipe 1</v>
      </c>
      <c r="B6" s="21" t="s">
        <v>505</v>
      </c>
      <c r="C6" s="22">
        <f>SUMIFS(Jira[Man sprint],Jira[Issue Type],"Story",Jira[New Team name],$A$2,Jira[Eligibility],"yes",Jira[Quarter],"2018Q1",Jira[Projets],$B6)</f>
        <v>0</v>
      </c>
      <c r="D6" s="22"/>
      <c r="E6" s="23"/>
      <c r="F6" s="23"/>
      <c r="G6" s="22">
        <f>SUMIFS(Jira[Man sprint],Jira[Issue Type],"Story",Jira[New Team name],$A$2,Jira[Eligibility],"yes",Jira[Quarter],"2018Q2",Jira[Projets],$B6)</f>
        <v>1.5</v>
      </c>
      <c r="H6" s="22"/>
      <c r="I6" s="23"/>
      <c r="J6" s="24"/>
      <c r="K6" s="25"/>
      <c r="L6" s="25"/>
      <c r="M6" s="24"/>
      <c r="N6" s="22">
        <f>SUMIFS(Jira[Man sprint],Jira[Issue Type],"Story",Jira[New Team name],$A$2,Jira[Eligibility],"yes",Jira[Quarter],"2018Q3",Jira[Projets],$B6)</f>
        <v>0</v>
      </c>
      <c r="O6" s="22"/>
      <c r="P6" s="23"/>
      <c r="Q6" s="24"/>
      <c r="R6" s="22"/>
      <c r="S6" s="22">
        <f>SUMIFS(Jira[Man sprint],Jira[Issue Type],"Story",Jira[New Team name],$A$2,Jira[Eligibility],"yes",Jira[Quarter],"2018Q4",Jira[Projets],$B6)</f>
        <v>0</v>
      </c>
      <c r="T6" s="26"/>
      <c r="U6" s="24"/>
      <c r="V6" s="24"/>
      <c r="W6" s="25"/>
      <c r="X6" s="22"/>
      <c r="Y6" s="22">
        <f>Projets[[#This Row],[Q1 Sprint]]+Projets[[#This Row],[Q2 Sprint]]+Projets[[#This Row],[Q3 Sprint]]+Projets[[#This Row],[Q4 Sprint]]</f>
        <v>1.5</v>
      </c>
      <c r="Z6" s="29">
        <f>Projets[[#This Row],[Somme sprint]]/$Y$2</f>
        <v>2.7777777777777776E-2</v>
      </c>
      <c r="AB6" s="27"/>
      <c r="AC6" s="27"/>
      <c r="AD6" s="27"/>
      <c r="AE6" s="27"/>
      <c r="AF6" s="27"/>
    </row>
    <row r="7" spans="1:32" s="10" customFormat="1" x14ac:dyDescent="0.25">
      <c r="A7" s="10" t="str">
        <f t="shared" si="0"/>
        <v>équipe 1</v>
      </c>
      <c r="B7" s="21" t="s">
        <v>506</v>
      </c>
      <c r="C7" s="22">
        <f>SUMIFS(Jira[Man sprint],Jira[Issue Type],"Story",Jira[New Team name],$A$2,Jira[Eligibility],"yes",Jira[Quarter],"2018Q1",Jira[Projets],$B7)</f>
        <v>0</v>
      </c>
      <c r="D7" s="22"/>
      <c r="E7" s="23"/>
      <c r="F7" s="23"/>
      <c r="G7" s="22">
        <f>SUMIFS(Jira[Man sprint],Jira[Issue Type],"Story",Jira[New Team name],$A$2,Jira[Eligibility],"yes",Jira[Quarter],"2018Q2",Jira[Projets],$B7)</f>
        <v>0</v>
      </c>
      <c r="H7" s="22"/>
      <c r="I7" s="23"/>
      <c r="J7" s="24"/>
      <c r="K7" s="25"/>
      <c r="L7" s="25"/>
      <c r="M7" s="24"/>
      <c r="N7" s="22">
        <f>SUMIFS(Jira[Man sprint],Jira[Issue Type],"Story",Jira[New Team name],$A$2,Jira[Eligibility],"yes",Jira[Quarter],"2018Q3",Jira[Projets],$B7)</f>
        <v>0</v>
      </c>
      <c r="O7" s="22"/>
      <c r="P7" s="23"/>
      <c r="Q7" s="24"/>
      <c r="R7" s="22"/>
      <c r="S7" s="22">
        <f>SUMIFS(Jira[Man sprint],Jira[Issue Type],"Story",Jira[New Team name],$A$2,Jira[Eligibility],"yes",Jira[Quarter],"2018Q4",Jira[Projets],$B7)</f>
        <v>0</v>
      </c>
      <c r="T7" s="26"/>
      <c r="U7" s="24"/>
      <c r="V7" s="24"/>
      <c r="W7" s="25"/>
      <c r="X7" s="22"/>
      <c r="Y7" s="22">
        <f>Projets[[#This Row],[Q1 Sprint]]+Projets[[#This Row],[Q2 Sprint]]+Projets[[#This Row],[Q3 Sprint]]+Projets[[#This Row],[Q4 Sprint]]</f>
        <v>0</v>
      </c>
      <c r="Z7" s="10">
        <f>Projets[[#This Row],[Somme sprint]]/$Y$2</f>
        <v>0</v>
      </c>
      <c r="AB7" s="27"/>
      <c r="AC7" s="27"/>
      <c r="AD7" s="27"/>
      <c r="AE7" s="27"/>
      <c r="AF7" s="27"/>
    </row>
    <row r="8" spans="1:32" s="10" customFormat="1" x14ac:dyDescent="0.25">
      <c r="A8" s="10" t="str">
        <f t="shared" si="0"/>
        <v>équipe 1</v>
      </c>
      <c r="B8" s="21" t="s">
        <v>507</v>
      </c>
      <c r="C8" s="22">
        <f>SUMIFS(Jira[Man sprint],Jira[Issue Type],"Story",Jira[New Team name],$A$2,Jira[Eligibility],"yes",Jira[Quarter],"2018Q1",Jira[Projets],$B8)</f>
        <v>0</v>
      </c>
      <c r="D8" s="22"/>
      <c r="E8" s="23"/>
      <c r="F8" s="23"/>
      <c r="G8" s="22">
        <f>SUMIFS(Jira[Man sprint],Jira[Issue Type],"Story",Jira[New Team name],$A$2,Jira[Eligibility],"yes",Jira[Quarter],"2018Q2",Jira[Projets],$B8)</f>
        <v>0</v>
      </c>
      <c r="H8" s="22"/>
      <c r="I8" s="23"/>
      <c r="J8" s="24"/>
      <c r="K8" s="25"/>
      <c r="L8" s="25"/>
      <c r="M8" s="24"/>
      <c r="N8" s="22">
        <f>SUMIFS(Jira[Man sprint],Jira[Issue Type],"Story",Jira[New Team name],$A$2,Jira[Eligibility],"yes",Jira[Quarter],"2018Q3",Jira[Projets],$B8)</f>
        <v>0</v>
      </c>
      <c r="O8" s="22"/>
      <c r="P8" s="23"/>
      <c r="Q8" s="24"/>
      <c r="R8" s="22"/>
      <c r="S8" s="22">
        <f>SUMIFS(Jira[Man sprint],Jira[Issue Type],"Story",Jira[New Team name],$A$2,Jira[Eligibility],"yes",Jira[Quarter],"2018Q4",Jira[Projets],$B8)</f>
        <v>0</v>
      </c>
      <c r="T8" s="26"/>
      <c r="U8" s="24"/>
      <c r="V8" s="24"/>
      <c r="W8" s="25"/>
      <c r="X8" s="22"/>
      <c r="Y8" s="22">
        <f>Projets[[#This Row],[Q1 Sprint]]+Projets[[#This Row],[Q2 Sprint]]+Projets[[#This Row],[Q3 Sprint]]+Projets[[#This Row],[Q4 Sprint]]</f>
        <v>0</v>
      </c>
      <c r="Z8" s="10">
        <f>Projets[[#This Row],[Somme sprint]]/$Y$2</f>
        <v>0</v>
      </c>
      <c r="AB8" s="27"/>
      <c r="AC8" s="27"/>
      <c r="AD8" s="27"/>
      <c r="AE8" s="27"/>
      <c r="AF8" s="27"/>
    </row>
    <row r="9" spans="1:32" s="10" customFormat="1" x14ac:dyDescent="0.25">
      <c r="A9" s="10" t="str">
        <f t="shared" si="0"/>
        <v>équipe 1</v>
      </c>
      <c r="B9" s="21" t="s">
        <v>508</v>
      </c>
      <c r="C9" s="22">
        <f>SUMIFS(Jira[Man sprint],Jira[Issue Type],"Story",Jira[New Team name],$A$2,Jira[Eligibility],"yes",Jira[Quarter],"2018Q1",Jira[Projets],$B9)</f>
        <v>2</v>
      </c>
      <c r="D9" s="22"/>
      <c r="E9" s="23"/>
      <c r="F9" s="23"/>
      <c r="G9" s="22">
        <f>SUMIFS(Jira[Man sprint],Jira[Issue Type],"Story",Jira[New Team name],$A$2,Jira[Eligibility],"yes",Jira[Quarter],"2018Q2",Jira[Projets],$B9)</f>
        <v>2</v>
      </c>
      <c r="H9" s="22"/>
      <c r="I9" s="23"/>
      <c r="J9" s="24"/>
      <c r="K9" s="25"/>
      <c r="L9" s="25"/>
      <c r="M9" s="24"/>
      <c r="N9" s="22">
        <f>SUMIFS(Jira[Man sprint],Jira[Issue Type],"Story",Jira[New Team name],$A$2,Jira[Eligibility],"yes",Jira[Quarter],"2018Q3",Jira[Projets],$B9)</f>
        <v>5</v>
      </c>
      <c r="O9" s="22"/>
      <c r="P9" s="23"/>
      <c r="Q9" s="24"/>
      <c r="R9" s="22"/>
      <c r="S9" s="22">
        <f>SUMIFS(Jira[Man sprint],Jira[Issue Type],"Story",Jira[New Team name],$A$2,Jira[Eligibility],"yes",Jira[Quarter],"2018Q4",Jira[Projets],$B9)</f>
        <v>4</v>
      </c>
      <c r="T9" s="26"/>
      <c r="U9" s="24"/>
      <c r="V9" s="24"/>
      <c r="W9" s="25"/>
      <c r="X9" s="22"/>
      <c r="Y9" s="22">
        <f>Projets[[#This Row],[Q1 Sprint]]+Projets[[#This Row],[Q2 Sprint]]+Projets[[#This Row],[Q3 Sprint]]+Projets[[#This Row],[Q4 Sprint]]</f>
        <v>9</v>
      </c>
      <c r="Z9" s="29">
        <f>Projets[[#This Row],[Somme sprint]]/$Y$2</f>
        <v>0.16666666666666666</v>
      </c>
      <c r="AB9" s="27"/>
      <c r="AC9" s="27"/>
      <c r="AD9" s="27"/>
      <c r="AE9" s="27"/>
      <c r="AF9" s="27"/>
    </row>
    <row r="10" spans="1:32" s="10" customFormat="1" x14ac:dyDescent="0.25">
      <c r="A10" s="10" t="str">
        <f t="shared" si="0"/>
        <v>équipe 1</v>
      </c>
      <c r="B10" s="21" t="s">
        <v>509</v>
      </c>
      <c r="C10" s="22">
        <f>SUMIFS(Jira[Man sprint],Jira[Issue Type],"Story",Jira[New Team name],$A$2,Jira[Eligibility],"yes",Jira[Quarter],"2018Q1",Jira[Projets],$B10)</f>
        <v>0</v>
      </c>
      <c r="D10" s="22"/>
      <c r="E10" s="23"/>
      <c r="F10" s="23"/>
      <c r="G10" s="22">
        <f>SUMIFS(Jira[Man sprint],Jira[Issue Type],"Story",Jira[New Team name],$A$2,Jira[Eligibility],"yes",Jira[Quarter],"2018Q2",Jira[Projets],$B10)</f>
        <v>0</v>
      </c>
      <c r="H10" s="22"/>
      <c r="I10" s="23"/>
      <c r="J10" s="24"/>
      <c r="K10" s="25"/>
      <c r="L10" s="25"/>
      <c r="M10" s="24"/>
      <c r="N10" s="22">
        <f>SUMIFS(Jira[Man sprint],Jira[Issue Type],"Story",Jira[New Team name],$A$2,Jira[Eligibility],"yes",Jira[Quarter],"2018Q3",Jira[Projets],$B10)</f>
        <v>0</v>
      </c>
      <c r="O10" s="22"/>
      <c r="P10" s="23"/>
      <c r="Q10" s="24"/>
      <c r="R10" s="22"/>
      <c r="S10" s="22">
        <f>SUMIFS(Jira[Man sprint],Jira[Issue Type],"Story",Jira[New Team name],$A$2,Jira[Eligibility],"yes",Jira[Quarter],"2018Q4",Jira[Projets],$B10)</f>
        <v>0</v>
      </c>
      <c r="T10" s="26"/>
      <c r="U10" s="24"/>
      <c r="V10" s="24"/>
      <c r="W10" s="25"/>
      <c r="X10" s="22"/>
      <c r="Y10" s="22">
        <f>Projets[[#This Row],[Q1 Sprint]]+Projets[[#This Row],[Q2 Sprint]]+Projets[[#This Row],[Q3 Sprint]]+Projets[[#This Row],[Q4 Sprint]]</f>
        <v>0</v>
      </c>
      <c r="Z10" s="10">
        <f>Projets[[#This Row],[Somme sprint]]/$Y$2</f>
        <v>0</v>
      </c>
      <c r="AB10" s="27"/>
      <c r="AC10" s="27"/>
      <c r="AD10" s="27"/>
      <c r="AE10" s="27"/>
      <c r="AF10" s="27"/>
    </row>
    <row r="11" spans="1:32" s="10" customFormat="1" x14ac:dyDescent="0.25">
      <c r="A11" s="10" t="str">
        <f t="shared" si="0"/>
        <v>équipe 1</v>
      </c>
      <c r="B11" s="21" t="s">
        <v>510</v>
      </c>
      <c r="C11" s="22">
        <f>SUMIFS(Jira[Man sprint],Jira[Issue Type],"Story",Jira[New Team name],$A$2,Jira[Eligibility],"yes",Jira[Quarter],"2018Q1",Jira[Projets],$B11)</f>
        <v>0</v>
      </c>
      <c r="D11" s="22"/>
      <c r="E11" s="23"/>
      <c r="F11" s="23"/>
      <c r="G11" s="22">
        <f>SUMIFS(Jira[Man sprint],Jira[Issue Type],"Story",Jira[New Team name],$A$2,Jira[Eligibility],"yes",Jira[Quarter],"2018Q2",Jira[Projets],$B11)</f>
        <v>0</v>
      </c>
      <c r="H11" s="22"/>
      <c r="I11" s="23"/>
      <c r="J11" s="24"/>
      <c r="K11" s="25"/>
      <c r="L11" s="25"/>
      <c r="M11" s="24"/>
      <c r="N11" s="22">
        <f>SUMIFS(Jira[Man sprint],Jira[Issue Type],"Story",Jira[New Team name],$A$2,Jira[Eligibility],"yes",Jira[Quarter],"2018Q3",Jira[Projets],$B11)</f>
        <v>0</v>
      </c>
      <c r="O11" s="22"/>
      <c r="P11" s="23"/>
      <c r="Q11" s="24"/>
      <c r="R11" s="22"/>
      <c r="S11" s="22">
        <f>SUMIFS(Jira[Man sprint],Jira[Issue Type],"Story",Jira[New Team name],$A$2,Jira[Eligibility],"yes",Jira[Quarter],"2018Q4",Jira[Projets],$B11)</f>
        <v>0</v>
      </c>
      <c r="T11" s="26"/>
      <c r="U11" s="24"/>
      <c r="V11" s="24"/>
      <c r="W11" s="25"/>
      <c r="X11" s="22"/>
      <c r="Y11" s="22">
        <f>Projets[[#This Row],[Q1 Sprint]]+Projets[[#This Row],[Q2 Sprint]]+Projets[[#This Row],[Q3 Sprint]]+Projets[[#This Row],[Q4 Sprint]]</f>
        <v>0</v>
      </c>
      <c r="Z11" s="10">
        <f>Projets[[#This Row],[Somme sprint]]/$Y$2</f>
        <v>0</v>
      </c>
      <c r="AB11" s="27"/>
      <c r="AC11" s="27"/>
      <c r="AD11" s="27"/>
      <c r="AE11" s="27"/>
      <c r="AF11" s="27"/>
    </row>
    <row r="12" spans="1:32" s="10" customFormat="1" x14ac:dyDescent="0.25">
      <c r="A12" s="10" t="str">
        <f t="shared" si="0"/>
        <v>équipe 1</v>
      </c>
      <c r="B12" s="21" t="s">
        <v>511</v>
      </c>
      <c r="C12" s="22">
        <f>SUMIFS(Jira[Man sprint],Jira[Issue Type],"Story",Jira[New Team name],$A$2,Jira[Eligibility],"yes",Jira[Quarter],"2018Q1",Jira[Projets],$B12)</f>
        <v>0</v>
      </c>
      <c r="D12" s="22"/>
      <c r="E12" s="23"/>
      <c r="F12" s="23"/>
      <c r="G12" s="22">
        <f>SUMIFS(Jira[Man sprint],Jira[Issue Type],"Story",Jira[New Team name],$A$2,Jira[Eligibility],"yes",Jira[Quarter],"2018Q2",Jira[Projets],$B12)</f>
        <v>0</v>
      </c>
      <c r="H12" s="22"/>
      <c r="I12" s="23"/>
      <c r="J12" s="24"/>
      <c r="K12" s="25"/>
      <c r="L12" s="25"/>
      <c r="M12" s="24"/>
      <c r="N12" s="22">
        <f>SUMIFS(Jira[Man sprint],Jira[Issue Type],"Story",Jira[New Team name],$A$2,Jira[Eligibility],"yes",Jira[Quarter],"2018Q3",Jira[Projets],$B12)</f>
        <v>0</v>
      </c>
      <c r="O12" s="22"/>
      <c r="P12" s="23"/>
      <c r="Q12" s="24"/>
      <c r="R12" s="22"/>
      <c r="S12" s="22">
        <f>SUMIFS(Jira[Man sprint],Jira[Issue Type],"Story",Jira[New Team name],$A$2,Jira[Eligibility],"yes",Jira[Quarter],"2018Q4",Jira[Projets],$B12)</f>
        <v>0</v>
      </c>
      <c r="T12" s="26"/>
      <c r="U12" s="24"/>
      <c r="V12" s="24"/>
      <c r="W12" s="25"/>
      <c r="X12" s="22"/>
      <c r="Y12" s="22">
        <f>Projets[[#This Row],[Q1 Sprint]]+Projets[[#This Row],[Q2 Sprint]]+Projets[[#This Row],[Q3 Sprint]]+Projets[[#This Row],[Q4 Sprint]]</f>
        <v>0</v>
      </c>
      <c r="Z12" s="10">
        <f>Projets[[#This Row],[Somme sprint]]/$Y$2</f>
        <v>0</v>
      </c>
      <c r="AB12" s="27"/>
      <c r="AC12" s="27"/>
      <c r="AD12" s="27"/>
      <c r="AE12" s="27"/>
      <c r="AF12" s="27"/>
    </row>
    <row r="13" spans="1:32" s="10" customFormat="1" x14ac:dyDescent="0.25">
      <c r="A13" s="10" t="str">
        <f t="shared" si="0"/>
        <v>équipe 1</v>
      </c>
      <c r="B13" s="21" t="s">
        <v>512</v>
      </c>
      <c r="C13" s="22">
        <f>SUMIFS(Jira[Man sprint],Jira[Issue Type],"Story",Jira[New Team name],$A$2,Jira[Eligibility],"yes",Jira[Quarter],"2018Q1",Jira[Projets],$B13)</f>
        <v>0</v>
      </c>
      <c r="D13" s="22"/>
      <c r="E13" s="23"/>
      <c r="F13" s="23"/>
      <c r="G13" s="22">
        <f>SUMIFS(Jira[Man sprint],Jira[Issue Type],"Story",Jira[New Team name],$A$2,Jira[Eligibility],"yes",Jira[Quarter],"2018Q2",Jira[Projets],$B13)</f>
        <v>0</v>
      </c>
      <c r="H13" s="22"/>
      <c r="I13" s="23"/>
      <c r="J13" s="24"/>
      <c r="K13" s="25"/>
      <c r="L13" s="25"/>
      <c r="M13" s="24"/>
      <c r="N13" s="22">
        <f>SUMIFS(Jira[Man sprint],Jira[Issue Type],"Story",Jira[New Team name],$A$2,Jira[Eligibility],"yes",Jira[Quarter],"2018Q3",Jira[Projets],$B13)</f>
        <v>0</v>
      </c>
      <c r="O13" s="22"/>
      <c r="P13" s="23"/>
      <c r="Q13" s="24"/>
      <c r="R13" s="22"/>
      <c r="S13" s="22">
        <f>SUMIFS(Jira[Man sprint],Jira[Issue Type],"Story",Jira[New Team name],$A$2,Jira[Eligibility],"yes",Jira[Quarter],"2018Q4",Jira[Projets],$B13)</f>
        <v>0</v>
      </c>
      <c r="T13" s="26"/>
      <c r="U13" s="24"/>
      <c r="V13" s="24"/>
      <c r="W13" s="25"/>
      <c r="X13" s="22"/>
      <c r="Y13" s="22">
        <f>Projets[[#This Row],[Q1 Sprint]]+Projets[[#This Row],[Q2 Sprint]]+Projets[[#This Row],[Q3 Sprint]]+Projets[[#This Row],[Q4 Sprint]]</f>
        <v>0</v>
      </c>
      <c r="Z13" s="10">
        <f>Projets[[#This Row],[Somme sprint]]/$Y$2</f>
        <v>0</v>
      </c>
      <c r="AB13" s="27"/>
      <c r="AC13" s="27"/>
      <c r="AD13" s="27"/>
      <c r="AE13" s="27"/>
      <c r="AF13" s="27"/>
    </row>
    <row r="14" spans="1:32" s="10" customFormat="1" x14ac:dyDescent="0.25">
      <c r="A14" s="10" t="str">
        <f t="shared" si="0"/>
        <v>équipe 1</v>
      </c>
      <c r="B14" s="21" t="s">
        <v>513</v>
      </c>
      <c r="C14" s="22">
        <f>SUMIFS(Jira[Man sprint],Jira[Issue Type],"Story",Jira[New Team name],$A$2,Jira[Eligibility],"yes",Jira[Quarter],"2018Q1",Jira[Projets],$B14)</f>
        <v>0</v>
      </c>
      <c r="D14" s="22"/>
      <c r="E14" s="23"/>
      <c r="F14" s="23"/>
      <c r="G14" s="22">
        <f>SUMIFS(Jira[Man sprint],Jira[Issue Type],"Story",Jira[New Team name],$A$2,Jira[Eligibility],"yes",Jira[Quarter],"2018Q2",Jira[Projets],$B14)</f>
        <v>0</v>
      </c>
      <c r="H14" s="22"/>
      <c r="I14" s="23"/>
      <c r="J14" s="24"/>
      <c r="K14" s="25"/>
      <c r="L14" s="25"/>
      <c r="M14" s="24"/>
      <c r="N14" s="22">
        <f>SUMIFS(Jira[Man sprint],Jira[Issue Type],"Story",Jira[New Team name],$A$2,Jira[Eligibility],"yes",Jira[Quarter],"2018Q3",Jira[Projets],$B14)</f>
        <v>0</v>
      </c>
      <c r="O14" s="22"/>
      <c r="P14" s="23"/>
      <c r="Q14" s="24"/>
      <c r="R14" s="22"/>
      <c r="S14" s="22">
        <f>SUMIFS(Jira[Man sprint],Jira[Issue Type],"Story",Jira[New Team name],$A$2,Jira[Eligibility],"yes",Jira[Quarter],"2018Q4",Jira[Projets],$B14)</f>
        <v>0</v>
      </c>
      <c r="T14" s="26"/>
      <c r="U14" s="24"/>
      <c r="V14" s="24"/>
      <c r="W14" s="25"/>
      <c r="X14" s="22"/>
      <c r="Y14" s="22">
        <f>Projets[[#This Row],[Q1 Sprint]]+Projets[[#This Row],[Q2 Sprint]]+Projets[[#This Row],[Q3 Sprint]]+Projets[[#This Row],[Q4 Sprint]]</f>
        <v>0</v>
      </c>
      <c r="Z14" s="10">
        <f>Projets[[#This Row],[Somme sprint]]/$Y$2</f>
        <v>0</v>
      </c>
      <c r="AB14" s="27"/>
      <c r="AC14" s="27"/>
      <c r="AD14" s="27"/>
      <c r="AE14" s="27"/>
      <c r="AF14" s="27"/>
    </row>
    <row r="15" spans="1:32" s="10" customFormat="1" x14ac:dyDescent="0.25">
      <c r="A15" s="10" t="str">
        <f t="shared" si="0"/>
        <v>équipe 1</v>
      </c>
      <c r="B15" s="21" t="s">
        <v>514</v>
      </c>
      <c r="C15" s="22">
        <f>SUMIFS(Jira[Man sprint],Jira[Issue Type],"Story",Jira[New Team name],$A$2,Jira[Eligibility],"yes",Jira[Quarter],"2018Q1",Jira[Projets],$B15)</f>
        <v>0</v>
      </c>
      <c r="D15" s="22"/>
      <c r="E15" s="23"/>
      <c r="F15" s="23"/>
      <c r="G15" s="22">
        <f>SUMIFS(Jira[Man sprint],Jira[Issue Type],"Story",Jira[New Team name],$A$2,Jira[Eligibility],"yes",Jira[Quarter],"2018Q2",Jira[Projets],$B15)</f>
        <v>0</v>
      </c>
      <c r="H15" s="22"/>
      <c r="I15" s="23"/>
      <c r="J15" s="24"/>
      <c r="K15" s="25"/>
      <c r="L15" s="25"/>
      <c r="M15" s="24"/>
      <c r="N15" s="22">
        <f>SUMIFS(Jira[Man sprint],Jira[Issue Type],"Story",Jira[New Team name],$A$2,Jira[Eligibility],"yes",Jira[Quarter],"2018Q3",Jira[Projets],$B15)</f>
        <v>0</v>
      </c>
      <c r="O15" s="22"/>
      <c r="P15" s="23"/>
      <c r="Q15" s="24"/>
      <c r="R15" s="22"/>
      <c r="S15" s="22">
        <f>SUMIFS(Jira[Man sprint],Jira[Issue Type],"Story",Jira[New Team name],$A$2,Jira[Eligibility],"yes",Jira[Quarter],"2018Q4",Jira[Projets],$B15)</f>
        <v>0</v>
      </c>
      <c r="T15" s="26"/>
      <c r="U15" s="24"/>
      <c r="V15" s="24"/>
      <c r="W15" s="25"/>
      <c r="X15" s="22"/>
      <c r="Y15" s="22">
        <f>Projets[[#This Row],[Q1 Sprint]]+Projets[[#This Row],[Q2 Sprint]]+Projets[[#This Row],[Q3 Sprint]]+Projets[[#This Row],[Q4 Sprint]]</f>
        <v>0</v>
      </c>
      <c r="Z15" s="10">
        <f>Projets[[#This Row],[Somme sprint]]/$Y$2</f>
        <v>0</v>
      </c>
      <c r="AB15" s="27"/>
      <c r="AC15" s="27"/>
      <c r="AD15" s="27"/>
      <c r="AE15" s="27"/>
      <c r="AF15" s="27"/>
    </row>
    <row r="16" spans="1:32" s="10" customFormat="1" x14ac:dyDescent="0.25">
      <c r="A16" s="10" t="str">
        <f t="shared" si="0"/>
        <v>équipe 1</v>
      </c>
      <c r="B16" s="21" t="s">
        <v>515</v>
      </c>
      <c r="C16" s="22">
        <f>SUMIFS(Jira[Man sprint],Jira[Issue Type],"Story",Jira[New Team name],$A$2,Jira[Eligibility],"yes",Jira[Quarter],"2018Q1",Jira[Projets],$B16)</f>
        <v>0</v>
      </c>
      <c r="D16" s="22"/>
      <c r="E16" s="23"/>
      <c r="F16" s="23"/>
      <c r="G16" s="22">
        <f>SUMIFS(Jira[Man sprint],Jira[Issue Type],"Story",Jira[New Team name],$A$2,Jira[Eligibility],"yes",Jira[Quarter],"2018Q2",Jira[Projets],$B16)</f>
        <v>0</v>
      </c>
      <c r="H16" s="22"/>
      <c r="I16" s="23"/>
      <c r="J16" s="24"/>
      <c r="K16" s="25"/>
      <c r="L16" s="25"/>
      <c r="M16" s="24"/>
      <c r="N16" s="22">
        <f>SUMIFS(Jira[Man sprint],Jira[Issue Type],"Story",Jira[New Team name],$A$2,Jira[Eligibility],"yes",Jira[Quarter],"2018Q3",Jira[Projets],$B16)</f>
        <v>0</v>
      </c>
      <c r="O16" s="22"/>
      <c r="P16" s="23"/>
      <c r="Q16" s="24"/>
      <c r="R16" s="22"/>
      <c r="S16" s="22">
        <f>SUMIFS(Jira[Man sprint],Jira[Issue Type],"Story",Jira[New Team name],$A$2,Jira[Eligibility],"yes",Jira[Quarter],"2018Q4",Jira[Projets],$B16)</f>
        <v>0</v>
      </c>
      <c r="T16" s="26"/>
      <c r="U16" s="24"/>
      <c r="V16" s="24"/>
      <c r="W16" s="25"/>
      <c r="X16" s="22"/>
      <c r="Y16" s="22">
        <f>Projets[[#This Row],[Q1 Sprint]]+Projets[[#This Row],[Q2 Sprint]]+Projets[[#This Row],[Q3 Sprint]]+Projets[[#This Row],[Q4 Sprint]]</f>
        <v>0</v>
      </c>
      <c r="Z16" s="10">
        <f>Projets[[#This Row],[Somme sprint]]/$Y$2</f>
        <v>0</v>
      </c>
      <c r="AB16" s="27"/>
      <c r="AC16" s="27"/>
      <c r="AD16" s="27"/>
      <c r="AE16" s="27"/>
      <c r="AF16" s="27"/>
    </row>
    <row r="17" spans="1:32" s="10" customFormat="1" x14ac:dyDescent="0.25">
      <c r="A17" s="10" t="str">
        <f t="shared" si="0"/>
        <v>équipe 1</v>
      </c>
      <c r="B17" s="21" t="s">
        <v>516</v>
      </c>
      <c r="C17" s="22">
        <f>SUMIFS(Jira[Man sprint],Jira[Issue Type],"Story",Jira[New Team name],$A$2,Jira[Eligibility],"yes",Jira[Quarter],"2018Q1",Jira[Projets],$B17)</f>
        <v>0</v>
      </c>
      <c r="D17" s="22"/>
      <c r="E17" s="23"/>
      <c r="F17" s="23"/>
      <c r="G17" s="22">
        <f>SUMIFS(Jira[Man sprint],Jira[Issue Type],"Story",Jira[New Team name],$A$2,Jira[Eligibility],"yes",Jira[Quarter],"2018Q2",Jira[Projets],$B17)</f>
        <v>0</v>
      </c>
      <c r="H17" s="22"/>
      <c r="I17" s="23"/>
      <c r="J17" s="24"/>
      <c r="K17" s="25"/>
      <c r="L17" s="25"/>
      <c r="M17" s="24"/>
      <c r="N17" s="22">
        <f>SUMIFS(Jira[Man sprint],Jira[Issue Type],"Story",Jira[New Team name],$A$2,Jira[Eligibility],"yes",Jira[Quarter],"2018Q3",Jira[Projets],$B17)</f>
        <v>0</v>
      </c>
      <c r="O17" s="22"/>
      <c r="P17" s="23"/>
      <c r="Q17" s="24"/>
      <c r="R17" s="22"/>
      <c r="S17" s="22">
        <f>SUMIFS(Jira[Man sprint],Jira[Issue Type],"Story",Jira[New Team name],$A$2,Jira[Eligibility],"yes",Jira[Quarter],"2018Q4",Jira[Projets],$B17)</f>
        <v>0</v>
      </c>
      <c r="T17" s="26"/>
      <c r="U17" s="24"/>
      <c r="V17" s="24"/>
      <c r="W17" s="25"/>
      <c r="X17" s="22"/>
      <c r="Y17" s="22">
        <f>Projets[[#This Row],[Q1 Sprint]]+Projets[[#This Row],[Q2 Sprint]]+Projets[[#This Row],[Q3 Sprint]]+Projets[[#This Row],[Q4 Sprint]]</f>
        <v>0</v>
      </c>
      <c r="Z17" s="10">
        <f>Projets[[#This Row],[Somme sprint]]/$Y$2</f>
        <v>0</v>
      </c>
      <c r="AB17" s="27"/>
      <c r="AC17" s="27"/>
      <c r="AD17" s="27"/>
      <c r="AE17" s="27"/>
      <c r="AF17" s="27"/>
    </row>
    <row r="18" spans="1:32" s="10" customFormat="1" x14ac:dyDescent="0.25">
      <c r="A18" s="10" t="str">
        <f t="shared" si="0"/>
        <v>équipe 1</v>
      </c>
      <c r="B18" s="21" t="s">
        <v>517</v>
      </c>
      <c r="C18" s="22">
        <f>SUMIFS(Jira[Man sprint],Jira[Issue Type],"Story",Jira[New Team name],$A$2,Jira[Eligibility],"yes",Jira[Quarter],"2018Q1",Jira[Projets],$B18)</f>
        <v>0</v>
      </c>
      <c r="D18" s="22"/>
      <c r="E18" s="23"/>
      <c r="F18" s="23"/>
      <c r="G18" s="22">
        <f>SUMIFS(Jira[Man sprint],Jira[Issue Type],"Story",Jira[New Team name],$A$2,Jira[Eligibility],"yes",Jira[Quarter],"2018Q2",Jira[Projets],$B18)</f>
        <v>0</v>
      </c>
      <c r="H18" s="22"/>
      <c r="I18" s="23"/>
      <c r="J18" s="24"/>
      <c r="K18" s="25"/>
      <c r="L18" s="25"/>
      <c r="M18" s="24"/>
      <c r="N18" s="22">
        <f>SUMIFS(Jira[Man sprint],Jira[Issue Type],"Story",Jira[New Team name],$A$2,Jira[Eligibility],"yes",Jira[Quarter],"2018Q3",Jira[Projets],$B18)</f>
        <v>7</v>
      </c>
      <c r="O18" s="22"/>
      <c r="P18" s="23"/>
      <c r="Q18" s="24"/>
      <c r="R18" s="22"/>
      <c r="S18" s="22">
        <f>SUMIFS(Jira[Man sprint],Jira[Issue Type],"Story",Jira[New Team name],$A$2,Jira[Eligibility],"yes",Jira[Quarter],"2018Q4",Jira[Projets],$B18)</f>
        <v>0</v>
      </c>
      <c r="T18" s="26"/>
      <c r="U18" s="24"/>
      <c r="V18" s="24"/>
      <c r="W18" s="25"/>
      <c r="X18" s="22"/>
      <c r="Y18" s="22">
        <f>Projets[[#This Row],[Q1 Sprint]]+Projets[[#This Row],[Q2 Sprint]]+Projets[[#This Row],[Q3 Sprint]]+Projets[[#This Row],[Q4 Sprint]]</f>
        <v>7</v>
      </c>
      <c r="Z18" s="29">
        <f>Projets[[#This Row],[Somme sprint]]/$Y$2</f>
        <v>0.12962962962962962</v>
      </c>
      <c r="AB18" s="27"/>
      <c r="AC18" s="27"/>
      <c r="AD18" s="27"/>
      <c r="AE18" s="27"/>
      <c r="AF18" s="27"/>
    </row>
    <row r="19" spans="1:32" s="10" customFormat="1" x14ac:dyDescent="0.25">
      <c r="A19" s="10" t="str">
        <f t="shared" si="0"/>
        <v>équipe 1</v>
      </c>
      <c r="B19" s="21" t="s">
        <v>518</v>
      </c>
      <c r="C19" s="22">
        <f>SUMIFS(Jira[Man sprint],Jira[Issue Type],"Story",Jira[New Team name],$A$2,Jira[Eligibility],"yes",Jira[Quarter],"2018Q1",Jira[Projets],$B19)</f>
        <v>0</v>
      </c>
      <c r="D19" s="22"/>
      <c r="E19" s="23"/>
      <c r="F19" s="23"/>
      <c r="G19" s="22">
        <f>SUMIFS(Jira[Man sprint],Jira[Issue Type],"Story",Jira[New Team name],$A$2,Jira[Eligibility],"yes",Jira[Quarter],"2018Q2",Jira[Projets],$B19)</f>
        <v>0</v>
      </c>
      <c r="H19" s="22"/>
      <c r="I19" s="23"/>
      <c r="J19" s="24"/>
      <c r="K19" s="25"/>
      <c r="L19" s="25"/>
      <c r="M19" s="24"/>
      <c r="N19" s="22">
        <f>SUMIFS(Jira[Man sprint],Jira[Issue Type],"Story",Jira[New Team name],$A$2,Jira[Eligibility],"yes",Jira[Quarter],"2018Q3",Jira[Projets],$B19)</f>
        <v>0</v>
      </c>
      <c r="O19" s="22"/>
      <c r="P19" s="23"/>
      <c r="Q19" s="24"/>
      <c r="R19" s="22"/>
      <c r="S19" s="22">
        <f>SUMIFS(Jira[Man sprint],Jira[Issue Type],"Story",Jira[New Team name],$A$2,Jira[Eligibility],"yes",Jira[Quarter],"2018Q4",Jira[Projets],$B19)</f>
        <v>0</v>
      </c>
      <c r="T19" s="26"/>
      <c r="U19" s="24"/>
      <c r="V19" s="24"/>
      <c r="W19" s="25"/>
      <c r="X19" s="22"/>
      <c r="Y19" s="22">
        <f>Projets[[#This Row],[Q1 Sprint]]+Projets[[#This Row],[Q2 Sprint]]+Projets[[#This Row],[Q3 Sprint]]+Projets[[#This Row],[Q4 Sprint]]</f>
        <v>0</v>
      </c>
      <c r="Z19" s="10">
        <f>Projets[[#This Row],[Somme sprint]]/$Y$2</f>
        <v>0</v>
      </c>
      <c r="AB19" s="27"/>
      <c r="AC19" s="27"/>
      <c r="AD19" s="27"/>
      <c r="AE19" s="27"/>
      <c r="AF19" s="27"/>
    </row>
    <row r="20" spans="1:32" s="10" customFormat="1" x14ac:dyDescent="0.25">
      <c r="A20" s="10" t="str">
        <f t="shared" si="0"/>
        <v>équipe 1</v>
      </c>
      <c r="B20" s="21" t="s">
        <v>519</v>
      </c>
      <c r="C20" s="22">
        <f>SUMIFS(Jira[Man sprint],Jira[Issue Type],"Story",Jira[New Team name],$A$2,Jira[Eligibility],"yes",Jira[Quarter],"2018Q1",Jira[Projets],$B20)</f>
        <v>0</v>
      </c>
      <c r="D20" s="22"/>
      <c r="E20" s="23"/>
      <c r="F20" s="23"/>
      <c r="G20" s="22">
        <f>SUMIFS(Jira[Man sprint],Jira[Issue Type],"Story",Jira[New Team name],$A$2,Jira[Eligibility],"yes",Jira[Quarter],"2018Q2",Jira[Projets],$B20)</f>
        <v>0</v>
      </c>
      <c r="H20" s="22"/>
      <c r="I20" s="23"/>
      <c r="J20" s="24"/>
      <c r="K20" s="25"/>
      <c r="L20" s="25"/>
      <c r="M20" s="24"/>
      <c r="N20" s="22">
        <f>SUMIFS(Jira[Man sprint],Jira[Issue Type],"Story",Jira[New Team name],$A$2,Jira[Eligibility],"yes",Jira[Quarter],"2018Q3",Jira[Projets],$B20)</f>
        <v>0</v>
      </c>
      <c r="O20" s="22"/>
      <c r="P20" s="23"/>
      <c r="Q20" s="24"/>
      <c r="R20" s="22"/>
      <c r="S20" s="22">
        <f>SUMIFS(Jira[Man sprint],Jira[Issue Type],"Story",Jira[New Team name],$A$2,Jira[Eligibility],"yes",Jira[Quarter],"2018Q4",Jira[Projets],$B20)</f>
        <v>0</v>
      </c>
      <c r="T20" s="26"/>
      <c r="U20" s="24"/>
      <c r="V20" s="24"/>
      <c r="W20" s="25"/>
      <c r="X20" s="22"/>
      <c r="Y20" s="22">
        <f>Projets[[#This Row],[Q1 Sprint]]+Projets[[#This Row],[Q2 Sprint]]+Projets[[#This Row],[Q3 Sprint]]+Projets[[#This Row],[Q4 Sprint]]</f>
        <v>0</v>
      </c>
      <c r="Z20" s="10">
        <f>Projets[[#This Row],[Somme sprint]]/$Y$2</f>
        <v>0</v>
      </c>
      <c r="AB20" s="27"/>
      <c r="AC20" s="27"/>
      <c r="AD20" s="27"/>
      <c r="AE20" s="27"/>
      <c r="AF20" s="27"/>
    </row>
    <row r="21" spans="1:32" s="10" customFormat="1" x14ac:dyDescent="0.25">
      <c r="A21" s="10" t="str">
        <f t="shared" si="0"/>
        <v>équipe 1</v>
      </c>
      <c r="B21" s="21" t="s">
        <v>520</v>
      </c>
      <c r="C21" s="22">
        <f>SUMIFS(Jira[Man sprint],Jira[Issue Type],"Story",Jira[New Team name],$A$2,Jira[Eligibility],"yes",Jira[Quarter],"2018Q1",Jira[Projets],$B21)</f>
        <v>0</v>
      </c>
      <c r="D21" s="22"/>
      <c r="E21" s="23"/>
      <c r="F21" s="23"/>
      <c r="G21" s="22">
        <f>SUMIFS(Jira[Man sprint],Jira[Issue Type],"Story",Jira[New Team name],$A$2,Jira[Eligibility],"yes",Jira[Quarter],"2018Q2",Jira[Projets],$B21)</f>
        <v>0</v>
      </c>
      <c r="H21" s="22"/>
      <c r="I21" s="23"/>
      <c r="J21" s="24"/>
      <c r="K21" s="25"/>
      <c r="L21" s="25"/>
      <c r="M21" s="24"/>
      <c r="N21" s="22">
        <f>SUMIFS(Jira[Man sprint],Jira[Issue Type],"Story",Jira[New Team name],$A$2,Jira[Eligibility],"yes",Jira[Quarter],"2018Q3",Jira[Projets],$B21)</f>
        <v>0</v>
      </c>
      <c r="O21" s="22"/>
      <c r="P21" s="23"/>
      <c r="Q21" s="24"/>
      <c r="R21" s="22"/>
      <c r="S21" s="22">
        <f>SUMIFS(Jira[Man sprint],Jira[Issue Type],"Story",Jira[New Team name],$A$2,Jira[Eligibility],"yes",Jira[Quarter],"2018Q4",Jira[Projets],$B21)</f>
        <v>0</v>
      </c>
      <c r="T21" s="26"/>
      <c r="U21" s="24"/>
      <c r="V21" s="24"/>
      <c r="W21" s="25"/>
      <c r="X21" s="22"/>
      <c r="Y21" s="22">
        <f>Projets[[#This Row],[Q1 Sprint]]+Projets[[#This Row],[Q2 Sprint]]+Projets[[#This Row],[Q3 Sprint]]+Projets[[#This Row],[Q4 Sprint]]</f>
        <v>0</v>
      </c>
      <c r="Z21" s="10">
        <f>Projets[[#This Row],[Somme sprint]]/$Y$2</f>
        <v>0</v>
      </c>
      <c r="AB21" s="27"/>
      <c r="AC21" s="27"/>
      <c r="AD21" s="27"/>
      <c r="AE21" s="27"/>
      <c r="AF21" s="27"/>
    </row>
    <row r="22" spans="1:32" s="10" customFormat="1" x14ac:dyDescent="0.25">
      <c r="A22" s="10" t="str">
        <f t="shared" si="0"/>
        <v>équipe 1</v>
      </c>
      <c r="B22" s="21" t="s">
        <v>521</v>
      </c>
      <c r="C22" s="22">
        <f>SUMIFS(Jira[Man sprint],Jira[Issue Type],"Story",Jira[New Team name],$A$2,Jira[Eligibility],"yes",Jira[Quarter],"2018Q1",Jira[Projets],$B22)</f>
        <v>0</v>
      </c>
      <c r="D22" s="22"/>
      <c r="E22" s="23"/>
      <c r="F22" s="23"/>
      <c r="G22" s="22">
        <f>SUMIFS(Jira[Man sprint],Jira[Issue Type],"Story",Jira[New Team name],$A$2,Jira[Eligibility],"yes",Jira[Quarter],"2018Q2",Jira[Projets],$B22)</f>
        <v>0</v>
      </c>
      <c r="H22" s="22"/>
      <c r="I22" s="23"/>
      <c r="J22" s="24"/>
      <c r="K22" s="25"/>
      <c r="L22" s="25"/>
      <c r="M22" s="24"/>
      <c r="N22" s="22">
        <f>SUMIFS(Jira[Man sprint],Jira[Issue Type],"Story",Jira[New Team name],$A$2,Jira[Eligibility],"yes",Jira[Quarter],"2018Q3",Jira[Projets],$B22)</f>
        <v>0</v>
      </c>
      <c r="O22" s="22"/>
      <c r="P22" s="23"/>
      <c r="Q22" s="24"/>
      <c r="R22" s="22"/>
      <c r="S22" s="22">
        <f>SUMIFS(Jira[Man sprint],Jira[Issue Type],"Story",Jira[New Team name],$A$2,Jira[Eligibility],"yes",Jira[Quarter],"2018Q4",Jira[Projets],$B22)</f>
        <v>0</v>
      </c>
      <c r="T22" s="26"/>
      <c r="U22" s="24"/>
      <c r="V22" s="24"/>
      <c r="W22" s="25"/>
      <c r="X22" s="22"/>
      <c r="Y22" s="22">
        <f>Projets[[#This Row],[Q1 Sprint]]+Projets[[#This Row],[Q2 Sprint]]+Projets[[#This Row],[Q3 Sprint]]+Projets[[#This Row],[Q4 Sprint]]</f>
        <v>0</v>
      </c>
      <c r="Z22" s="10">
        <f>Projets[[#This Row],[Somme sprint]]/$Y$2</f>
        <v>0</v>
      </c>
      <c r="AB22" s="27"/>
      <c r="AC22" s="27"/>
      <c r="AD22" s="27"/>
      <c r="AE22" s="27"/>
      <c r="AF22" s="27"/>
    </row>
    <row r="23" spans="1:32" s="10" customFormat="1" x14ac:dyDescent="0.25">
      <c r="A23" s="10" t="str">
        <f t="shared" si="0"/>
        <v>équipe 1</v>
      </c>
      <c r="B23" s="21" t="s">
        <v>522</v>
      </c>
      <c r="C23" s="22">
        <f>SUMIFS(Jira[Man sprint],Jira[Issue Type],"Story",Jira[New Team name],$A$2,Jira[Eligibility],"yes",Jira[Quarter],"2018Q1",Jira[Projets],$B23)</f>
        <v>0</v>
      </c>
      <c r="D23" s="22"/>
      <c r="E23" s="23"/>
      <c r="F23" s="23"/>
      <c r="G23" s="22">
        <f>SUMIFS(Jira[Man sprint],Jira[Issue Type],"Story",Jira[New Team name],$A$2,Jira[Eligibility],"yes",Jira[Quarter],"2018Q2",Jira[Projets],$B23)</f>
        <v>0</v>
      </c>
      <c r="H23" s="22"/>
      <c r="I23" s="23"/>
      <c r="J23" s="24"/>
      <c r="K23" s="25"/>
      <c r="L23" s="25"/>
      <c r="M23" s="24"/>
      <c r="N23" s="22">
        <f>SUMIFS(Jira[Man sprint],Jira[Issue Type],"Story",Jira[New Team name],$A$2,Jira[Eligibility],"yes",Jira[Quarter],"2018Q3",Jira[Projets],$B23)</f>
        <v>0</v>
      </c>
      <c r="O23" s="22"/>
      <c r="P23" s="23"/>
      <c r="Q23" s="24"/>
      <c r="R23" s="22"/>
      <c r="S23" s="22">
        <f>SUMIFS(Jira[Man sprint],Jira[Issue Type],"Story",Jira[New Team name],$A$2,Jira[Eligibility],"yes",Jira[Quarter],"2018Q4",Jira[Projets],$B23)</f>
        <v>0</v>
      </c>
      <c r="T23" s="26"/>
      <c r="U23" s="24"/>
      <c r="V23" s="24"/>
      <c r="W23" s="25"/>
      <c r="X23" s="22"/>
      <c r="Y23" s="22">
        <f>Projets[[#This Row],[Q1 Sprint]]+Projets[[#This Row],[Q2 Sprint]]+Projets[[#This Row],[Q3 Sprint]]+Projets[[#This Row],[Q4 Sprint]]</f>
        <v>0</v>
      </c>
      <c r="Z23" s="10">
        <f>Projets[[#This Row],[Somme sprint]]/$Y$2</f>
        <v>0</v>
      </c>
      <c r="AB23" s="27"/>
      <c r="AC23" s="27"/>
      <c r="AD23" s="27"/>
      <c r="AE23" s="27"/>
      <c r="AF23" s="27"/>
    </row>
    <row r="24" spans="1:32" s="10" customFormat="1" x14ac:dyDescent="0.25">
      <c r="A24" s="10" t="str">
        <f t="shared" si="0"/>
        <v>équipe 1</v>
      </c>
      <c r="B24" s="21" t="s">
        <v>523</v>
      </c>
      <c r="C24" s="22">
        <f>SUMIFS(Jira[Man sprint],Jira[Issue Type],"Story",Jira[New Team name],$A$2,Jira[Eligibility],"yes",Jira[Quarter],"2018Q1",Jira[Projets],$B24)</f>
        <v>0</v>
      </c>
      <c r="D24" s="22"/>
      <c r="E24" s="23"/>
      <c r="F24" s="23"/>
      <c r="G24" s="22">
        <f>SUMIFS(Jira[Man sprint],Jira[Issue Type],"Story",Jira[New Team name],$A$2,Jira[Eligibility],"yes",Jira[Quarter],"2018Q2",Jira[Projets],$B24)</f>
        <v>0</v>
      </c>
      <c r="H24" s="22"/>
      <c r="I24" s="23"/>
      <c r="J24" s="24"/>
      <c r="K24" s="25"/>
      <c r="L24" s="25"/>
      <c r="M24" s="24"/>
      <c r="N24" s="22">
        <f>SUMIFS(Jira[Man sprint],Jira[Issue Type],"Story",Jira[New Team name],$A$2,Jira[Eligibility],"yes",Jira[Quarter],"2018Q3",Jira[Projets],$B24)</f>
        <v>0</v>
      </c>
      <c r="O24" s="22"/>
      <c r="P24" s="23"/>
      <c r="Q24" s="24"/>
      <c r="R24" s="22"/>
      <c r="S24" s="22">
        <f>SUMIFS(Jira[Man sprint],Jira[Issue Type],"Story",Jira[New Team name],$A$2,Jira[Eligibility],"yes",Jira[Quarter],"2018Q4",Jira[Projets],$B24)</f>
        <v>0</v>
      </c>
      <c r="T24" s="26"/>
      <c r="U24" s="24"/>
      <c r="V24" s="24"/>
      <c r="W24" s="25"/>
      <c r="X24" s="22"/>
      <c r="Y24" s="22">
        <f>Projets[[#This Row],[Q1 Sprint]]+Projets[[#This Row],[Q2 Sprint]]+Projets[[#This Row],[Q3 Sprint]]+Projets[[#This Row],[Q4 Sprint]]</f>
        <v>0</v>
      </c>
      <c r="Z24" s="10">
        <f>Projets[[#This Row],[Somme sprint]]/$Y$2</f>
        <v>0</v>
      </c>
      <c r="AB24" s="27"/>
      <c r="AC24" s="27"/>
      <c r="AD24" s="27"/>
      <c r="AE24" s="27"/>
      <c r="AF24" s="27"/>
    </row>
    <row r="25" spans="1:32" s="10" customFormat="1" x14ac:dyDescent="0.25">
      <c r="A25" s="10" t="str">
        <f t="shared" si="0"/>
        <v>équipe 1</v>
      </c>
      <c r="B25" s="21" t="s">
        <v>524</v>
      </c>
      <c r="C25" s="22">
        <f>SUMIFS(Jira[Man sprint],Jira[Issue Type],"Story",Jira[New Team name],$A$2,Jira[Eligibility],"yes",Jira[Quarter],"2018Q1",Jira[Projets],$B25)</f>
        <v>0</v>
      </c>
      <c r="D25" s="22"/>
      <c r="E25" s="23"/>
      <c r="F25" s="23"/>
      <c r="G25" s="22">
        <f>SUMIFS(Jira[Man sprint],Jira[Issue Type],"Story",Jira[New Team name],$A$2,Jira[Eligibility],"yes",Jira[Quarter],"2018Q2",Jira[Projets],$B25)</f>
        <v>0</v>
      </c>
      <c r="H25" s="22"/>
      <c r="I25" s="23"/>
      <c r="J25" s="24"/>
      <c r="K25" s="25"/>
      <c r="L25" s="25"/>
      <c r="M25" s="24"/>
      <c r="N25" s="22">
        <f>SUMIFS(Jira[Man sprint],Jira[Issue Type],"Story",Jira[New Team name],$A$2,Jira[Eligibility],"yes",Jira[Quarter],"2018Q3",Jira[Projets],$B25)</f>
        <v>0</v>
      </c>
      <c r="O25" s="22"/>
      <c r="P25" s="23"/>
      <c r="Q25" s="24"/>
      <c r="R25" s="22"/>
      <c r="S25" s="22">
        <f>SUMIFS(Jira[Man sprint],Jira[Issue Type],"Story",Jira[New Team name],$A$2,Jira[Eligibility],"yes",Jira[Quarter],"2018Q4",Jira[Projets],$B25)</f>
        <v>1.5</v>
      </c>
      <c r="T25" s="26"/>
      <c r="U25" s="24"/>
      <c r="V25" s="24"/>
      <c r="W25" s="25"/>
      <c r="X25" s="22"/>
      <c r="Y25" s="22">
        <f>Projets[[#This Row],[Q1 Sprint]]+Projets[[#This Row],[Q2 Sprint]]+Projets[[#This Row],[Q3 Sprint]]+Projets[[#This Row],[Q4 Sprint]]</f>
        <v>0</v>
      </c>
      <c r="Z25" s="10">
        <f>Projets[[#This Row],[Somme sprint]]/$Y$2</f>
        <v>0</v>
      </c>
      <c r="AB25" s="27"/>
      <c r="AC25" s="27"/>
      <c r="AD25" s="27"/>
      <c r="AE25" s="27"/>
      <c r="AF25" s="27"/>
    </row>
    <row r="26" spans="1:32" x14ac:dyDescent="0.25">
      <c r="A26" s="10" t="s">
        <v>8</v>
      </c>
      <c r="B26" s="38" t="s">
        <v>57</v>
      </c>
      <c r="C26" s="39">
        <f>SUMIFS(Jira[Man sprint],Jira[Issue Type],"Story",Jira[New Team name],$A26,Jira[Eligibility],"yes",Jira[Quarter],"2018Q1")</f>
        <v>0</v>
      </c>
      <c r="D26" s="39">
        <f>SUMIFS(Jira[Number of people],Jira[Quarter],"2018Q1",Jira[New Team name],$A26)</f>
        <v>5</v>
      </c>
      <c r="E26" s="39">
        <f>SUMIFS(Jira[Team capacity],Jira[Quarter],"2018Q1",Jira[New Team name],$A26)</f>
        <v>23</v>
      </c>
      <c r="F26" s="40">
        <f>SUMIFS(Jira[Focus factor],Jira[Quarter],"2018Q1",Jira[New Team name],$A26)</f>
        <v>0.55000000000000004</v>
      </c>
      <c r="G26" s="39">
        <f>SUMIFS(Jira[Man sprint],Jira[Issue Type],"Story",Jira[New Team name],$A26,Jira[Eligibility],"yes",Jira[Quarter],"2018Q2")</f>
        <v>0</v>
      </c>
      <c r="H26" s="39">
        <f>SUMIFS(Jira[Number of people],Jira[Quarter],"2018Q2",Jira[New Team name],$A26)</f>
        <v>5</v>
      </c>
      <c r="I26" s="39">
        <f>SUMIFS(Jira[Team capacity],Jira[Quarter],"2018Q2",Jira[New Team name],$A26)</f>
        <v>21.7</v>
      </c>
      <c r="J26" s="40">
        <f>SUMIFS(Jira[Focus factor],Jira[Quarter],"2018Q2",Jira[New Team name],$A26)</f>
        <v>0.65</v>
      </c>
      <c r="K26" s="41">
        <f>IF(Projets[[#This Row],[Entrée hors OKR S1]]&gt;=Projets[[#This Row],[S1 Ratio]],Projets[[#This Row],[Entrée hors OKR S1]],Projets[[#This Row],[S1 Ratio]])</f>
        <v>0.63225806451612898</v>
      </c>
      <c r="L26" s="41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</v>
      </c>
      <c r="M26" s="42">
        <f>(1/7.75)*((3)/12)+60%</f>
        <v>0.63225806451612898</v>
      </c>
      <c r="N26" s="39">
        <f>SUMIFS(Jira[Man sprint],Jira[Issue Type],"Story",Jira[New Team name],$A26,Jira[Eligibility],"yes",Jira[Quarter],"2018Q3")</f>
        <v>18.5</v>
      </c>
      <c r="O26" s="39">
        <f>SUMIFS(Jira[Number of people],Jira[Quarter],"2018Q3",Jira[New Team name],$A26)</f>
        <v>6</v>
      </c>
      <c r="P26" s="39">
        <f>SUMIFS(Jira[Team capacity],Jira[Quarter],"2018Q3",Jira[New Team name],$A26)</f>
        <v>29</v>
      </c>
      <c r="Q26" s="40">
        <f>SUMIFS(Jira[Focus factor],Jira[Quarter],"2018Q3",Jira[New Team name],$A26)</f>
        <v>0.7</v>
      </c>
      <c r="R26" s="39">
        <f>SUMIFS(Jira[Man sprint],Jira[Issue Type],"Story",Jira[New Team name],$A26,Jira[Eligibility],"yes",Jira[Quarter],"2018Q4")</f>
        <v>18</v>
      </c>
      <c r="S26" s="39">
        <f>SUMIFS(Jira[Number of people],Jira[Quarter],"2018Q4",Jira[New Team name],$A26)</f>
        <v>5</v>
      </c>
      <c r="T26" s="43">
        <f>SUMIFS(Jira[Team capacity],Jira[Quarter],"2018Q4",Jira[New Team name],$A26)</f>
        <v>25</v>
      </c>
      <c r="U26" s="40">
        <f>SUMIFS(Jira[Focus factor],Jira[Quarter],"2018Q4",Jira[New Team name],$A26)</f>
        <v>0.7</v>
      </c>
      <c r="V26" s="40">
        <f>IF(Projets[[#This Row],[S2 Ratio]]&gt;=Projets[[#This Row],[Entrée hors OKR S2]],Projets[[#This Row],[S2 Ratio]],Projets[[#This Row],[Entrée hors OKR S2]])</f>
        <v>0.85</v>
      </c>
      <c r="W26" s="41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0.67896551724137932</v>
      </c>
      <c r="X26" s="42">
        <v>0.85</v>
      </c>
      <c r="Y26" s="44">
        <f>Projets[[#This Row],[Q1 Sprint]]+Projets[[#This Row],[Q2 Sprint]]+Projets[[#This Row],[Q3 Sprint]]+Projets[[#This Row],[Q4 Sprint]]</f>
        <v>36.5</v>
      </c>
      <c r="Z26" s="10">
        <f>Projets[[#This Row],[Somme sprint]]/$Y$2</f>
        <v>0.67592592592592593</v>
      </c>
      <c r="AB26" s="28" t="s">
        <v>529</v>
      </c>
      <c r="AC26" s="28" t="s">
        <v>528</v>
      </c>
      <c r="AD26" s="28" t="s">
        <v>530</v>
      </c>
      <c r="AE26" s="28" t="s">
        <v>531</v>
      </c>
      <c r="AF26" s="28" t="s">
        <v>532</v>
      </c>
    </row>
    <row r="27" spans="1:32" x14ac:dyDescent="0.25">
      <c r="A27" s="10" t="str">
        <f t="shared" ref="A27:A49" si="1">$A$26</f>
        <v>équipe 2</v>
      </c>
      <c r="B27" s="21" t="s">
        <v>502</v>
      </c>
      <c r="C27" s="22">
        <f>SUMIFS(Jira[Man sprint],Jira[Issue Type],"Story",Jira[New Team name],$A$26,Jira[Eligibility],"yes",Jira[Quarter],"2018Q1",Jira[Projets],$B27)</f>
        <v>0</v>
      </c>
      <c r="D27" s="22"/>
      <c r="E27" s="23"/>
      <c r="F27" s="23"/>
      <c r="G27" s="22">
        <f>SUMIFS(Jira[Man sprint],Jira[Issue Type],"Story",Jira[New Team name],$A$26,Jira[Eligibility],"yes",Jira[Quarter],"2018Q2",Jira[Projets],$B27)</f>
        <v>0</v>
      </c>
      <c r="H27" s="22"/>
      <c r="I27" s="23"/>
      <c r="J27" s="24"/>
      <c r="K27" s="25"/>
      <c r="L27" s="25"/>
      <c r="M27" s="24"/>
      <c r="N27" s="22">
        <f>SUMIFS(Jira[Man sprint],Jira[Issue Type],"Story",Jira[New Team name],$A$26,Jira[Eligibility],"yes",Jira[Quarter],"2018Q3",Jira[Projets],$B27)</f>
        <v>0</v>
      </c>
      <c r="O27" s="22"/>
      <c r="P27" s="23"/>
      <c r="Q27" s="24"/>
      <c r="R27" s="22"/>
      <c r="S27" s="22">
        <f>SUMIFS(Jira[Man sprint],Jira[Issue Type],"Story",Jira[New Team name],$A$26,Jira[Eligibility],"yes",Jira[Quarter],"2018Q4",Jira[Projets],$B27)</f>
        <v>0</v>
      </c>
      <c r="T27" s="26"/>
      <c r="U27" s="24"/>
      <c r="V27" s="24"/>
      <c r="W27" s="25"/>
      <c r="X27" s="22"/>
      <c r="Y27" s="22">
        <f>Projets[[#This Row],[Q1 Sprint]]+Projets[[#This Row],[Q2 Sprint]]+Projets[[#This Row],[Q3 Sprint]]+Projets[[#This Row],[Q4 Sprint]]</f>
        <v>0</v>
      </c>
      <c r="Z27" s="10">
        <f>Projets[[#This Row],[Somme sprint]]/$Y$26</f>
        <v>0</v>
      </c>
      <c r="AA27" s="10"/>
      <c r="AB27" s="27" t="b">
        <f>Z26=SUM(Z27:Z49)</f>
        <v>0</v>
      </c>
      <c r="AC27" s="27" t="b">
        <f>C26=SUM(C27:C49)</f>
        <v>1</v>
      </c>
      <c r="AD27" s="27" t="b">
        <f>G26=SUM(G27:G49)</f>
        <v>1</v>
      </c>
      <c r="AE27" s="27" t="b">
        <f>E26=SUM(N27:N49)</f>
        <v>0</v>
      </c>
      <c r="AF27" s="27" t="b">
        <f>F26=SUM(S27:S49)</f>
        <v>0</v>
      </c>
    </row>
    <row r="28" spans="1:32" x14ac:dyDescent="0.25">
      <c r="A28" s="10" t="str">
        <f t="shared" si="1"/>
        <v>équipe 2</v>
      </c>
      <c r="B28" s="21" t="s">
        <v>503</v>
      </c>
      <c r="C28" s="22">
        <f>SUMIFS(Jira[Man sprint],Jira[Issue Type],"Story",Jira[New Team name],$A$26,Jira[Eligibility],"yes",Jira[Quarter],"2018Q1",Jira[Projets],$B28)</f>
        <v>0</v>
      </c>
      <c r="D28" s="22"/>
      <c r="E28" s="23"/>
      <c r="F28" s="23"/>
      <c r="G28" s="22">
        <f>SUMIFS(Jira[Man sprint],Jira[Issue Type],"Story",Jira[New Team name],$A$26,Jira[Eligibility],"yes",Jira[Quarter],"2018Q2",Jira[Projets],$B28)</f>
        <v>0</v>
      </c>
      <c r="H28" s="22"/>
      <c r="I28" s="23"/>
      <c r="J28" s="24"/>
      <c r="K28" s="25"/>
      <c r="L28" s="25"/>
      <c r="M28" s="24"/>
      <c r="N28" s="22">
        <f>SUMIFS(Jira[Man sprint],Jira[Issue Type],"Story",Jira[New Team name],$A$26,Jira[Eligibility],"yes",Jira[Quarter],"2018Q3",Jira[Projets],$B28)</f>
        <v>0</v>
      </c>
      <c r="O28" s="22"/>
      <c r="P28" s="23"/>
      <c r="Q28" s="24"/>
      <c r="R28" s="22"/>
      <c r="S28" s="22">
        <f>SUMIFS(Jira[Man sprint],Jira[Issue Type],"Story",Jira[New Team name],$A$26,Jira[Eligibility],"yes",Jira[Quarter],"2018Q4",Jira[Projets],$B28)</f>
        <v>0</v>
      </c>
      <c r="T28" s="26"/>
      <c r="U28" s="24"/>
      <c r="V28" s="24"/>
      <c r="W28" s="25"/>
      <c r="X28" s="22"/>
      <c r="Y28" s="22">
        <f>Projets[[#This Row],[Q1 Sprint]]+Projets[[#This Row],[Q2 Sprint]]+Projets[[#This Row],[Q3 Sprint]]+Projets[[#This Row],[Q4 Sprint]]</f>
        <v>0</v>
      </c>
      <c r="Z28" s="10">
        <f>Projets[[#This Row],[Somme sprint]]/$Y$26</f>
        <v>0</v>
      </c>
      <c r="AA28" s="10"/>
      <c r="AB28" s="27"/>
      <c r="AC28" s="27"/>
      <c r="AD28" s="27"/>
      <c r="AE28" s="27"/>
      <c r="AF28" s="27"/>
    </row>
    <row r="29" spans="1:32" x14ac:dyDescent="0.25">
      <c r="A29" s="10" t="str">
        <f t="shared" si="1"/>
        <v>équipe 2</v>
      </c>
      <c r="B29" s="21" t="s">
        <v>504</v>
      </c>
      <c r="C29" s="22">
        <f>SUMIFS(Jira[Man sprint],Jira[Issue Type],"Story",Jira[New Team name],$A$26,Jira[Eligibility],"yes",Jira[Quarter],"2018Q1",Jira[Projets],$B29)</f>
        <v>0</v>
      </c>
      <c r="D29" s="22"/>
      <c r="E29" s="23"/>
      <c r="F29" s="23"/>
      <c r="G29" s="22">
        <f>SUMIFS(Jira[Man sprint],Jira[Issue Type],"Story",Jira[New Team name],$A$26,Jira[Eligibility],"yes",Jira[Quarter],"2018Q2",Jira[Projets],$B29)</f>
        <v>0</v>
      </c>
      <c r="H29" s="22"/>
      <c r="I29" s="23"/>
      <c r="J29" s="24"/>
      <c r="K29" s="25"/>
      <c r="L29" s="25"/>
      <c r="M29" s="24"/>
      <c r="N29" s="22">
        <f>SUMIFS(Jira[Man sprint],Jira[Issue Type],"Story",Jira[New Team name],$A$26,Jira[Eligibility],"yes",Jira[Quarter],"2018Q3",Jira[Projets],$B29)</f>
        <v>0</v>
      </c>
      <c r="O29" s="22"/>
      <c r="P29" s="23"/>
      <c r="Q29" s="24"/>
      <c r="R29" s="22"/>
      <c r="S29" s="22">
        <f>SUMIFS(Jira[Man sprint],Jira[Issue Type],"Story",Jira[New Team name],$A$26,Jira[Eligibility],"yes",Jira[Quarter],"2018Q4",Jira[Projets],$B29)</f>
        <v>0</v>
      </c>
      <c r="T29" s="26"/>
      <c r="U29" s="24"/>
      <c r="V29" s="24"/>
      <c r="W29" s="25"/>
      <c r="X29" s="22"/>
      <c r="Y29" s="22">
        <f>Projets[[#This Row],[Q1 Sprint]]+Projets[[#This Row],[Q2 Sprint]]+Projets[[#This Row],[Q3 Sprint]]+Projets[[#This Row],[Q4 Sprint]]</f>
        <v>0</v>
      </c>
      <c r="Z29" s="10">
        <f>Projets[[#This Row],[Somme sprint]]/$Y$26</f>
        <v>0</v>
      </c>
      <c r="AA29" s="10"/>
      <c r="AB29" s="27"/>
      <c r="AC29" s="27"/>
      <c r="AD29" s="27"/>
      <c r="AE29" s="27"/>
      <c r="AF29" s="27"/>
    </row>
    <row r="30" spans="1:32" x14ac:dyDescent="0.25">
      <c r="A30" s="10" t="str">
        <f t="shared" si="1"/>
        <v>équipe 2</v>
      </c>
      <c r="B30" s="21" t="s">
        <v>505</v>
      </c>
      <c r="C30" s="22">
        <f>SUMIFS(Jira[Man sprint],Jira[Issue Type],"Story",Jira[New Team name],$A$26,Jira[Eligibility],"yes",Jira[Quarter],"2018Q1",Jira[Projets],$B30)</f>
        <v>0</v>
      </c>
      <c r="D30" s="22"/>
      <c r="E30" s="23"/>
      <c r="F30" s="23"/>
      <c r="G30" s="22">
        <f>SUMIFS(Jira[Man sprint],Jira[Issue Type],"Story",Jira[New Team name],$A$26,Jira[Eligibility],"yes",Jira[Quarter],"2018Q2",Jira[Projets],$B30)</f>
        <v>0</v>
      </c>
      <c r="H30" s="22"/>
      <c r="I30" s="23"/>
      <c r="J30" s="24"/>
      <c r="K30" s="25"/>
      <c r="L30" s="25"/>
      <c r="M30" s="24"/>
      <c r="N30" s="22">
        <f>SUMIFS(Jira[Man sprint],Jira[Issue Type],"Story",Jira[New Team name],$A$26,Jira[Eligibility],"yes",Jira[Quarter],"2018Q3",Jira[Projets],$B30)</f>
        <v>0</v>
      </c>
      <c r="O30" s="22"/>
      <c r="P30" s="23"/>
      <c r="Q30" s="24"/>
      <c r="R30" s="22"/>
      <c r="S30" s="22">
        <f>SUMIFS(Jira[Man sprint],Jira[Issue Type],"Story",Jira[New Team name],$A$26,Jira[Eligibility],"yes",Jira[Quarter],"2018Q4",Jira[Projets],$B30)</f>
        <v>0</v>
      </c>
      <c r="T30" s="26"/>
      <c r="U30" s="24"/>
      <c r="V30" s="24"/>
      <c r="W30" s="25"/>
      <c r="X30" s="22"/>
      <c r="Y30" s="22">
        <f>Projets[[#This Row],[Q1 Sprint]]+Projets[[#This Row],[Q2 Sprint]]+Projets[[#This Row],[Q3 Sprint]]+Projets[[#This Row],[Q4 Sprint]]</f>
        <v>0</v>
      </c>
      <c r="Z30" s="10">
        <f>Projets[[#This Row],[Somme sprint]]/$Y$26</f>
        <v>0</v>
      </c>
      <c r="AA30" s="10"/>
      <c r="AB30" s="27"/>
      <c r="AC30" s="27"/>
      <c r="AD30" s="27"/>
      <c r="AE30" s="27"/>
      <c r="AF30" s="27"/>
    </row>
    <row r="31" spans="1:32" x14ac:dyDescent="0.25">
      <c r="A31" s="10" t="str">
        <f t="shared" si="1"/>
        <v>équipe 2</v>
      </c>
      <c r="B31" s="21" t="s">
        <v>506</v>
      </c>
      <c r="C31" s="22">
        <f>SUMIFS(Jira[Man sprint],Jira[Issue Type],"Story",Jira[New Team name],$A$26,Jira[Eligibility],"yes",Jira[Quarter],"2018Q1",Jira[Projets],$B31)</f>
        <v>0</v>
      </c>
      <c r="D31" s="22"/>
      <c r="E31" s="23"/>
      <c r="F31" s="23"/>
      <c r="G31" s="22">
        <f>SUMIFS(Jira[Man sprint],Jira[Issue Type],"Story",Jira[New Team name],$A$26,Jira[Eligibility],"yes",Jira[Quarter],"2018Q2",Jira[Projets],$B31)</f>
        <v>0</v>
      </c>
      <c r="H31" s="22"/>
      <c r="I31" s="23"/>
      <c r="J31" s="24"/>
      <c r="K31" s="25"/>
      <c r="L31" s="25"/>
      <c r="M31" s="24"/>
      <c r="N31" s="22">
        <f>SUMIFS(Jira[Man sprint],Jira[Issue Type],"Story",Jira[New Team name],$A$26,Jira[Eligibility],"yes",Jira[Quarter],"2018Q3",Jira[Projets],$B31)</f>
        <v>0</v>
      </c>
      <c r="O31" s="22"/>
      <c r="P31" s="23"/>
      <c r="Q31" s="24"/>
      <c r="R31" s="22"/>
      <c r="S31" s="22">
        <f>SUMIFS(Jira[Man sprint],Jira[Issue Type],"Story",Jira[New Team name],$A$26,Jira[Eligibility],"yes",Jira[Quarter],"2018Q4",Jira[Projets],$B31)</f>
        <v>0</v>
      </c>
      <c r="T31" s="26"/>
      <c r="U31" s="24"/>
      <c r="V31" s="24"/>
      <c r="W31" s="25"/>
      <c r="X31" s="22"/>
      <c r="Y31" s="22">
        <f>Projets[[#This Row],[Q1 Sprint]]+Projets[[#This Row],[Q2 Sprint]]+Projets[[#This Row],[Q3 Sprint]]+Projets[[#This Row],[Q4 Sprint]]</f>
        <v>0</v>
      </c>
      <c r="Z31" s="10">
        <f>Projets[[#This Row],[Somme sprint]]/$Y$26</f>
        <v>0</v>
      </c>
      <c r="AA31" s="10"/>
      <c r="AB31" s="27"/>
      <c r="AC31" s="27"/>
      <c r="AD31" s="27"/>
      <c r="AE31" s="27"/>
      <c r="AF31" s="27"/>
    </row>
    <row r="32" spans="1:32" x14ac:dyDescent="0.25">
      <c r="A32" s="10" t="str">
        <f t="shared" si="1"/>
        <v>équipe 2</v>
      </c>
      <c r="B32" s="21" t="s">
        <v>507</v>
      </c>
      <c r="C32" s="22">
        <f>SUMIFS(Jira[Man sprint],Jira[Issue Type],"Story",Jira[New Team name],$A$26,Jira[Eligibility],"yes",Jira[Quarter],"2018Q1",Jira[Projets],$B32)</f>
        <v>0</v>
      </c>
      <c r="D32" s="22"/>
      <c r="E32" s="23"/>
      <c r="F32" s="23"/>
      <c r="G32" s="22">
        <f>SUMIFS(Jira[Man sprint],Jira[Issue Type],"Story",Jira[New Team name],$A$26,Jira[Eligibility],"yes",Jira[Quarter],"2018Q2",Jira[Projets],$B32)</f>
        <v>0</v>
      </c>
      <c r="H32" s="22"/>
      <c r="I32" s="23"/>
      <c r="J32" s="24"/>
      <c r="K32" s="25"/>
      <c r="L32" s="25"/>
      <c r="M32" s="24"/>
      <c r="N32" s="22">
        <f>SUMIFS(Jira[Man sprint],Jira[Issue Type],"Story",Jira[New Team name],$A$26,Jira[Eligibility],"yes",Jira[Quarter],"2018Q3",Jira[Projets],$B32)</f>
        <v>0</v>
      </c>
      <c r="O32" s="22"/>
      <c r="P32" s="23"/>
      <c r="Q32" s="24"/>
      <c r="R32" s="22"/>
      <c r="S32" s="22">
        <f>SUMIFS(Jira[Man sprint],Jira[Issue Type],"Story",Jira[New Team name],$A$26,Jira[Eligibility],"yes",Jira[Quarter],"2018Q4",Jira[Projets],$B32)</f>
        <v>0</v>
      </c>
      <c r="T32" s="26"/>
      <c r="U32" s="24"/>
      <c r="V32" s="24"/>
      <c r="W32" s="25"/>
      <c r="X32" s="22"/>
      <c r="Y32" s="22">
        <f>Projets[[#This Row],[Q1 Sprint]]+Projets[[#This Row],[Q2 Sprint]]+Projets[[#This Row],[Q3 Sprint]]+Projets[[#This Row],[Q4 Sprint]]</f>
        <v>0</v>
      </c>
      <c r="Z32" s="10">
        <f>Projets[[#This Row],[Somme sprint]]/$Y$26</f>
        <v>0</v>
      </c>
      <c r="AA32" s="10"/>
      <c r="AB32" s="27"/>
      <c r="AC32" s="27"/>
      <c r="AD32" s="27"/>
      <c r="AE32" s="27"/>
      <c r="AF32" s="27"/>
    </row>
    <row r="33" spans="1:32" x14ac:dyDescent="0.25">
      <c r="A33" s="10" t="str">
        <f t="shared" si="1"/>
        <v>équipe 2</v>
      </c>
      <c r="B33" s="21" t="s">
        <v>508</v>
      </c>
      <c r="C33" s="22">
        <f>SUMIFS(Jira[Man sprint],Jira[Issue Type],"Story",Jira[New Team name],$A$26,Jira[Eligibility],"yes",Jira[Quarter],"2018Q1",Jira[Projets],$B33)</f>
        <v>0</v>
      </c>
      <c r="D33" s="22"/>
      <c r="E33" s="23"/>
      <c r="F33" s="23"/>
      <c r="G33" s="22">
        <f>SUMIFS(Jira[Man sprint],Jira[Issue Type],"Story",Jira[New Team name],$A$26,Jira[Eligibility],"yes",Jira[Quarter],"2018Q2",Jira[Projets],$B33)</f>
        <v>0</v>
      </c>
      <c r="H33" s="22"/>
      <c r="I33" s="23"/>
      <c r="J33" s="24"/>
      <c r="K33" s="25"/>
      <c r="L33" s="25"/>
      <c r="M33" s="24"/>
      <c r="N33" s="22">
        <f>SUMIFS(Jira[Man sprint],Jira[Issue Type],"Story",Jira[New Team name],$A$26,Jira[Eligibility],"yes",Jira[Quarter],"2018Q3",Jira[Projets],$B33)</f>
        <v>0</v>
      </c>
      <c r="O33" s="22"/>
      <c r="P33" s="23"/>
      <c r="Q33" s="24"/>
      <c r="R33" s="22"/>
      <c r="S33" s="22">
        <f>SUMIFS(Jira[Man sprint],Jira[Issue Type],"Story",Jira[New Team name],$A$26,Jira[Eligibility],"yes",Jira[Quarter],"2018Q4",Jira[Projets],$B33)</f>
        <v>0</v>
      </c>
      <c r="T33" s="26"/>
      <c r="U33" s="24"/>
      <c r="V33" s="24"/>
      <c r="W33" s="25"/>
      <c r="X33" s="22"/>
      <c r="Y33" s="22">
        <f>Projets[[#This Row],[Q1 Sprint]]+Projets[[#This Row],[Q2 Sprint]]+Projets[[#This Row],[Q3 Sprint]]+Projets[[#This Row],[Q4 Sprint]]</f>
        <v>0</v>
      </c>
      <c r="Z33" s="10">
        <f>Projets[[#This Row],[Somme sprint]]/$Y$26</f>
        <v>0</v>
      </c>
      <c r="AA33" s="10"/>
      <c r="AB33" s="27"/>
      <c r="AC33" s="27"/>
      <c r="AD33" s="27"/>
      <c r="AE33" s="27"/>
      <c r="AF33" s="27"/>
    </row>
    <row r="34" spans="1:32" x14ac:dyDescent="0.25">
      <c r="A34" s="10" t="str">
        <f t="shared" si="1"/>
        <v>équipe 2</v>
      </c>
      <c r="B34" s="21" t="s">
        <v>509</v>
      </c>
      <c r="C34" s="22">
        <f>SUMIFS(Jira[Man sprint],Jira[Issue Type],"Story",Jira[New Team name],$A$26,Jira[Eligibility],"yes",Jira[Quarter],"2018Q1",Jira[Projets],$B34)</f>
        <v>0</v>
      </c>
      <c r="D34" s="22"/>
      <c r="E34" s="23"/>
      <c r="F34" s="23"/>
      <c r="G34" s="22">
        <f>SUMIFS(Jira[Man sprint],Jira[Issue Type],"Story",Jira[New Team name],$A$26,Jira[Eligibility],"yes",Jira[Quarter],"2018Q2",Jira[Projets],$B34)</f>
        <v>0</v>
      </c>
      <c r="H34" s="22"/>
      <c r="I34" s="23"/>
      <c r="J34" s="24"/>
      <c r="K34" s="25"/>
      <c r="L34" s="25"/>
      <c r="M34" s="24"/>
      <c r="N34" s="22">
        <f>SUMIFS(Jira[Man sprint],Jira[Issue Type],"Story",Jira[New Team name],$A$26,Jira[Eligibility],"yes",Jira[Quarter],"2018Q3",Jira[Projets],$B34)</f>
        <v>0</v>
      </c>
      <c r="O34" s="22"/>
      <c r="P34" s="23"/>
      <c r="Q34" s="24"/>
      <c r="R34" s="22"/>
      <c r="S34" s="22">
        <f>SUMIFS(Jira[Man sprint],Jira[Issue Type],"Story",Jira[New Team name],$A$26,Jira[Eligibility],"yes",Jira[Quarter],"2018Q4",Jira[Projets],$B34)</f>
        <v>0</v>
      </c>
      <c r="T34" s="26"/>
      <c r="U34" s="24"/>
      <c r="V34" s="24"/>
      <c r="W34" s="25"/>
      <c r="X34" s="22"/>
      <c r="Y34" s="22">
        <f>Projets[[#This Row],[Q1 Sprint]]+Projets[[#This Row],[Q2 Sprint]]+Projets[[#This Row],[Q3 Sprint]]+Projets[[#This Row],[Q4 Sprint]]</f>
        <v>0</v>
      </c>
      <c r="Z34" s="10">
        <f>Projets[[#This Row],[Somme sprint]]/$Y$26</f>
        <v>0</v>
      </c>
      <c r="AA34" s="10"/>
      <c r="AB34" s="27"/>
      <c r="AC34" s="27"/>
      <c r="AD34" s="27"/>
      <c r="AE34" s="27"/>
      <c r="AF34" s="27"/>
    </row>
    <row r="35" spans="1:32" x14ac:dyDescent="0.25">
      <c r="A35" s="10" t="str">
        <f t="shared" si="1"/>
        <v>équipe 2</v>
      </c>
      <c r="B35" s="21" t="s">
        <v>510</v>
      </c>
      <c r="C35" s="22">
        <f>SUMIFS(Jira[Man sprint],Jira[Issue Type],"Story",Jira[New Team name],$A$26,Jira[Eligibility],"yes",Jira[Quarter],"2018Q1",Jira[Projets],$B35)</f>
        <v>0</v>
      </c>
      <c r="D35" s="22"/>
      <c r="E35" s="23"/>
      <c r="F35" s="23"/>
      <c r="G35" s="22">
        <f>SUMIFS(Jira[Man sprint],Jira[Issue Type],"Story",Jira[New Team name],$A$26,Jira[Eligibility],"yes",Jira[Quarter],"2018Q2",Jira[Projets],$B35)</f>
        <v>0</v>
      </c>
      <c r="H35" s="22"/>
      <c r="I35" s="23"/>
      <c r="J35" s="24"/>
      <c r="K35" s="25"/>
      <c r="L35" s="25"/>
      <c r="M35" s="24"/>
      <c r="N35" s="22">
        <f>SUMIFS(Jira[Man sprint],Jira[Issue Type],"Story",Jira[New Team name],$A$26,Jira[Eligibility],"yes",Jira[Quarter],"2018Q3",Jira[Projets],$B35)</f>
        <v>0</v>
      </c>
      <c r="O35" s="22"/>
      <c r="P35" s="23"/>
      <c r="Q35" s="24"/>
      <c r="R35" s="22"/>
      <c r="S35" s="22">
        <f>SUMIFS(Jira[Man sprint],Jira[Issue Type],"Story",Jira[New Team name],$A$26,Jira[Eligibility],"yes",Jira[Quarter],"2018Q4",Jira[Projets],$B35)</f>
        <v>0</v>
      </c>
      <c r="T35" s="26"/>
      <c r="U35" s="24"/>
      <c r="V35" s="24"/>
      <c r="W35" s="25"/>
      <c r="X35" s="22"/>
      <c r="Y35" s="22">
        <f>Projets[[#This Row],[Q1 Sprint]]+Projets[[#This Row],[Q2 Sprint]]+Projets[[#This Row],[Q3 Sprint]]+Projets[[#This Row],[Q4 Sprint]]</f>
        <v>0</v>
      </c>
      <c r="Z35" s="10">
        <f>Projets[[#This Row],[Somme sprint]]/$Y$26</f>
        <v>0</v>
      </c>
      <c r="AA35" s="10"/>
      <c r="AB35" s="27"/>
      <c r="AC35" s="27"/>
      <c r="AD35" s="27"/>
      <c r="AE35" s="27"/>
      <c r="AF35" s="27"/>
    </row>
    <row r="36" spans="1:32" x14ac:dyDescent="0.25">
      <c r="A36" s="10" t="str">
        <f t="shared" si="1"/>
        <v>équipe 2</v>
      </c>
      <c r="B36" s="21" t="s">
        <v>511</v>
      </c>
      <c r="C36" s="22">
        <f>SUMIFS(Jira[Man sprint],Jira[Issue Type],"Story",Jira[New Team name],$A$26,Jira[Eligibility],"yes",Jira[Quarter],"2018Q1",Jira[Projets],$B36)</f>
        <v>0</v>
      </c>
      <c r="D36" s="22"/>
      <c r="E36" s="23"/>
      <c r="F36" s="23"/>
      <c r="G36" s="22">
        <f>SUMIFS(Jira[Man sprint],Jira[Issue Type],"Story",Jira[New Team name],$A$26,Jira[Eligibility],"yes",Jira[Quarter],"2018Q2",Jira[Projets],$B36)</f>
        <v>0</v>
      </c>
      <c r="H36" s="22"/>
      <c r="I36" s="23"/>
      <c r="J36" s="24"/>
      <c r="K36" s="25"/>
      <c r="L36" s="25"/>
      <c r="M36" s="24"/>
      <c r="N36" s="22">
        <f>SUMIFS(Jira[Man sprint],Jira[Issue Type],"Story",Jira[New Team name],$A$26,Jira[Eligibility],"yes",Jira[Quarter],"2018Q3",Jira[Projets],$B36)</f>
        <v>0</v>
      </c>
      <c r="O36" s="22"/>
      <c r="P36" s="23"/>
      <c r="Q36" s="24"/>
      <c r="R36" s="22"/>
      <c r="S36" s="22">
        <f>SUMIFS(Jira[Man sprint],Jira[Issue Type],"Story",Jira[New Team name],$A$26,Jira[Eligibility],"yes",Jira[Quarter],"2018Q4",Jira[Projets],$B36)</f>
        <v>0</v>
      </c>
      <c r="T36" s="26"/>
      <c r="U36" s="24"/>
      <c r="V36" s="24"/>
      <c r="W36" s="25"/>
      <c r="X36" s="22"/>
      <c r="Y36" s="22">
        <f>Projets[[#This Row],[Q1 Sprint]]+Projets[[#This Row],[Q2 Sprint]]+Projets[[#This Row],[Q3 Sprint]]+Projets[[#This Row],[Q4 Sprint]]</f>
        <v>0</v>
      </c>
      <c r="Z36" s="10">
        <f>Projets[[#This Row],[Somme sprint]]/$Y$26</f>
        <v>0</v>
      </c>
      <c r="AA36" s="10"/>
      <c r="AB36" s="27"/>
      <c r="AC36" s="27"/>
      <c r="AD36" s="27"/>
      <c r="AE36" s="27"/>
      <c r="AF36" s="27"/>
    </row>
    <row r="37" spans="1:32" x14ac:dyDescent="0.25">
      <c r="A37" s="10" t="str">
        <f t="shared" si="1"/>
        <v>équipe 2</v>
      </c>
      <c r="B37" s="21" t="s">
        <v>512</v>
      </c>
      <c r="C37" s="22">
        <f>SUMIFS(Jira[Man sprint],Jira[Issue Type],"Story",Jira[New Team name],$A$26,Jira[Eligibility],"yes",Jira[Quarter],"2018Q1",Jira[Projets],$B37)</f>
        <v>0</v>
      </c>
      <c r="D37" s="22"/>
      <c r="E37" s="23"/>
      <c r="F37" s="23"/>
      <c r="G37" s="22">
        <f>SUMIFS(Jira[Man sprint],Jira[Issue Type],"Story",Jira[New Team name],$A$26,Jira[Eligibility],"yes",Jira[Quarter],"2018Q2",Jira[Projets],$B37)</f>
        <v>0</v>
      </c>
      <c r="H37" s="22"/>
      <c r="I37" s="23"/>
      <c r="J37" s="24"/>
      <c r="K37" s="25"/>
      <c r="L37" s="25"/>
      <c r="M37" s="24"/>
      <c r="N37" s="22">
        <f>SUMIFS(Jira[Man sprint],Jira[Issue Type],"Story",Jira[New Team name],$A$26,Jira[Eligibility],"yes",Jira[Quarter],"2018Q3",Jira[Projets],$B37)</f>
        <v>0</v>
      </c>
      <c r="O37" s="22"/>
      <c r="P37" s="23"/>
      <c r="Q37" s="24"/>
      <c r="R37" s="22"/>
      <c r="S37" s="22">
        <f>SUMIFS(Jira[Man sprint],Jira[Issue Type],"Story",Jira[New Team name],$A$26,Jira[Eligibility],"yes",Jira[Quarter],"2018Q4",Jira[Projets],$B37)</f>
        <v>0</v>
      </c>
      <c r="T37" s="26"/>
      <c r="U37" s="24"/>
      <c r="V37" s="24"/>
      <c r="W37" s="25"/>
      <c r="X37" s="22"/>
      <c r="Y37" s="22">
        <f>Projets[[#This Row],[Q1 Sprint]]+Projets[[#This Row],[Q2 Sprint]]+Projets[[#This Row],[Q3 Sprint]]+Projets[[#This Row],[Q4 Sprint]]</f>
        <v>0</v>
      </c>
      <c r="Z37" s="10">
        <f>Projets[[#This Row],[Somme sprint]]/$Y$26</f>
        <v>0</v>
      </c>
      <c r="AA37" s="10"/>
      <c r="AB37" s="27"/>
      <c r="AC37" s="27"/>
      <c r="AD37" s="27"/>
      <c r="AE37" s="27"/>
      <c r="AF37" s="27"/>
    </row>
    <row r="38" spans="1:32" x14ac:dyDescent="0.25">
      <c r="A38" s="10" t="str">
        <f t="shared" si="1"/>
        <v>équipe 2</v>
      </c>
      <c r="B38" s="21" t="s">
        <v>513</v>
      </c>
      <c r="C38" s="22">
        <f>SUMIFS(Jira[Man sprint],Jira[Issue Type],"Story",Jira[New Team name],$A$26,Jira[Eligibility],"yes",Jira[Quarter],"2018Q1",Jira[Projets],$B38)</f>
        <v>0</v>
      </c>
      <c r="D38" s="22"/>
      <c r="E38" s="23"/>
      <c r="F38" s="23"/>
      <c r="G38" s="22">
        <f>SUMIFS(Jira[Man sprint],Jira[Issue Type],"Story",Jira[New Team name],$A$26,Jira[Eligibility],"yes",Jira[Quarter],"2018Q2",Jira[Projets],$B38)</f>
        <v>0</v>
      </c>
      <c r="H38" s="22"/>
      <c r="I38" s="23"/>
      <c r="J38" s="24"/>
      <c r="K38" s="25"/>
      <c r="L38" s="25"/>
      <c r="M38" s="24"/>
      <c r="N38" s="22">
        <f>SUMIFS(Jira[Man sprint],Jira[Issue Type],"Story",Jira[New Team name],$A$26,Jira[Eligibility],"yes",Jira[Quarter],"2018Q3",Jira[Projets],$B38)</f>
        <v>0</v>
      </c>
      <c r="O38" s="22"/>
      <c r="P38" s="23"/>
      <c r="Q38" s="24"/>
      <c r="R38" s="22"/>
      <c r="S38" s="22">
        <f>SUMIFS(Jira[Man sprint],Jira[Issue Type],"Story",Jira[New Team name],$A$26,Jira[Eligibility],"yes",Jira[Quarter],"2018Q4",Jira[Projets],$B38)</f>
        <v>0</v>
      </c>
      <c r="T38" s="26"/>
      <c r="U38" s="24"/>
      <c r="V38" s="24"/>
      <c r="W38" s="25"/>
      <c r="X38" s="22"/>
      <c r="Y38" s="22">
        <f>Projets[[#This Row],[Q1 Sprint]]+Projets[[#This Row],[Q2 Sprint]]+Projets[[#This Row],[Q3 Sprint]]+Projets[[#This Row],[Q4 Sprint]]</f>
        <v>0</v>
      </c>
      <c r="Z38" s="10">
        <f>Projets[[#This Row],[Somme sprint]]/$Y$26</f>
        <v>0</v>
      </c>
      <c r="AA38" s="10"/>
      <c r="AB38" s="27"/>
      <c r="AC38" s="27"/>
      <c r="AD38" s="27"/>
      <c r="AE38" s="27"/>
      <c r="AF38" s="27"/>
    </row>
    <row r="39" spans="1:32" x14ac:dyDescent="0.25">
      <c r="A39" s="10" t="str">
        <f t="shared" si="1"/>
        <v>équipe 2</v>
      </c>
      <c r="B39" s="21" t="s">
        <v>514</v>
      </c>
      <c r="C39" s="22">
        <f>SUMIFS(Jira[Man sprint],Jira[Issue Type],"Story",Jira[New Team name],$A$26,Jira[Eligibility],"yes",Jira[Quarter],"2018Q1",Jira[Projets],$B39)</f>
        <v>0</v>
      </c>
      <c r="D39" s="22"/>
      <c r="E39" s="23"/>
      <c r="F39" s="23"/>
      <c r="G39" s="22">
        <f>SUMIFS(Jira[Man sprint],Jira[Issue Type],"Story",Jira[New Team name],$A$26,Jira[Eligibility],"yes",Jira[Quarter],"2018Q2",Jira[Projets],$B39)</f>
        <v>0</v>
      </c>
      <c r="H39" s="22"/>
      <c r="I39" s="23"/>
      <c r="J39" s="24"/>
      <c r="K39" s="25"/>
      <c r="L39" s="25"/>
      <c r="M39" s="24"/>
      <c r="N39" s="22">
        <f>SUMIFS(Jira[Man sprint],Jira[Issue Type],"Story",Jira[New Team name],$A$26,Jira[Eligibility],"yes",Jira[Quarter],"2018Q3",Jira[Projets],$B39)</f>
        <v>0</v>
      </c>
      <c r="O39" s="22"/>
      <c r="P39" s="23"/>
      <c r="Q39" s="24"/>
      <c r="R39" s="22"/>
      <c r="S39" s="22">
        <f>SUMIFS(Jira[Man sprint],Jira[Issue Type],"Story",Jira[New Team name],$A$26,Jira[Eligibility],"yes",Jira[Quarter],"2018Q4",Jira[Projets],$B39)</f>
        <v>0</v>
      </c>
      <c r="T39" s="26"/>
      <c r="U39" s="24"/>
      <c r="V39" s="24"/>
      <c r="W39" s="25"/>
      <c r="X39" s="22"/>
      <c r="Y39" s="22">
        <f>Projets[[#This Row],[Q1 Sprint]]+Projets[[#This Row],[Q2 Sprint]]+Projets[[#This Row],[Q3 Sprint]]+Projets[[#This Row],[Q4 Sprint]]</f>
        <v>0</v>
      </c>
      <c r="Z39" s="10">
        <f>Projets[[#This Row],[Somme sprint]]/$Y$26</f>
        <v>0</v>
      </c>
      <c r="AA39" s="10"/>
      <c r="AB39" s="27"/>
      <c r="AC39" s="27"/>
      <c r="AD39" s="27"/>
      <c r="AE39" s="27"/>
      <c r="AF39" s="27"/>
    </row>
    <row r="40" spans="1:32" x14ac:dyDescent="0.25">
      <c r="A40" s="10" t="str">
        <f t="shared" si="1"/>
        <v>équipe 2</v>
      </c>
      <c r="B40" s="21" t="s">
        <v>515</v>
      </c>
      <c r="C40" s="22">
        <f>SUMIFS(Jira[Man sprint],Jira[Issue Type],"Story",Jira[New Team name],$A$26,Jira[Eligibility],"yes",Jira[Quarter],"2018Q1",Jira[Projets],$B40)</f>
        <v>0</v>
      </c>
      <c r="D40" s="22"/>
      <c r="E40" s="23"/>
      <c r="F40" s="23"/>
      <c r="G40" s="22">
        <f>SUMIFS(Jira[Man sprint],Jira[Issue Type],"Story",Jira[New Team name],$A$26,Jira[Eligibility],"yes",Jira[Quarter],"2018Q2",Jira[Projets],$B40)</f>
        <v>0</v>
      </c>
      <c r="H40" s="22"/>
      <c r="I40" s="23"/>
      <c r="J40" s="24"/>
      <c r="K40" s="25"/>
      <c r="L40" s="25"/>
      <c r="M40" s="24"/>
      <c r="N40" s="22">
        <f>SUMIFS(Jira[Man sprint],Jira[Issue Type],"Story",Jira[New Team name],$A$26,Jira[Eligibility],"yes",Jira[Quarter],"2018Q3",Jira[Projets],$B40)</f>
        <v>0</v>
      </c>
      <c r="O40" s="22"/>
      <c r="P40" s="23"/>
      <c r="Q40" s="24"/>
      <c r="R40" s="22"/>
      <c r="S40" s="22">
        <f>SUMIFS(Jira[Man sprint],Jira[Issue Type],"Story",Jira[New Team name],$A$26,Jira[Eligibility],"yes",Jira[Quarter],"2018Q4",Jira[Projets],$B40)</f>
        <v>0</v>
      </c>
      <c r="T40" s="26"/>
      <c r="U40" s="24"/>
      <c r="V40" s="24"/>
      <c r="W40" s="25"/>
      <c r="X40" s="22"/>
      <c r="Y40" s="22">
        <f>Projets[[#This Row],[Q1 Sprint]]+Projets[[#This Row],[Q2 Sprint]]+Projets[[#This Row],[Q3 Sprint]]+Projets[[#This Row],[Q4 Sprint]]</f>
        <v>0</v>
      </c>
      <c r="Z40" s="10">
        <f>Projets[[#This Row],[Somme sprint]]/$Y$26</f>
        <v>0</v>
      </c>
      <c r="AA40" s="10"/>
      <c r="AB40" s="27"/>
      <c r="AC40" s="27"/>
      <c r="AD40" s="27"/>
      <c r="AE40" s="27"/>
      <c r="AF40" s="27"/>
    </row>
    <row r="41" spans="1:32" x14ac:dyDescent="0.25">
      <c r="A41" s="10" t="str">
        <f t="shared" si="1"/>
        <v>équipe 2</v>
      </c>
      <c r="B41" s="21" t="s">
        <v>516</v>
      </c>
      <c r="C41" s="22">
        <f>SUMIFS(Jira[Man sprint],Jira[Issue Type],"Story",Jira[New Team name],$A$26,Jira[Eligibility],"yes",Jira[Quarter],"2018Q1",Jira[Projets],$B41)</f>
        <v>0</v>
      </c>
      <c r="D41" s="22"/>
      <c r="E41" s="23"/>
      <c r="F41" s="23"/>
      <c r="G41" s="22">
        <f>SUMIFS(Jira[Man sprint],Jira[Issue Type],"Story",Jira[New Team name],$A$26,Jira[Eligibility],"yes",Jira[Quarter],"2018Q2",Jira[Projets],$B41)</f>
        <v>0</v>
      </c>
      <c r="H41" s="22"/>
      <c r="I41" s="23"/>
      <c r="J41" s="24"/>
      <c r="K41" s="25"/>
      <c r="L41" s="25"/>
      <c r="M41" s="24"/>
      <c r="N41" s="22">
        <f>SUMIFS(Jira[Man sprint],Jira[Issue Type],"Story",Jira[New Team name],$A$26,Jira[Eligibility],"yes",Jira[Quarter],"2018Q3",Jira[Projets],$B41)</f>
        <v>0</v>
      </c>
      <c r="O41" s="22"/>
      <c r="P41" s="23"/>
      <c r="Q41" s="24"/>
      <c r="R41" s="22"/>
      <c r="S41" s="22">
        <f>SUMIFS(Jira[Man sprint],Jira[Issue Type],"Story",Jira[New Team name],$A$26,Jira[Eligibility],"yes",Jira[Quarter],"2018Q4",Jira[Projets],$B41)</f>
        <v>0</v>
      </c>
      <c r="T41" s="26"/>
      <c r="U41" s="24"/>
      <c r="V41" s="24"/>
      <c r="W41" s="25"/>
      <c r="X41" s="22"/>
      <c r="Y41" s="22">
        <f>Projets[[#This Row],[Q1 Sprint]]+Projets[[#This Row],[Q2 Sprint]]+Projets[[#This Row],[Q3 Sprint]]+Projets[[#This Row],[Q4 Sprint]]</f>
        <v>0</v>
      </c>
      <c r="Z41" s="10">
        <f>Projets[[#This Row],[Somme sprint]]/$Y$26</f>
        <v>0</v>
      </c>
      <c r="AA41" s="10"/>
      <c r="AB41" s="27"/>
      <c r="AC41" s="27"/>
      <c r="AD41" s="27"/>
      <c r="AE41" s="27"/>
      <c r="AF41" s="27"/>
    </row>
    <row r="42" spans="1:32" x14ac:dyDescent="0.25">
      <c r="A42" s="10" t="str">
        <f t="shared" si="1"/>
        <v>équipe 2</v>
      </c>
      <c r="B42" s="21" t="s">
        <v>517</v>
      </c>
      <c r="C42" s="22">
        <f>SUMIFS(Jira[Man sprint],Jira[Issue Type],"Story",Jira[New Team name],$A$26,Jira[Eligibility],"yes",Jira[Quarter],"2018Q1",Jira[Projets],$B42)</f>
        <v>0</v>
      </c>
      <c r="D42" s="22"/>
      <c r="E42" s="23"/>
      <c r="F42" s="23"/>
      <c r="G42" s="22">
        <f>SUMIFS(Jira[Man sprint],Jira[Issue Type],"Story",Jira[New Team name],$A$26,Jira[Eligibility],"yes",Jira[Quarter],"2018Q2",Jira[Projets],$B42)</f>
        <v>0</v>
      </c>
      <c r="H42" s="22"/>
      <c r="I42" s="23"/>
      <c r="J42" s="24"/>
      <c r="K42" s="25"/>
      <c r="L42" s="25"/>
      <c r="M42" s="24"/>
      <c r="N42" s="22">
        <f>SUMIFS(Jira[Man sprint],Jira[Issue Type],"Story",Jira[New Team name],$A$26,Jira[Eligibility],"yes",Jira[Quarter],"2018Q3",Jira[Projets],$B42)</f>
        <v>13.5</v>
      </c>
      <c r="O42" s="22"/>
      <c r="P42" s="23"/>
      <c r="Q42" s="24"/>
      <c r="R42" s="22"/>
      <c r="S42" s="22">
        <f>SUMIFS(Jira[Man sprint],Jira[Issue Type],"Story",Jira[New Team name],$A$26,Jira[Eligibility],"yes",Jira[Quarter],"2018Q4",Jira[Projets],$B42)</f>
        <v>0</v>
      </c>
      <c r="T42" s="26"/>
      <c r="U42" s="24"/>
      <c r="V42" s="24"/>
      <c r="W42" s="25"/>
      <c r="X42" s="22"/>
      <c r="Y42" s="22">
        <f>Projets[[#This Row],[Q1 Sprint]]+Projets[[#This Row],[Q2 Sprint]]+Projets[[#This Row],[Q3 Sprint]]+Projets[[#This Row],[Q4 Sprint]]</f>
        <v>13.5</v>
      </c>
      <c r="Z42" s="29">
        <f>Projets[[#This Row],[Somme sprint]]/$Y$26</f>
        <v>0.36986301369863012</v>
      </c>
      <c r="AA42" s="10"/>
      <c r="AB42" s="27"/>
      <c r="AC42" s="27"/>
      <c r="AD42" s="27"/>
      <c r="AE42" s="27"/>
      <c r="AF42" s="27"/>
    </row>
    <row r="43" spans="1:32" x14ac:dyDescent="0.25">
      <c r="A43" s="10" t="str">
        <f t="shared" si="1"/>
        <v>équipe 2</v>
      </c>
      <c r="B43" s="21" t="s">
        <v>518</v>
      </c>
      <c r="C43" s="22">
        <f>SUMIFS(Jira[Man sprint],Jira[Issue Type],"Story",Jira[New Team name],$A$26,Jira[Eligibility],"yes",Jira[Quarter],"2018Q1",Jira[Projets],$B43)</f>
        <v>0</v>
      </c>
      <c r="D43" s="22"/>
      <c r="E43" s="23"/>
      <c r="F43" s="23"/>
      <c r="G43" s="22">
        <f>SUMIFS(Jira[Man sprint],Jira[Issue Type],"Story",Jira[New Team name],$A$26,Jira[Eligibility],"yes",Jira[Quarter],"2018Q2",Jira[Projets],$B43)</f>
        <v>0</v>
      </c>
      <c r="H43" s="22"/>
      <c r="I43" s="23"/>
      <c r="J43" s="24"/>
      <c r="K43" s="25"/>
      <c r="L43" s="25"/>
      <c r="M43" s="24"/>
      <c r="N43" s="22">
        <f>SUMIFS(Jira[Man sprint],Jira[Issue Type],"Story",Jira[New Team name],$A$26,Jira[Eligibility],"yes",Jira[Quarter],"2018Q3",Jira[Projets],$B43)</f>
        <v>0</v>
      </c>
      <c r="O43" s="22"/>
      <c r="P43" s="23"/>
      <c r="Q43" s="24"/>
      <c r="R43" s="22"/>
      <c r="S43" s="22">
        <f>SUMIFS(Jira[Man sprint],Jira[Issue Type],"Story",Jira[New Team name],$A$26,Jira[Eligibility],"yes",Jira[Quarter],"2018Q4",Jira[Projets],$B43)</f>
        <v>0</v>
      </c>
      <c r="T43" s="26"/>
      <c r="U43" s="24"/>
      <c r="V43" s="24"/>
      <c r="W43" s="25"/>
      <c r="X43" s="22"/>
      <c r="Y43" s="22">
        <f>Projets[[#This Row],[Q1 Sprint]]+Projets[[#This Row],[Q2 Sprint]]+Projets[[#This Row],[Q3 Sprint]]+Projets[[#This Row],[Q4 Sprint]]</f>
        <v>0</v>
      </c>
      <c r="Z43" s="10">
        <f>Projets[[#This Row],[Somme sprint]]/$Y$26</f>
        <v>0</v>
      </c>
      <c r="AA43" s="10"/>
      <c r="AB43" s="27"/>
      <c r="AC43" s="27"/>
      <c r="AD43" s="27"/>
      <c r="AE43" s="27"/>
      <c r="AF43" s="27"/>
    </row>
    <row r="44" spans="1:32" x14ac:dyDescent="0.25">
      <c r="A44" s="10" t="str">
        <f t="shared" si="1"/>
        <v>équipe 2</v>
      </c>
      <c r="B44" s="21" t="s">
        <v>519</v>
      </c>
      <c r="C44" s="22">
        <f>SUMIFS(Jira[Man sprint],Jira[Issue Type],"Story",Jira[New Team name],$A$26,Jira[Eligibility],"yes",Jira[Quarter],"2018Q1",Jira[Projets],$B44)</f>
        <v>0</v>
      </c>
      <c r="D44" s="22"/>
      <c r="E44" s="23"/>
      <c r="F44" s="23"/>
      <c r="G44" s="22">
        <f>SUMIFS(Jira[Man sprint],Jira[Issue Type],"Story",Jira[New Team name],$A$26,Jira[Eligibility],"yes",Jira[Quarter],"2018Q2",Jira[Projets],$B44)</f>
        <v>0</v>
      </c>
      <c r="H44" s="22"/>
      <c r="I44" s="23"/>
      <c r="J44" s="24"/>
      <c r="K44" s="25"/>
      <c r="L44" s="25"/>
      <c r="M44" s="24"/>
      <c r="N44" s="22">
        <f>SUMIFS(Jira[Man sprint],Jira[Issue Type],"Story",Jira[New Team name],$A$26,Jira[Eligibility],"yes",Jira[Quarter],"2018Q3",Jira[Projets],$B44)</f>
        <v>0</v>
      </c>
      <c r="O44" s="22"/>
      <c r="P44" s="23"/>
      <c r="Q44" s="24"/>
      <c r="R44" s="22"/>
      <c r="S44" s="22">
        <f>SUMIFS(Jira[Man sprint],Jira[Issue Type],"Story",Jira[New Team name],$A$26,Jira[Eligibility],"yes",Jira[Quarter],"2018Q4",Jira[Projets],$B44)</f>
        <v>0</v>
      </c>
      <c r="T44" s="26"/>
      <c r="U44" s="24"/>
      <c r="V44" s="24"/>
      <c r="W44" s="25"/>
      <c r="X44" s="22"/>
      <c r="Y44" s="22">
        <f>Projets[[#This Row],[Q1 Sprint]]+Projets[[#This Row],[Q2 Sprint]]+Projets[[#This Row],[Q3 Sprint]]+Projets[[#This Row],[Q4 Sprint]]</f>
        <v>0</v>
      </c>
      <c r="Z44" s="10">
        <f>Projets[[#This Row],[Somme sprint]]/$Y$26</f>
        <v>0</v>
      </c>
      <c r="AA44" s="10"/>
      <c r="AB44" s="27"/>
      <c r="AC44" s="27"/>
      <c r="AD44" s="27"/>
      <c r="AE44" s="27"/>
      <c r="AF44" s="27"/>
    </row>
    <row r="45" spans="1:32" x14ac:dyDescent="0.25">
      <c r="A45" s="10" t="str">
        <f t="shared" si="1"/>
        <v>équipe 2</v>
      </c>
      <c r="B45" s="21" t="s">
        <v>520</v>
      </c>
      <c r="C45" s="22">
        <f>SUMIFS(Jira[Man sprint],Jira[Issue Type],"Story",Jira[New Team name],$A$26,Jira[Eligibility],"yes",Jira[Quarter],"2018Q1",Jira[Projets],$B45)</f>
        <v>0</v>
      </c>
      <c r="D45" s="22"/>
      <c r="E45" s="23"/>
      <c r="F45" s="23"/>
      <c r="G45" s="22">
        <f>SUMIFS(Jira[Man sprint],Jira[Issue Type],"Story",Jira[New Team name],$A$26,Jira[Eligibility],"yes",Jira[Quarter],"2018Q2",Jira[Projets],$B45)</f>
        <v>0</v>
      </c>
      <c r="H45" s="22"/>
      <c r="I45" s="23"/>
      <c r="J45" s="24"/>
      <c r="K45" s="25"/>
      <c r="L45" s="25"/>
      <c r="M45" s="24"/>
      <c r="N45" s="22">
        <f>SUMIFS(Jira[Man sprint],Jira[Issue Type],"Story",Jira[New Team name],$A$26,Jira[Eligibility],"yes",Jira[Quarter],"2018Q3",Jira[Projets],$B45)</f>
        <v>5</v>
      </c>
      <c r="O45" s="22"/>
      <c r="P45" s="23"/>
      <c r="Q45" s="24"/>
      <c r="R45" s="22"/>
      <c r="S45" s="22">
        <f>SUMIFS(Jira[Man sprint],Jira[Issue Type],"Story",Jira[New Team name],$A$26,Jira[Eligibility],"yes",Jira[Quarter],"2018Q4",Jira[Projets],$B45)</f>
        <v>18</v>
      </c>
      <c r="T45" s="26"/>
      <c r="U45" s="24"/>
      <c r="V45" s="24"/>
      <c r="W45" s="25"/>
      <c r="X45" s="22"/>
      <c r="Y45" s="22">
        <f>Projets[[#This Row],[Q1 Sprint]]+Projets[[#This Row],[Q2 Sprint]]+Projets[[#This Row],[Q3 Sprint]]+Projets[[#This Row],[Q4 Sprint]]</f>
        <v>5</v>
      </c>
      <c r="Z45" s="29">
        <f>Projets[[#This Row],[Somme sprint]]/$Y$26</f>
        <v>0.13698630136986301</v>
      </c>
      <c r="AA45" s="10"/>
      <c r="AB45" s="27"/>
      <c r="AC45" s="27"/>
      <c r="AD45" s="27"/>
      <c r="AE45" s="27"/>
      <c r="AF45" s="27"/>
    </row>
    <row r="46" spans="1:32" x14ac:dyDescent="0.25">
      <c r="A46" s="10" t="str">
        <f t="shared" si="1"/>
        <v>équipe 2</v>
      </c>
      <c r="B46" s="21" t="s">
        <v>521</v>
      </c>
      <c r="C46" s="22">
        <f>SUMIFS(Jira[Man sprint],Jira[Issue Type],"Story",Jira[New Team name],$A$26,Jira[Eligibility],"yes",Jira[Quarter],"2018Q1",Jira[Projets],$B46)</f>
        <v>0</v>
      </c>
      <c r="D46" s="22"/>
      <c r="E46" s="23"/>
      <c r="F46" s="23"/>
      <c r="G46" s="22">
        <f>SUMIFS(Jira[Man sprint],Jira[Issue Type],"Story",Jira[New Team name],$A$26,Jira[Eligibility],"yes",Jira[Quarter],"2018Q2",Jira[Projets],$B46)</f>
        <v>0</v>
      </c>
      <c r="H46" s="22"/>
      <c r="I46" s="23"/>
      <c r="J46" s="24"/>
      <c r="K46" s="25"/>
      <c r="L46" s="25"/>
      <c r="M46" s="24"/>
      <c r="N46" s="22">
        <f>SUMIFS(Jira[Man sprint],Jira[Issue Type],"Story",Jira[New Team name],$A$26,Jira[Eligibility],"yes",Jira[Quarter],"2018Q3",Jira[Projets],$B46)</f>
        <v>0</v>
      </c>
      <c r="O46" s="22"/>
      <c r="P46" s="23"/>
      <c r="Q46" s="24"/>
      <c r="R46" s="22"/>
      <c r="S46" s="22">
        <f>SUMIFS(Jira[Man sprint],Jira[Issue Type],"Story",Jira[New Team name],$A$26,Jira[Eligibility],"yes",Jira[Quarter],"2018Q4",Jira[Projets],$B46)</f>
        <v>0</v>
      </c>
      <c r="T46" s="26"/>
      <c r="U46" s="24"/>
      <c r="V46" s="24"/>
      <c r="W46" s="25"/>
      <c r="X46" s="22"/>
      <c r="Y46" s="22">
        <f>Projets[[#This Row],[Q1 Sprint]]+Projets[[#This Row],[Q2 Sprint]]+Projets[[#This Row],[Q3 Sprint]]+Projets[[#This Row],[Q4 Sprint]]</f>
        <v>0</v>
      </c>
      <c r="Z46" s="10">
        <f>Projets[[#This Row],[Somme sprint]]/$Y$26</f>
        <v>0</v>
      </c>
      <c r="AA46" s="10"/>
      <c r="AB46" s="27"/>
      <c r="AC46" s="27"/>
      <c r="AD46" s="27"/>
      <c r="AE46" s="27"/>
      <c r="AF46" s="27"/>
    </row>
    <row r="47" spans="1:32" x14ac:dyDescent="0.25">
      <c r="A47" s="10" t="str">
        <f t="shared" si="1"/>
        <v>équipe 2</v>
      </c>
      <c r="B47" s="21" t="s">
        <v>522</v>
      </c>
      <c r="C47" s="22">
        <f>SUMIFS(Jira[Man sprint],Jira[Issue Type],"Story",Jira[New Team name],$A$26,Jira[Eligibility],"yes",Jira[Quarter],"2018Q1",Jira[Projets],$B47)</f>
        <v>0</v>
      </c>
      <c r="D47" s="22"/>
      <c r="E47" s="23"/>
      <c r="F47" s="23"/>
      <c r="G47" s="22">
        <f>SUMIFS(Jira[Man sprint],Jira[Issue Type],"Story",Jira[New Team name],$A$26,Jira[Eligibility],"yes",Jira[Quarter],"2018Q2",Jira[Projets],$B47)</f>
        <v>0</v>
      </c>
      <c r="H47" s="22"/>
      <c r="I47" s="23"/>
      <c r="J47" s="24"/>
      <c r="K47" s="25"/>
      <c r="L47" s="25"/>
      <c r="M47" s="24"/>
      <c r="N47" s="22">
        <f>SUMIFS(Jira[Man sprint],Jira[Issue Type],"Story",Jira[New Team name],$A$26,Jira[Eligibility],"yes",Jira[Quarter],"2018Q3",Jira[Projets],$B47)</f>
        <v>0</v>
      </c>
      <c r="O47" s="22"/>
      <c r="P47" s="23"/>
      <c r="Q47" s="24"/>
      <c r="R47" s="22"/>
      <c r="S47" s="22">
        <f>SUMIFS(Jira[Man sprint],Jira[Issue Type],"Story",Jira[New Team name],$A$26,Jira[Eligibility],"yes",Jira[Quarter],"2018Q4",Jira[Projets],$B47)</f>
        <v>0</v>
      </c>
      <c r="T47" s="26"/>
      <c r="U47" s="24"/>
      <c r="V47" s="24"/>
      <c r="W47" s="25"/>
      <c r="X47" s="22"/>
      <c r="Y47" s="22">
        <f>Projets[[#This Row],[Q1 Sprint]]+Projets[[#This Row],[Q2 Sprint]]+Projets[[#This Row],[Q3 Sprint]]+Projets[[#This Row],[Q4 Sprint]]</f>
        <v>0</v>
      </c>
      <c r="Z47" s="10">
        <f>Projets[[#This Row],[Somme sprint]]/$Y$26</f>
        <v>0</v>
      </c>
      <c r="AA47" s="10"/>
      <c r="AB47" s="27"/>
      <c r="AC47" s="27"/>
      <c r="AD47" s="27"/>
      <c r="AE47" s="27"/>
      <c r="AF47" s="27"/>
    </row>
    <row r="48" spans="1:32" x14ac:dyDescent="0.25">
      <c r="A48" s="10" t="str">
        <f t="shared" si="1"/>
        <v>équipe 2</v>
      </c>
      <c r="B48" s="21" t="s">
        <v>523</v>
      </c>
      <c r="C48" s="22">
        <f>SUMIFS(Jira[Man sprint],Jira[Issue Type],"Story",Jira[New Team name],$A$26,Jira[Eligibility],"yes",Jira[Quarter],"2018Q1",Jira[Projets],$B48)</f>
        <v>0</v>
      </c>
      <c r="D48" s="22"/>
      <c r="E48" s="23"/>
      <c r="F48" s="23"/>
      <c r="G48" s="22">
        <f>SUMIFS(Jira[Man sprint],Jira[Issue Type],"Story",Jira[New Team name],$A$26,Jira[Eligibility],"yes",Jira[Quarter],"2018Q2",Jira[Projets],$B48)</f>
        <v>0</v>
      </c>
      <c r="H48" s="22"/>
      <c r="I48" s="23"/>
      <c r="J48" s="24"/>
      <c r="K48" s="25"/>
      <c r="L48" s="25"/>
      <c r="M48" s="24"/>
      <c r="N48" s="22">
        <f>SUMIFS(Jira[Man sprint],Jira[Issue Type],"Story",Jira[New Team name],$A$26,Jira[Eligibility],"yes",Jira[Quarter],"2018Q3",Jira[Projets],$B48)</f>
        <v>0</v>
      </c>
      <c r="O48" s="22"/>
      <c r="P48" s="23"/>
      <c r="Q48" s="24"/>
      <c r="R48" s="22"/>
      <c r="S48" s="22">
        <f>SUMIFS(Jira[Man sprint],Jira[Issue Type],"Story",Jira[New Team name],$A$26,Jira[Eligibility],"yes",Jira[Quarter],"2018Q4",Jira[Projets],$B48)</f>
        <v>0</v>
      </c>
      <c r="T48" s="26"/>
      <c r="U48" s="24"/>
      <c r="V48" s="24"/>
      <c r="W48" s="25"/>
      <c r="X48" s="22"/>
      <c r="Y48" s="22">
        <f>Projets[[#This Row],[Q1 Sprint]]+Projets[[#This Row],[Q2 Sprint]]+Projets[[#This Row],[Q3 Sprint]]+Projets[[#This Row],[Q4 Sprint]]</f>
        <v>0</v>
      </c>
      <c r="Z48" s="10">
        <f>Projets[[#This Row],[Somme sprint]]/$Y$26</f>
        <v>0</v>
      </c>
      <c r="AA48" s="10"/>
      <c r="AB48" s="27"/>
      <c r="AC48" s="27"/>
      <c r="AD48" s="27"/>
      <c r="AE48" s="27"/>
      <c r="AF48" s="27"/>
    </row>
    <row r="49" spans="1:32" x14ac:dyDescent="0.25">
      <c r="A49" s="10" t="str">
        <f t="shared" si="1"/>
        <v>équipe 2</v>
      </c>
      <c r="B49" s="21" t="s">
        <v>524</v>
      </c>
      <c r="C49" s="22">
        <f>SUMIFS(Jira[Man sprint],Jira[Issue Type],"Story",Jira[New Team name],$A$26,Jira[Eligibility],"yes",Jira[Quarter],"2018Q1",Jira[Projets],$B49)</f>
        <v>0</v>
      </c>
      <c r="D49" s="22"/>
      <c r="E49" s="23"/>
      <c r="F49" s="23"/>
      <c r="G49" s="22">
        <f>SUMIFS(Jira[Man sprint],Jira[Issue Type],"Story",Jira[New Team name],$A$26,Jira[Eligibility],"yes",Jira[Quarter],"2018Q2",Jira[Projets],$B49)</f>
        <v>0</v>
      </c>
      <c r="H49" s="22"/>
      <c r="I49" s="23"/>
      <c r="J49" s="24"/>
      <c r="K49" s="25"/>
      <c r="L49" s="25"/>
      <c r="M49" s="24"/>
      <c r="N49" s="22">
        <f>SUMIFS(Jira[Man sprint],Jira[Issue Type],"Story",Jira[New Team name],$A$26,Jira[Eligibility],"yes",Jira[Quarter],"2018Q3",Jira[Projets],$B49)</f>
        <v>0</v>
      </c>
      <c r="O49" s="22"/>
      <c r="P49" s="23"/>
      <c r="Q49" s="24"/>
      <c r="R49" s="22"/>
      <c r="S49" s="22">
        <f>SUMIFS(Jira[Man sprint],Jira[Issue Type],"Story",Jira[New Team name],$A$26,Jira[Eligibility],"yes",Jira[Quarter],"2018Q4",Jira[Projets],$B49)</f>
        <v>0</v>
      </c>
      <c r="T49" s="26"/>
      <c r="U49" s="24"/>
      <c r="V49" s="24"/>
      <c r="W49" s="25"/>
      <c r="X49" s="22"/>
      <c r="Y49" s="22">
        <f>Projets[[#This Row],[Q1 Sprint]]+Projets[[#This Row],[Q2 Sprint]]+Projets[[#This Row],[Q3 Sprint]]+Projets[[#This Row],[Q4 Sprint]]</f>
        <v>0</v>
      </c>
      <c r="Z49" s="10">
        <f>Projets[[#This Row],[Somme sprint]]/$Y$26</f>
        <v>0</v>
      </c>
      <c r="AA49" s="10"/>
      <c r="AB49" s="27"/>
      <c r="AC49" s="27"/>
      <c r="AD49" s="27"/>
      <c r="AE49" s="27"/>
      <c r="AF49" s="27"/>
    </row>
    <row r="50" spans="1:32" x14ac:dyDescent="0.25">
      <c r="A50" s="10" t="s">
        <v>9</v>
      </c>
      <c r="B50" s="38" t="s">
        <v>57</v>
      </c>
      <c r="C50" s="39">
        <f>SUMIFS(Jira[Man sprint],Jira[Issue Type],"Story",Jira[New Team name],$A50,Jira[Eligibility],"yes",Jira[Quarter],"2018Q1")</f>
        <v>0</v>
      </c>
      <c r="D50" s="39">
        <f>SUMIFS(Jira[Number of people],Jira[Quarter],"2018Q1",Jira[New Team name],$A50)</f>
        <v>6</v>
      </c>
      <c r="E50" s="39">
        <f>SUMIFS(Jira[Team capacity],Jira[Quarter],"2018Q1",Jira[New Team name],$A50)</f>
        <v>27.7</v>
      </c>
      <c r="F50" s="40">
        <f>SUMIFS(Jira[Focus factor],Jira[Quarter],"2018Q1",Jira[New Team name],$A50)</f>
        <v>0.6</v>
      </c>
      <c r="G50" s="39">
        <f>SUMIFS(Jira[Man sprint],Jira[Issue Type],"Story",Jira[New Team name],$A50,Jira[Eligibility],"yes",Jira[Quarter],"2018Q2")</f>
        <v>0</v>
      </c>
      <c r="H50" s="39">
        <f>SUMIFS(Jira[Number of people],Jira[Quarter],"2018Q2",Jira[New Team name],$A50)</f>
        <v>5</v>
      </c>
      <c r="I50" s="39">
        <f>SUMIFS(Jira[Team capacity],Jira[Quarter],"2018Q2",Jira[New Team name],$A50)</f>
        <v>18.45</v>
      </c>
      <c r="J50" s="40">
        <f>SUMIFS(Jira[Focus factor],Jira[Quarter],"2018Q2",Jira[New Team name],$A50)</f>
        <v>0.65</v>
      </c>
      <c r="K50" s="41">
        <f>IF(Projets[[#This Row],[Entrée hors OKR S1]]&gt;=Projets[[#This Row],[S1 Ratio]],Projets[[#This Row],[Entrée hors OKR S1]],Projets[[#This Row],[S1 Ratio]])</f>
        <v>0.39414414414414406</v>
      </c>
      <c r="L50" s="41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</v>
      </c>
      <c r="M50" s="42">
        <f>(1/(3.7))*((3.5+2+1+3.5+2.5+4.5+0.5)/12)</f>
        <v>0.39414414414414406</v>
      </c>
      <c r="N50" s="39">
        <f>SUMIFS(Jira[Man sprint],Jira[Issue Type],"Story",Jira[New Team name],$A50,Jira[Eligibility],"yes",Jira[Quarter],"2018Q3")</f>
        <v>15.5</v>
      </c>
      <c r="O50" s="39">
        <f>SUMIFS(Jira[Number of people],Jira[Quarter],"2018Q3",Jira[New Team name],$A50)</f>
        <v>4</v>
      </c>
      <c r="P50" s="39">
        <f>SUMIFS(Jira[Team capacity],Jira[Quarter],"2018Q3",Jira[New Team name],$A50)</f>
        <v>18.5</v>
      </c>
      <c r="Q50" s="40">
        <f>SUMIFS(Jira[Focus factor],Jira[Quarter],"2018Q3",Jira[New Team name],$A50)</f>
        <v>0.65</v>
      </c>
      <c r="R50" s="39">
        <f>SUMIFS(Jira[Man sprint],Jira[Issue Type],"Story",Jira[New Team name],$A50,Jira[Eligibility],"yes",Jira[Quarter],"2018Q4")</f>
        <v>11.5</v>
      </c>
      <c r="S50" s="39">
        <f>SUMIFS(Jira[Number of people],Jira[Quarter],"2018Q4",Jira[New Team name],$A50)</f>
        <v>4</v>
      </c>
      <c r="T50" s="43">
        <f>SUMIFS(Jira[Team capacity],Jira[Quarter],"2018Q4",Jira[New Team name],$A50)</f>
        <v>15.6</v>
      </c>
      <c r="U50" s="40">
        <f>SUMIFS(Jira[Focus factor],Jira[Quarter],"2018Q4",Jira[New Team name],$A50)</f>
        <v>0.7</v>
      </c>
      <c r="V50" s="40">
        <f>IF(Projets[[#This Row],[S2 Ratio]]&gt;=Projets[[#This Row],[Entrée hors OKR S2]],Projets[[#This Row],[S2 Ratio]],Projets[[#This Row],[Entrée hors OKR S2]])</f>
        <v>0.85</v>
      </c>
      <c r="W50" s="41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0.78750866250866247</v>
      </c>
      <c r="X50" s="42">
        <v>0.85</v>
      </c>
      <c r="Y50" s="44">
        <f>Projets[[#This Row],[Q1 Sprint]]+Projets[[#This Row],[Q2 Sprint]]+Projets[[#This Row],[Q3 Sprint]]+Projets[[#This Row],[Q4 Sprint]]</f>
        <v>27</v>
      </c>
      <c r="Z50" s="10">
        <f>Projets[[#This Row],[Somme sprint]]/$Y$2</f>
        <v>0.5</v>
      </c>
      <c r="AB50" s="28" t="s">
        <v>529</v>
      </c>
      <c r="AC50" s="28" t="s">
        <v>528</v>
      </c>
      <c r="AD50" s="28" t="s">
        <v>530</v>
      </c>
      <c r="AE50" s="28" t="s">
        <v>531</v>
      </c>
      <c r="AF50" s="28" t="s">
        <v>532</v>
      </c>
    </row>
    <row r="51" spans="1:32" x14ac:dyDescent="0.25">
      <c r="A51" s="10" t="str">
        <f t="shared" ref="A51:A73" si="2">$A$50</f>
        <v>équipe 3</v>
      </c>
      <c r="B51" s="21" t="s">
        <v>502</v>
      </c>
      <c r="C51" s="22">
        <f>SUMIFS(Jira[Man sprint],Jira[Issue Type],"Story",Jira[New Team name],$A$50,Jira[Eligibility],"yes",Jira[Quarter],"2018Q1",Jira[Projets],$B51)</f>
        <v>0</v>
      </c>
      <c r="D51" s="22"/>
      <c r="E51" s="23"/>
      <c r="F51" s="23"/>
      <c r="G51" s="22">
        <f>SUMIFS(Jira[Man sprint],Jira[Issue Type],"Story",Jira[New Team name],$A$50,Jira[Eligibility],"yes",Jira[Quarter],"2018Q2",Jira[Projets],$B51)</f>
        <v>0</v>
      </c>
      <c r="H51" s="22"/>
      <c r="I51" s="23"/>
      <c r="J51" s="24"/>
      <c r="K51" s="25"/>
      <c r="L51" s="25"/>
      <c r="M51" s="24"/>
      <c r="N51" s="22">
        <f>SUMIFS(Jira[Man sprint],Jira[Issue Type],"Story",Jira[New Team name],$A$50,Jira[Eligibility],"yes",Jira[Quarter],"2018Q3",Jira[Projets],$B51)</f>
        <v>0</v>
      </c>
      <c r="O51" s="22"/>
      <c r="P51" s="23"/>
      <c r="Q51" s="24"/>
      <c r="R51" s="22"/>
      <c r="S51" s="22">
        <f>SUMIFS(Jira[Man sprint],Jira[Issue Type],"Story",Jira[New Team name],$A$50,Jira[Eligibility],"yes",Jira[Quarter],"2018Q4",Jira[Projets],$B51)</f>
        <v>2</v>
      </c>
      <c r="T51" s="26"/>
      <c r="U51" s="24"/>
      <c r="V51" s="24"/>
      <c r="W51" s="25"/>
      <c r="X51" s="22"/>
      <c r="Y51" s="22">
        <f>Projets[[#This Row],[Q1 Sprint]]+Projets[[#This Row],[Q2 Sprint]]+Projets[[#This Row],[Q3 Sprint]]+Projets[[#This Row],[Q4 Sprint]]</f>
        <v>0</v>
      </c>
      <c r="Z51" s="10">
        <f>Projets[[#This Row],[Somme sprint]]/$Y$50</f>
        <v>0</v>
      </c>
      <c r="AA51" s="10"/>
      <c r="AB51" s="27" t="b">
        <f>Z50=SUM(Z51:Z73)</f>
        <v>0</v>
      </c>
      <c r="AC51" s="27" t="b">
        <f>C50=SUM(C51:C73)</f>
        <v>1</v>
      </c>
      <c r="AD51" s="27" t="b">
        <f>G50=SUM(G51:G73)</f>
        <v>1</v>
      </c>
      <c r="AE51" s="27" t="b">
        <f>E50=SUM(N51:N73)</f>
        <v>0</v>
      </c>
      <c r="AF51" s="27" t="b">
        <f>F50=SUM(S51:S73)</f>
        <v>0</v>
      </c>
    </row>
    <row r="52" spans="1:32" x14ac:dyDescent="0.25">
      <c r="A52" s="10" t="str">
        <f t="shared" si="2"/>
        <v>équipe 3</v>
      </c>
      <c r="B52" s="21" t="s">
        <v>503</v>
      </c>
      <c r="C52" s="22">
        <f>SUMIFS(Jira[Man sprint],Jira[Issue Type],"Story",Jira[New Team name],$A$50,Jira[Eligibility],"yes",Jira[Quarter],"2018Q1",Jira[Projets],$B52)</f>
        <v>0</v>
      </c>
      <c r="D52" s="22"/>
      <c r="E52" s="23"/>
      <c r="F52" s="23"/>
      <c r="G52" s="22">
        <f>SUMIFS(Jira[Man sprint],Jira[Issue Type],"Story",Jira[New Team name],$A$50,Jira[Eligibility],"yes",Jira[Quarter],"2018Q2",Jira[Projets],$B52)</f>
        <v>0</v>
      </c>
      <c r="H52" s="22"/>
      <c r="I52" s="23"/>
      <c r="J52" s="24"/>
      <c r="K52" s="25"/>
      <c r="L52" s="25"/>
      <c r="M52" s="24"/>
      <c r="N52" s="22">
        <f>SUMIFS(Jira[Man sprint],Jira[Issue Type],"Story",Jira[New Team name],$A$50,Jira[Eligibility],"yes",Jira[Quarter],"2018Q3",Jira[Projets],$B52)</f>
        <v>0</v>
      </c>
      <c r="O52" s="22"/>
      <c r="P52" s="23"/>
      <c r="Q52" s="24"/>
      <c r="R52" s="22"/>
      <c r="S52" s="22">
        <f>SUMIFS(Jira[Man sprint],Jira[Issue Type],"Story",Jira[New Team name],$A$50,Jira[Eligibility],"yes",Jira[Quarter],"2018Q4",Jira[Projets],$B52)</f>
        <v>0</v>
      </c>
      <c r="T52" s="26"/>
      <c r="U52" s="24"/>
      <c r="V52" s="24"/>
      <c r="W52" s="25"/>
      <c r="X52" s="22"/>
      <c r="Y52" s="22">
        <f>Projets[[#This Row],[Q1 Sprint]]+Projets[[#This Row],[Q2 Sprint]]+Projets[[#This Row],[Q3 Sprint]]+Projets[[#This Row],[Q4 Sprint]]</f>
        <v>0</v>
      </c>
      <c r="Z52" s="10">
        <f>Projets[[#This Row],[Somme sprint]]/$Y$50</f>
        <v>0</v>
      </c>
      <c r="AA52" s="10"/>
      <c r="AB52" s="27"/>
      <c r="AC52" s="27"/>
      <c r="AD52" s="27"/>
      <c r="AE52" s="27"/>
      <c r="AF52" s="27"/>
    </row>
    <row r="53" spans="1:32" x14ac:dyDescent="0.25">
      <c r="A53" s="10" t="str">
        <f t="shared" si="2"/>
        <v>équipe 3</v>
      </c>
      <c r="B53" s="21" t="s">
        <v>504</v>
      </c>
      <c r="C53" s="22">
        <f>SUMIFS(Jira[Man sprint],Jira[Issue Type],"Story",Jira[New Team name],$A$50,Jira[Eligibility],"yes",Jira[Quarter],"2018Q1",Jira[Projets],$B53)</f>
        <v>0</v>
      </c>
      <c r="D53" s="22"/>
      <c r="E53" s="23"/>
      <c r="F53" s="23"/>
      <c r="G53" s="22">
        <f>SUMIFS(Jira[Man sprint],Jira[Issue Type],"Story",Jira[New Team name],$A$50,Jira[Eligibility],"yes",Jira[Quarter],"2018Q2",Jira[Projets],$B53)</f>
        <v>0</v>
      </c>
      <c r="H53" s="22"/>
      <c r="I53" s="23"/>
      <c r="J53" s="24"/>
      <c r="K53" s="25"/>
      <c r="L53" s="25"/>
      <c r="M53" s="24"/>
      <c r="N53" s="22">
        <f>SUMIFS(Jira[Man sprint],Jira[Issue Type],"Story",Jira[New Team name],$A$50,Jira[Eligibility],"yes",Jira[Quarter],"2018Q3",Jira[Projets],$B53)</f>
        <v>0</v>
      </c>
      <c r="O53" s="22"/>
      <c r="P53" s="23"/>
      <c r="Q53" s="24"/>
      <c r="R53" s="22"/>
      <c r="S53" s="22">
        <f>SUMIFS(Jira[Man sprint],Jira[Issue Type],"Story",Jira[New Team name],$A$50,Jira[Eligibility],"yes",Jira[Quarter],"2018Q4",Jira[Projets],$B53)</f>
        <v>0</v>
      </c>
      <c r="T53" s="26"/>
      <c r="U53" s="24"/>
      <c r="V53" s="24"/>
      <c r="W53" s="25"/>
      <c r="X53" s="22"/>
      <c r="Y53" s="22">
        <f>Projets[[#This Row],[Q1 Sprint]]+Projets[[#This Row],[Q2 Sprint]]+Projets[[#This Row],[Q3 Sprint]]+Projets[[#This Row],[Q4 Sprint]]</f>
        <v>0</v>
      </c>
      <c r="Z53" s="10">
        <f>Projets[[#This Row],[Somme sprint]]/$Y$50</f>
        <v>0</v>
      </c>
      <c r="AA53" s="10"/>
      <c r="AB53" s="27"/>
      <c r="AC53" s="27"/>
      <c r="AD53" s="27"/>
      <c r="AE53" s="27"/>
      <c r="AF53" s="27"/>
    </row>
    <row r="54" spans="1:32" x14ac:dyDescent="0.25">
      <c r="A54" s="10" t="str">
        <f t="shared" si="2"/>
        <v>équipe 3</v>
      </c>
      <c r="B54" s="21" t="s">
        <v>505</v>
      </c>
      <c r="C54" s="22">
        <f>SUMIFS(Jira[Man sprint],Jira[Issue Type],"Story",Jira[New Team name],$A$50,Jira[Eligibility],"yes",Jira[Quarter],"2018Q1",Jira[Projets],$B54)</f>
        <v>0</v>
      </c>
      <c r="D54" s="22"/>
      <c r="E54" s="23"/>
      <c r="F54" s="23"/>
      <c r="G54" s="22">
        <f>SUMIFS(Jira[Man sprint],Jira[Issue Type],"Story",Jira[New Team name],$A$50,Jira[Eligibility],"yes",Jira[Quarter],"2018Q2",Jira[Projets],$B54)</f>
        <v>0</v>
      </c>
      <c r="H54" s="22"/>
      <c r="I54" s="23"/>
      <c r="J54" s="24"/>
      <c r="K54" s="25"/>
      <c r="L54" s="25"/>
      <c r="M54" s="24"/>
      <c r="N54" s="22">
        <f>SUMIFS(Jira[Man sprint],Jira[Issue Type],"Story",Jira[New Team name],$A$50,Jira[Eligibility],"yes",Jira[Quarter],"2018Q3",Jira[Projets],$B54)</f>
        <v>0</v>
      </c>
      <c r="O54" s="22"/>
      <c r="P54" s="23"/>
      <c r="Q54" s="24"/>
      <c r="R54" s="22"/>
      <c r="S54" s="22">
        <f>SUMIFS(Jira[Man sprint],Jira[Issue Type],"Story",Jira[New Team name],$A$50,Jira[Eligibility],"yes",Jira[Quarter],"2018Q4",Jira[Projets],$B54)</f>
        <v>0</v>
      </c>
      <c r="T54" s="26"/>
      <c r="U54" s="24"/>
      <c r="V54" s="24"/>
      <c r="W54" s="25"/>
      <c r="X54" s="22"/>
      <c r="Y54" s="22">
        <f>Projets[[#This Row],[Q1 Sprint]]+Projets[[#This Row],[Q2 Sprint]]+Projets[[#This Row],[Q3 Sprint]]+Projets[[#This Row],[Q4 Sprint]]</f>
        <v>0</v>
      </c>
      <c r="Z54" s="10">
        <f>Projets[[#This Row],[Somme sprint]]/$Y$50</f>
        <v>0</v>
      </c>
      <c r="AA54" s="10"/>
      <c r="AB54" s="27"/>
      <c r="AC54" s="27"/>
      <c r="AD54" s="27"/>
      <c r="AE54" s="27"/>
      <c r="AF54" s="27"/>
    </row>
    <row r="55" spans="1:32" x14ac:dyDescent="0.25">
      <c r="A55" s="10" t="str">
        <f t="shared" si="2"/>
        <v>équipe 3</v>
      </c>
      <c r="B55" s="21" t="s">
        <v>506</v>
      </c>
      <c r="C55" s="22">
        <f>SUMIFS(Jira[Man sprint],Jira[Issue Type],"Story",Jira[New Team name],$A$50,Jira[Eligibility],"yes",Jira[Quarter],"2018Q1",Jira[Projets],$B55)</f>
        <v>0</v>
      </c>
      <c r="D55" s="22"/>
      <c r="E55" s="23"/>
      <c r="F55" s="23"/>
      <c r="G55" s="22">
        <f>SUMIFS(Jira[Man sprint],Jira[Issue Type],"Story",Jira[New Team name],$A$50,Jira[Eligibility],"yes",Jira[Quarter],"2018Q2",Jira[Projets],$B55)</f>
        <v>0</v>
      </c>
      <c r="H55" s="22"/>
      <c r="I55" s="23"/>
      <c r="J55" s="24"/>
      <c r="K55" s="25"/>
      <c r="L55" s="25"/>
      <c r="M55" s="24"/>
      <c r="N55" s="22">
        <f>SUMIFS(Jira[Man sprint],Jira[Issue Type],"Story",Jira[New Team name],$A$50,Jira[Eligibility],"yes",Jira[Quarter],"2018Q3",Jira[Projets],$B55)</f>
        <v>0</v>
      </c>
      <c r="O55" s="22"/>
      <c r="P55" s="23"/>
      <c r="Q55" s="24"/>
      <c r="R55" s="22"/>
      <c r="S55" s="22">
        <f>SUMIFS(Jira[Man sprint],Jira[Issue Type],"Story",Jira[New Team name],$A$50,Jira[Eligibility],"yes",Jira[Quarter],"2018Q4",Jira[Projets],$B55)</f>
        <v>0</v>
      </c>
      <c r="T55" s="26"/>
      <c r="U55" s="24"/>
      <c r="V55" s="24"/>
      <c r="W55" s="25"/>
      <c r="X55" s="22"/>
      <c r="Y55" s="22">
        <f>Projets[[#This Row],[Q1 Sprint]]+Projets[[#This Row],[Q2 Sprint]]+Projets[[#This Row],[Q3 Sprint]]+Projets[[#This Row],[Q4 Sprint]]</f>
        <v>0</v>
      </c>
      <c r="Z55" s="10">
        <f>Projets[[#This Row],[Somme sprint]]/$Y$50</f>
        <v>0</v>
      </c>
      <c r="AA55" s="10"/>
      <c r="AB55" s="27"/>
      <c r="AC55" s="27"/>
      <c r="AD55" s="27"/>
      <c r="AE55" s="27"/>
      <c r="AF55" s="27"/>
    </row>
    <row r="56" spans="1:32" x14ac:dyDescent="0.25">
      <c r="A56" s="10" t="str">
        <f t="shared" si="2"/>
        <v>équipe 3</v>
      </c>
      <c r="B56" s="21" t="s">
        <v>507</v>
      </c>
      <c r="C56" s="22">
        <f>SUMIFS(Jira[Man sprint],Jira[Issue Type],"Story",Jira[New Team name],$A$50,Jira[Eligibility],"yes",Jira[Quarter],"2018Q1",Jira[Projets],$B56)</f>
        <v>0</v>
      </c>
      <c r="D56" s="22"/>
      <c r="E56" s="23"/>
      <c r="F56" s="23"/>
      <c r="G56" s="22">
        <f>SUMIFS(Jira[Man sprint],Jira[Issue Type],"Story",Jira[New Team name],$A$50,Jira[Eligibility],"yes",Jira[Quarter],"2018Q2",Jira[Projets],$B56)</f>
        <v>0</v>
      </c>
      <c r="H56" s="22"/>
      <c r="I56" s="23"/>
      <c r="J56" s="24"/>
      <c r="K56" s="25"/>
      <c r="L56" s="25"/>
      <c r="M56" s="24"/>
      <c r="N56" s="22">
        <f>SUMIFS(Jira[Man sprint],Jira[Issue Type],"Story",Jira[New Team name],$A$50,Jira[Eligibility],"yes",Jira[Quarter],"2018Q3",Jira[Projets],$B56)</f>
        <v>0</v>
      </c>
      <c r="O56" s="22"/>
      <c r="P56" s="23"/>
      <c r="Q56" s="24"/>
      <c r="R56" s="22"/>
      <c r="S56" s="22">
        <f>SUMIFS(Jira[Man sprint],Jira[Issue Type],"Story",Jira[New Team name],$A$50,Jira[Eligibility],"yes",Jira[Quarter],"2018Q4",Jira[Projets],$B56)</f>
        <v>0</v>
      </c>
      <c r="T56" s="26"/>
      <c r="U56" s="24"/>
      <c r="V56" s="24"/>
      <c r="W56" s="25"/>
      <c r="X56" s="22"/>
      <c r="Y56" s="22">
        <f>Projets[[#This Row],[Q1 Sprint]]+Projets[[#This Row],[Q2 Sprint]]+Projets[[#This Row],[Q3 Sprint]]+Projets[[#This Row],[Q4 Sprint]]</f>
        <v>0</v>
      </c>
      <c r="Z56" s="10">
        <f>Projets[[#This Row],[Somme sprint]]/$Y$50</f>
        <v>0</v>
      </c>
      <c r="AA56" s="10"/>
      <c r="AB56" s="27"/>
      <c r="AC56" s="27"/>
      <c r="AD56" s="27"/>
      <c r="AE56" s="27"/>
      <c r="AF56" s="27"/>
    </row>
    <row r="57" spans="1:32" x14ac:dyDescent="0.25">
      <c r="A57" s="10" t="str">
        <f t="shared" si="2"/>
        <v>équipe 3</v>
      </c>
      <c r="B57" s="21" t="s">
        <v>508</v>
      </c>
      <c r="C57" s="22">
        <f>SUMIFS(Jira[Man sprint],Jira[Issue Type],"Story",Jira[New Team name],$A$50,Jira[Eligibility],"yes",Jira[Quarter],"2018Q1",Jira[Projets],$B57)</f>
        <v>0</v>
      </c>
      <c r="D57" s="22"/>
      <c r="E57" s="23"/>
      <c r="F57" s="23"/>
      <c r="G57" s="22">
        <f>SUMIFS(Jira[Man sprint],Jira[Issue Type],"Story",Jira[New Team name],$A$50,Jira[Eligibility],"yes",Jira[Quarter],"2018Q2",Jira[Projets],$B57)</f>
        <v>0</v>
      </c>
      <c r="H57" s="22"/>
      <c r="I57" s="23"/>
      <c r="J57" s="24"/>
      <c r="K57" s="25"/>
      <c r="L57" s="25"/>
      <c r="M57" s="24"/>
      <c r="N57" s="22">
        <f>SUMIFS(Jira[Man sprint],Jira[Issue Type],"Story",Jira[New Team name],$A$50,Jira[Eligibility],"yes",Jira[Quarter],"2018Q3",Jira[Projets],$B57)</f>
        <v>0</v>
      </c>
      <c r="O57" s="22"/>
      <c r="P57" s="23"/>
      <c r="Q57" s="24"/>
      <c r="R57" s="22"/>
      <c r="S57" s="22">
        <f>SUMIFS(Jira[Man sprint],Jira[Issue Type],"Story",Jira[New Team name],$A$50,Jira[Eligibility],"yes",Jira[Quarter],"2018Q4",Jira[Projets],$B57)</f>
        <v>0</v>
      </c>
      <c r="T57" s="26"/>
      <c r="U57" s="24"/>
      <c r="V57" s="24"/>
      <c r="W57" s="25"/>
      <c r="X57" s="22"/>
      <c r="Y57" s="22">
        <f>Projets[[#This Row],[Q1 Sprint]]+Projets[[#This Row],[Q2 Sprint]]+Projets[[#This Row],[Q3 Sprint]]+Projets[[#This Row],[Q4 Sprint]]</f>
        <v>0</v>
      </c>
      <c r="Z57" s="10">
        <f>Projets[[#This Row],[Somme sprint]]/$Y$50</f>
        <v>0</v>
      </c>
      <c r="AA57" s="10"/>
      <c r="AB57" s="27"/>
      <c r="AC57" s="27"/>
      <c r="AD57" s="27"/>
      <c r="AE57" s="27"/>
      <c r="AF57" s="27"/>
    </row>
    <row r="58" spans="1:32" x14ac:dyDescent="0.25">
      <c r="A58" s="10" t="str">
        <f t="shared" si="2"/>
        <v>équipe 3</v>
      </c>
      <c r="B58" s="21" t="s">
        <v>509</v>
      </c>
      <c r="C58" s="22">
        <f>SUMIFS(Jira[Man sprint],Jira[Issue Type],"Story",Jira[New Team name],$A$50,Jira[Eligibility],"yes",Jira[Quarter],"2018Q1",Jira[Projets],$B58)</f>
        <v>0</v>
      </c>
      <c r="D58" s="22"/>
      <c r="E58" s="23"/>
      <c r="F58" s="23"/>
      <c r="G58" s="22">
        <f>SUMIFS(Jira[Man sprint],Jira[Issue Type],"Story",Jira[New Team name],$A$50,Jira[Eligibility],"yes",Jira[Quarter],"2018Q2",Jira[Projets],$B58)</f>
        <v>0</v>
      </c>
      <c r="H58" s="22"/>
      <c r="I58" s="23"/>
      <c r="J58" s="24"/>
      <c r="K58" s="25"/>
      <c r="L58" s="25"/>
      <c r="M58" s="24"/>
      <c r="N58" s="22">
        <f>SUMIFS(Jira[Man sprint],Jira[Issue Type],"Story",Jira[New Team name],$A$50,Jira[Eligibility],"yes",Jira[Quarter],"2018Q3",Jira[Projets],$B58)</f>
        <v>0</v>
      </c>
      <c r="O58" s="22"/>
      <c r="P58" s="23"/>
      <c r="Q58" s="24"/>
      <c r="R58" s="22"/>
      <c r="S58" s="22">
        <f>SUMIFS(Jira[Man sprint],Jira[Issue Type],"Story",Jira[New Team name],$A$50,Jira[Eligibility],"yes",Jira[Quarter],"2018Q4",Jira[Projets],$B58)</f>
        <v>0</v>
      </c>
      <c r="T58" s="26"/>
      <c r="U58" s="24"/>
      <c r="V58" s="24"/>
      <c r="W58" s="25"/>
      <c r="X58" s="22"/>
      <c r="Y58" s="22">
        <f>Projets[[#This Row],[Q1 Sprint]]+Projets[[#This Row],[Q2 Sprint]]+Projets[[#This Row],[Q3 Sprint]]+Projets[[#This Row],[Q4 Sprint]]</f>
        <v>0</v>
      </c>
      <c r="Z58" s="10">
        <f>Projets[[#This Row],[Somme sprint]]/$Y$50</f>
        <v>0</v>
      </c>
      <c r="AA58" s="10"/>
      <c r="AB58" s="27"/>
      <c r="AC58" s="27"/>
      <c r="AD58" s="27"/>
      <c r="AE58" s="27"/>
      <c r="AF58" s="27"/>
    </row>
    <row r="59" spans="1:32" x14ac:dyDescent="0.25">
      <c r="A59" s="10" t="str">
        <f t="shared" si="2"/>
        <v>équipe 3</v>
      </c>
      <c r="B59" s="21" t="s">
        <v>510</v>
      </c>
      <c r="C59" s="22">
        <f>SUMIFS(Jira[Man sprint],Jira[Issue Type],"Story",Jira[New Team name],$A$50,Jira[Eligibility],"yes",Jira[Quarter],"2018Q1",Jira[Projets],$B59)</f>
        <v>0</v>
      </c>
      <c r="D59" s="22"/>
      <c r="E59" s="23"/>
      <c r="F59" s="23"/>
      <c r="G59" s="22">
        <f>SUMIFS(Jira[Man sprint],Jira[Issue Type],"Story",Jira[New Team name],$A$50,Jira[Eligibility],"yes",Jira[Quarter],"2018Q2",Jira[Projets],$B59)</f>
        <v>0</v>
      </c>
      <c r="H59" s="22"/>
      <c r="I59" s="23"/>
      <c r="J59" s="24"/>
      <c r="K59" s="25"/>
      <c r="L59" s="25"/>
      <c r="M59" s="24"/>
      <c r="N59" s="22">
        <f>SUMIFS(Jira[Man sprint],Jira[Issue Type],"Story",Jira[New Team name],$A$50,Jira[Eligibility],"yes",Jira[Quarter],"2018Q3",Jira[Projets],$B59)</f>
        <v>0</v>
      </c>
      <c r="O59" s="22"/>
      <c r="P59" s="23"/>
      <c r="Q59" s="24"/>
      <c r="R59" s="22"/>
      <c r="S59" s="22">
        <f>SUMIFS(Jira[Man sprint],Jira[Issue Type],"Story",Jira[New Team name],$A$50,Jira[Eligibility],"yes",Jira[Quarter],"2018Q4",Jira[Projets],$B59)</f>
        <v>0</v>
      </c>
      <c r="T59" s="26"/>
      <c r="U59" s="24"/>
      <c r="V59" s="24"/>
      <c r="W59" s="25"/>
      <c r="X59" s="22"/>
      <c r="Y59" s="22">
        <f>Projets[[#This Row],[Q1 Sprint]]+Projets[[#This Row],[Q2 Sprint]]+Projets[[#This Row],[Q3 Sprint]]+Projets[[#This Row],[Q4 Sprint]]</f>
        <v>0</v>
      </c>
      <c r="Z59" s="10">
        <f>Projets[[#This Row],[Somme sprint]]/$Y$50</f>
        <v>0</v>
      </c>
      <c r="AA59" s="10"/>
      <c r="AB59" s="27"/>
      <c r="AC59" s="27"/>
      <c r="AD59" s="27"/>
      <c r="AE59" s="27"/>
      <c r="AF59" s="27"/>
    </row>
    <row r="60" spans="1:32" x14ac:dyDescent="0.25">
      <c r="A60" s="10" t="str">
        <f t="shared" si="2"/>
        <v>équipe 3</v>
      </c>
      <c r="B60" s="21" t="s">
        <v>511</v>
      </c>
      <c r="C60" s="22">
        <f>SUMIFS(Jira[Man sprint],Jira[Issue Type],"Story",Jira[New Team name],$A$50,Jira[Eligibility],"yes",Jira[Quarter],"2018Q1",Jira[Projets],$B60)</f>
        <v>0</v>
      </c>
      <c r="D60" s="22"/>
      <c r="E60" s="23"/>
      <c r="F60" s="23"/>
      <c r="G60" s="22">
        <f>SUMIFS(Jira[Man sprint],Jira[Issue Type],"Story",Jira[New Team name],$A$50,Jira[Eligibility],"yes",Jira[Quarter],"2018Q2",Jira[Projets],$B60)</f>
        <v>0</v>
      </c>
      <c r="H60" s="22"/>
      <c r="I60" s="23"/>
      <c r="J60" s="24"/>
      <c r="K60" s="25"/>
      <c r="L60" s="25"/>
      <c r="M60" s="24"/>
      <c r="N60" s="22">
        <f>SUMIFS(Jira[Man sprint],Jira[Issue Type],"Story",Jira[New Team name],$A$50,Jira[Eligibility],"yes",Jira[Quarter],"2018Q3",Jira[Projets],$B60)</f>
        <v>0</v>
      </c>
      <c r="O60" s="22"/>
      <c r="P60" s="23"/>
      <c r="Q60" s="24"/>
      <c r="R60" s="22"/>
      <c r="S60" s="22">
        <f>SUMIFS(Jira[Man sprint],Jira[Issue Type],"Story",Jira[New Team name],$A$50,Jira[Eligibility],"yes",Jira[Quarter],"2018Q4",Jira[Projets],$B60)</f>
        <v>0</v>
      </c>
      <c r="T60" s="26"/>
      <c r="U60" s="24"/>
      <c r="V60" s="24"/>
      <c r="W60" s="25"/>
      <c r="X60" s="22"/>
      <c r="Y60" s="22">
        <f>Projets[[#This Row],[Q1 Sprint]]+Projets[[#This Row],[Q2 Sprint]]+Projets[[#This Row],[Q3 Sprint]]+Projets[[#This Row],[Q4 Sprint]]</f>
        <v>0</v>
      </c>
      <c r="Z60" s="10">
        <f>Projets[[#This Row],[Somme sprint]]/$Y$50</f>
        <v>0</v>
      </c>
      <c r="AA60" s="10"/>
      <c r="AB60" s="27"/>
      <c r="AC60" s="27"/>
      <c r="AD60" s="27"/>
      <c r="AE60" s="27"/>
      <c r="AF60" s="27"/>
    </row>
    <row r="61" spans="1:32" x14ac:dyDescent="0.25">
      <c r="A61" s="10" t="str">
        <f t="shared" si="2"/>
        <v>équipe 3</v>
      </c>
      <c r="B61" s="21" t="s">
        <v>512</v>
      </c>
      <c r="C61" s="22">
        <f>SUMIFS(Jira[Man sprint],Jira[Issue Type],"Story",Jira[New Team name],$A$50,Jira[Eligibility],"yes",Jira[Quarter],"2018Q1",Jira[Projets],$B61)</f>
        <v>0</v>
      </c>
      <c r="D61" s="22"/>
      <c r="E61" s="23"/>
      <c r="F61" s="23"/>
      <c r="G61" s="22">
        <f>SUMIFS(Jira[Man sprint],Jira[Issue Type],"Story",Jira[New Team name],$A$50,Jira[Eligibility],"yes",Jira[Quarter],"2018Q2",Jira[Projets],$B61)</f>
        <v>0</v>
      </c>
      <c r="H61" s="22"/>
      <c r="I61" s="23"/>
      <c r="J61" s="24"/>
      <c r="K61" s="25"/>
      <c r="L61" s="25"/>
      <c r="M61" s="24"/>
      <c r="N61" s="22">
        <f>SUMIFS(Jira[Man sprint],Jira[Issue Type],"Story",Jira[New Team name],$A$50,Jira[Eligibility],"yes",Jira[Quarter],"2018Q3",Jira[Projets],$B61)</f>
        <v>0</v>
      </c>
      <c r="O61" s="22"/>
      <c r="P61" s="23"/>
      <c r="Q61" s="24"/>
      <c r="R61" s="22"/>
      <c r="S61" s="22">
        <f>SUMIFS(Jira[Man sprint],Jira[Issue Type],"Story",Jira[New Team name],$A$50,Jira[Eligibility],"yes",Jira[Quarter],"2018Q4",Jira[Projets],$B61)</f>
        <v>0</v>
      </c>
      <c r="T61" s="26"/>
      <c r="U61" s="24"/>
      <c r="V61" s="24"/>
      <c r="W61" s="25"/>
      <c r="X61" s="22"/>
      <c r="Y61" s="22">
        <f>Projets[[#This Row],[Q1 Sprint]]+Projets[[#This Row],[Q2 Sprint]]+Projets[[#This Row],[Q3 Sprint]]+Projets[[#This Row],[Q4 Sprint]]</f>
        <v>0</v>
      </c>
      <c r="Z61" s="10">
        <f>Projets[[#This Row],[Somme sprint]]/$Y$50</f>
        <v>0</v>
      </c>
      <c r="AA61" s="10"/>
      <c r="AB61" s="27"/>
      <c r="AC61" s="27"/>
      <c r="AD61" s="27"/>
      <c r="AE61" s="27"/>
      <c r="AF61" s="27"/>
    </row>
    <row r="62" spans="1:32" x14ac:dyDescent="0.25">
      <c r="A62" s="10" t="str">
        <f t="shared" si="2"/>
        <v>équipe 3</v>
      </c>
      <c r="B62" s="21" t="s">
        <v>513</v>
      </c>
      <c r="C62" s="22">
        <f>SUMIFS(Jira[Man sprint],Jira[Issue Type],"Story",Jira[New Team name],$A$50,Jira[Eligibility],"yes",Jira[Quarter],"2018Q1",Jira[Projets],$B62)</f>
        <v>0</v>
      </c>
      <c r="D62" s="22"/>
      <c r="E62" s="23"/>
      <c r="F62" s="23"/>
      <c r="G62" s="22">
        <f>SUMIFS(Jira[Man sprint],Jira[Issue Type],"Story",Jira[New Team name],$A$50,Jira[Eligibility],"yes",Jira[Quarter],"2018Q2",Jira[Projets],$B62)</f>
        <v>0</v>
      </c>
      <c r="H62" s="22"/>
      <c r="I62" s="23"/>
      <c r="J62" s="24"/>
      <c r="K62" s="25"/>
      <c r="L62" s="25"/>
      <c r="M62" s="24"/>
      <c r="N62" s="22">
        <f>SUMIFS(Jira[Man sprint],Jira[Issue Type],"Story",Jira[New Team name],$A$50,Jira[Eligibility],"yes",Jira[Quarter],"2018Q3",Jira[Projets],$B62)</f>
        <v>0</v>
      </c>
      <c r="O62" s="22"/>
      <c r="P62" s="23"/>
      <c r="Q62" s="24"/>
      <c r="R62" s="22"/>
      <c r="S62" s="22">
        <f>SUMIFS(Jira[Man sprint],Jira[Issue Type],"Story",Jira[New Team name],$A$50,Jira[Eligibility],"yes",Jira[Quarter],"2018Q4",Jira[Projets],$B62)</f>
        <v>0</v>
      </c>
      <c r="T62" s="26"/>
      <c r="U62" s="24"/>
      <c r="V62" s="24"/>
      <c r="W62" s="25"/>
      <c r="X62" s="22"/>
      <c r="Y62" s="22">
        <f>Projets[[#This Row],[Q1 Sprint]]+Projets[[#This Row],[Q2 Sprint]]+Projets[[#This Row],[Q3 Sprint]]+Projets[[#This Row],[Q4 Sprint]]</f>
        <v>0</v>
      </c>
      <c r="Z62" s="10">
        <f>Projets[[#This Row],[Somme sprint]]/$Y$50</f>
        <v>0</v>
      </c>
      <c r="AA62" s="10"/>
      <c r="AB62" s="27"/>
      <c r="AC62" s="27"/>
      <c r="AD62" s="27"/>
      <c r="AE62" s="27"/>
      <c r="AF62" s="27"/>
    </row>
    <row r="63" spans="1:32" x14ac:dyDescent="0.25">
      <c r="A63" s="10" t="str">
        <f t="shared" si="2"/>
        <v>équipe 3</v>
      </c>
      <c r="B63" s="21" t="s">
        <v>514</v>
      </c>
      <c r="C63" s="22">
        <f>SUMIFS(Jira[Man sprint],Jira[Issue Type],"Story",Jira[New Team name],$A$50,Jira[Eligibility],"yes",Jira[Quarter],"2018Q1",Jira[Projets],$B63)</f>
        <v>0</v>
      </c>
      <c r="D63" s="22"/>
      <c r="E63" s="23"/>
      <c r="F63" s="23"/>
      <c r="G63" s="22">
        <f>SUMIFS(Jira[Man sprint],Jira[Issue Type],"Story",Jira[New Team name],$A$50,Jira[Eligibility],"yes",Jira[Quarter],"2018Q2",Jira[Projets],$B63)</f>
        <v>0</v>
      </c>
      <c r="H63" s="22"/>
      <c r="I63" s="23"/>
      <c r="J63" s="24"/>
      <c r="K63" s="25"/>
      <c r="L63" s="25"/>
      <c r="M63" s="24"/>
      <c r="N63" s="22">
        <f>SUMIFS(Jira[Man sprint],Jira[Issue Type],"Story",Jira[New Team name],$A$50,Jira[Eligibility],"yes",Jira[Quarter],"2018Q3",Jira[Projets],$B63)</f>
        <v>0</v>
      </c>
      <c r="O63" s="22"/>
      <c r="P63" s="23"/>
      <c r="Q63" s="24"/>
      <c r="R63" s="22"/>
      <c r="S63" s="22">
        <f>SUMIFS(Jira[Man sprint],Jira[Issue Type],"Story",Jira[New Team name],$A$50,Jira[Eligibility],"yes",Jira[Quarter],"2018Q4",Jira[Projets],$B63)</f>
        <v>0</v>
      </c>
      <c r="T63" s="26"/>
      <c r="U63" s="24"/>
      <c r="V63" s="24"/>
      <c r="W63" s="25"/>
      <c r="X63" s="22"/>
      <c r="Y63" s="22">
        <f>Projets[[#This Row],[Q1 Sprint]]+Projets[[#This Row],[Q2 Sprint]]+Projets[[#This Row],[Q3 Sprint]]+Projets[[#This Row],[Q4 Sprint]]</f>
        <v>0</v>
      </c>
      <c r="Z63" s="10">
        <f>Projets[[#This Row],[Somme sprint]]/$Y$50</f>
        <v>0</v>
      </c>
      <c r="AA63" s="10"/>
      <c r="AB63" s="27"/>
      <c r="AC63" s="27"/>
      <c r="AD63" s="27"/>
      <c r="AE63" s="27"/>
      <c r="AF63" s="27"/>
    </row>
    <row r="64" spans="1:32" x14ac:dyDescent="0.25">
      <c r="A64" s="10" t="str">
        <f t="shared" si="2"/>
        <v>équipe 3</v>
      </c>
      <c r="B64" s="21" t="s">
        <v>515</v>
      </c>
      <c r="C64" s="22">
        <f>SUMIFS(Jira[Man sprint],Jira[Issue Type],"Story",Jira[New Team name],$A$50,Jira[Eligibility],"yes",Jira[Quarter],"2018Q1",Jira[Projets],$B64)</f>
        <v>0</v>
      </c>
      <c r="D64" s="22"/>
      <c r="E64" s="23"/>
      <c r="F64" s="23"/>
      <c r="G64" s="22">
        <f>SUMIFS(Jira[Man sprint],Jira[Issue Type],"Story",Jira[New Team name],$A$50,Jira[Eligibility],"yes",Jira[Quarter],"2018Q2",Jira[Projets],$B64)</f>
        <v>0</v>
      </c>
      <c r="H64" s="22"/>
      <c r="I64" s="23"/>
      <c r="J64" s="24"/>
      <c r="K64" s="25"/>
      <c r="L64" s="25"/>
      <c r="M64" s="24"/>
      <c r="N64" s="22">
        <f>SUMIFS(Jira[Man sprint],Jira[Issue Type],"Story",Jira[New Team name],$A$50,Jira[Eligibility],"yes",Jira[Quarter],"2018Q3",Jira[Projets],$B64)</f>
        <v>0</v>
      </c>
      <c r="O64" s="22"/>
      <c r="P64" s="23"/>
      <c r="Q64" s="24"/>
      <c r="R64" s="22"/>
      <c r="S64" s="22">
        <f>SUMIFS(Jira[Man sprint],Jira[Issue Type],"Story",Jira[New Team name],$A$50,Jira[Eligibility],"yes",Jira[Quarter],"2018Q4",Jira[Projets],$B64)</f>
        <v>0</v>
      </c>
      <c r="T64" s="26"/>
      <c r="U64" s="24"/>
      <c r="V64" s="24"/>
      <c r="W64" s="25"/>
      <c r="X64" s="22"/>
      <c r="Y64" s="22">
        <f>Projets[[#This Row],[Q1 Sprint]]+Projets[[#This Row],[Q2 Sprint]]+Projets[[#This Row],[Q3 Sprint]]+Projets[[#This Row],[Q4 Sprint]]</f>
        <v>0</v>
      </c>
      <c r="Z64" s="10">
        <f>Projets[[#This Row],[Somme sprint]]/$Y$50</f>
        <v>0</v>
      </c>
      <c r="AA64" s="10"/>
      <c r="AB64" s="27"/>
      <c r="AC64" s="27"/>
      <c r="AD64" s="27"/>
      <c r="AE64" s="27"/>
      <c r="AF64" s="27"/>
    </row>
    <row r="65" spans="1:32" x14ac:dyDescent="0.25">
      <c r="A65" s="10" t="str">
        <f t="shared" si="2"/>
        <v>équipe 3</v>
      </c>
      <c r="B65" s="21" t="s">
        <v>516</v>
      </c>
      <c r="C65" s="22">
        <f>SUMIFS(Jira[Man sprint],Jira[Issue Type],"Story",Jira[New Team name],$A$50,Jira[Eligibility],"yes",Jira[Quarter],"2018Q1",Jira[Projets],$B65)</f>
        <v>0</v>
      </c>
      <c r="D65" s="22"/>
      <c r="E65" s="23"/>
      <c r="F65" s="23"/>
      <c r="G65" s="22">
        <f>SUMIFS(Jira[Man sprint],Jira[Issue Type],"Story",Jira[New Team name],$A$50,Jira[Eligibility],"yes",Jira[Quarter],"2018Q2",Jira[Projets],$B65)</f>
        <v>0</v>
      </c>
      <c r="H65" s="22"/>
      <c r="I65" s="23"/>
      <c r="J65" s="24"/>
      <c r="K65" s="25"/>
      <c r="L65" s="25"/>
      <c r="M65" s="24"/>
      <c r="N65" s="22">
        <f>SUMIFS(Jira[Man sprint],Jira[Issue Type],"Story",Jira[New Team name],$A$50,Jira[Eligibility],"yes",Jira[Quarter],"2018Q3",Jira[Projets],$B65)</f>
        <v>0</v>
      </c>
      <c r="O65" s="22"/>
      <c r="P65" s="23"/>
      <c r="Q65" s="24"/>
      <c r="R65" s="22"/>
      <c r="S65" s="22">
        <f>SUMIFS(Jira[Man sprint],Jira[Issue Type],"Story",Jira[New Team name],$A$50,Jira[Eligibility],"yes",Jira[Quarter],"2018Q4",Jira[Projets],$B65)</f>
        <v>2</v>
      </c>
      <c r="T65" s="26"/>
      <c r="U65" s="24"/>
      <c r="V65" s="24"/>
      <c r="W65" s="25"/>
      <c r="X65" s="22"/>
      <c r="Y65" s="22">
        <f>Projets[[#This Row],[Q1 Sprint]]+Projets[[#This Row],[Q2 Sprint]]+Projets[[#This Row],[Q3 Sprint]]+Projets[[#This Row],[Q4 Sprint]]</f>
        <v>0</v>
      </c>
      <c r="Z65" s="10">
        <f>Projets[[#This Row],[Somme sprint]]/$Y$50</f>
        <v>0</v>
      </c>
      <c r="AA65" s="10"/>
      <c r="AB65" s="27"/>
      <c r="AC65" s="27"/>
      <c r="AD65" s="27"/>
      <c r="AE65" s="27"/>
      <c r="AF65" s="27"/>
    </row>
    <row r="66" spans="1:32" x14ac:dyDescent="0.25">
      <c r="A66" s="10" t="str">
        <f t="shared" si="2"/>
        <v>équipe 3</v>
      </c>
      <c r="B66" s="21" t="s">
        <v>517</v>
      </c>
      <c r="C66" s="22">
        <f>SUMIFS(Jira[Man sprint],Jira[Issue Type],"Story",Jira[New Team name],$A$50,Jira[Eligibility],"yes",Jira[Quarter],"2018Q1",Jira[Projets],$B66)</f>
        <v>0</v>
      </c>
      <c r="D66" s="22"/>
      <c r="E66" s="23"/>
      <c r="F66" s="23"/>
      <c r="G66" s="22">
        <f>SUMIFS(Jira[Man sprint],Jira[Issue Type],"Story",Jira[New Team name],$A$50,Jira[Eligibility],"yes",Jira[Quarter],"2018Q2",Jira[Projets],$B66)</f>
        <v>0</v>
      </c>
      <c r="H66" s="22"/>
      <c r="I66" s="23"/>
      <c r="J66" s="24"/>
      <c r="K66" s="25"/>
      <c r="L66" s="25"/>
      <c r="M66" s="24"/>
      <c r="N66" s="22">
        <f>SUMIFS(Jira[Man sprint],Jira[Issue Type],"Story",Jira[New Team name],$A$50,Jira[Eligibility],"yes",Jira[Quarter],"2018Q3",Jira[Projets],$B66)</f>
        <v>0</v>
      </c>
      <c r="O66" s="22"/>
      <c r="P66" s="23"/>
      <c r="Q66" s="24"/>
      <c r="R66" s="22"/>
      <c r="S66" s="22">
        <f>SUMIFS(Jira[Man sprint],Jira[Issue Type],"Story",Jira[New Team name],$A$50,Jira[Eligibility],"yes",Jira[Quarter],"2018Q4",Jira[Projets],$B66)</f>
        <v>0</v>
      </c>
      <c r="T66" s="26"/>
      <c r="U66" s="24"/>
      <c r="V66" s="24"/>
      <c r="W66" s="25"/>
      <c r="X66" s="22"/>
      <c r="Y66" s="22">
        <f>Projets[[#This Row],[Q1 Sprint]]+Projets[[#This Row],[Q2 Sprint]]+Projets[[#This Row],[Q3 Sprint]]+Projets[[#This Row],[Q4 Sprint]]</f>
        <v>0</v>
      </c>
      <c r="Z66" s="10">
        <f>Projets[[#This Row],[Somme sprint]]/$Y$50</f>
        <v>0</v>
      </c>
      <c r="AA66" s="10"/>
      <c r="AB66" s="27"/>
      <c r="AC66" s="27"/>
      <c r="AD66" s="27"/>
      <c r="AE66" s="27"/>
      <c r="AF66" s="27"/>
    </row>
    <row r="67" spans="1:32" x14ac:dyDescent="0.25">
      <c r="A67" s="10" t="str">
        <f t="shared" si="2"/>
        <v>équipe 3</v>
      </c>
      <c r="B67" s="21" t="s">
        <v>518</v>
      </c>
      <c r="C67" s="22">
        <f>SUMIFS(Jira[Man sprint],Jira[Issue Type],"Story",Jira[New Team name],$A$50,Jira[Eligibility],"yes",Jira[Quarter],"2018Q1",Jira[Projets],$B67)</f>
        <v>0</v>
      </c>
      <c r="D67" s="22"/>
      <c r="E67" s="23"/>
      <c r="F67" s="23"/>
      <c r="G67" s="22">
        <f>SUMIFS(Jira[Man sprint],Jira[Issue Type],"Story",Jira[New Team name],$A$50,Jira[Eligibility],"yes",Jira[Quarter],"2018Q2",Jira[Projets],$B67)</f>
        <v>0</v>
      </c>
      <c r="H67" s="22"/>
      <c r="I67" s="23"/>
      <c r="J67" s="24"/>
      <c r="K67" s="25"/>
      <c r="L67" s="25"/>
      <c r="M67" s="24"/>
      <c r="N67" s="22">
        <f>SUMIFS(Jira[Man sprint],Jira[Issue Type],"Story",Jira[New Team name],$A$50,Jira[Eligibility],"yes",Jira[Quarter],"2018Q3",Jira[Projets],$B67)</f>
        <v>0</v>
      </c>
      <c r="O67" s="22"/>
      <c r="P67" s="23"/>
      <c r="Q67" s="24"/>
      <c r="R67" s="22"/>
      <c r="S67" s="22">
        <f>SUMIFS(Jira[Man sprint],Jira[Issue Type],"Story",Jira[New Team name],$A$50,Jira[Eligibility],"yes",Jira[Quarter],"2018Q4",Jira[Projets],$B67)</f>
        <v>0</v>
      </c>
      <c r="T67" s="26"/>
      <c r="U67" s="24"/>
      <c r="V67" s="24"/>
      <c r="W67" s="25"/>
      <c r="X67" s="22"/>
      <c r="Y67" s="22">
        <f>Projets[[#This Row],[Q1 Sprint]]+Projets[[#This Row],[Q2 Sprint]]+Projets[[#This Row],[Q3 Sprint]]+Projets[[#This Row],[Q4 Sprint]]</f>
        <v>0</v>
      </c>
      <c r="Z67" s="10">
        <f>Projets[[#This Row],[Somme sprint]]/$Y$50</f>
        <v>0</v>
      </c>
      <c r="AA67" s="10"/>
      <c r="AB67" s="27"/>
      <c r="AC67" s="27"/>
      <c r="AD67" s="27"/>
      <c r="AE67" s="27"/>
      <c r="AF67" s="27"/>
    </row>
    <row r="68" spans="1:32" x14ac:dyDescent="0.25">
      <c r="A68" s="10" t="str">
        <f t="shared" si="2"/>
        <v>équipe 3</v>
      </c>
      <c r="B68" s="21" t="s">
        <v>519</v>
      </c>
      <c r="C68" s="22">
        <f>SUMIFS(Jira[Man sprint],Jira[Issue Type],"Story",Jira[New Team name],$A$50,Jira[Eligibility],"yes",Jira[Quarter],"2018Q1",Jira[Projets],$B68)</f>
        <v>0</v>
      </c>
      <c r="D68" s="22"/>
      <c r="E68" s="23"/>
      <c r="F68" s="23"/>
      <c r="G68" s="22">
        <f>SUMIFS(Jira[Man sprint],Jira[Issue Type],"Story",Jira[New Team name],$A$50,Jira[Eligibility],"yes",Jira[Quarter],"2018Q2",Jira[Projets],$B68)</f>
        <v>0</v>
      </c>
      <c r="H68" s="22"/>
      <c r="I68" s="23"/>
      <c r="J68" s="24"/>
      <c r="K68" s="25"/>
      <c r="L68" s="25"/>
      <c r="M68" s="24"/>
      <c r="N68" s="22">
        <f>SUMIFS(Jira[Man sprint],Jira[Issue Type],"Story",Jira[New Team name],$A$50,Jira[Eligibility],"yes",Jira[Quarter],"2018Q3",Jira[Projets],$B68)</f>
        <v>15.5</v>
      </c>
      <c r="O68" s="22"/>
      <c r="P68" s="23"/>
      <c r="Q68" s="24"/>
      <c r="R68" s="22"/>
      <c r="S68" s="22">
        <f>SUMIFS(Jira[Man sprint],Jira[Issue Type],"Story",Jira[New Team name],$A$50,Jira[Eligibility],"yes",Jira[Quarter],"2018Q4",Jira[Projets],$B68)</f>
        <v>7.5</v>
      </c>
      <c r="T68" s="26"/>
      <c r="U68" s="24"/>
      <c r="V68" s="24"/>
      <c r="W68" s="25"/>
      <c r="X68" s="22"/>
      <c r="Y68" s="22">
        <f>Projets[[#This Row],[Q1 Sprint]]+Projets[[#This Row],[Q2 Sprint]]+Projets[[#This Row],[Q3 Sprint]]+Projets[[#This Row],[Q4 Sprint]]</f>
        <v>15.5</v>
      </c>
      <c r="Z68" s="29">
        <f>Projets[[#This Row],[Somme sprint]]/$Y$50</f>
        <v>0.57407407407407407</v>
      </c>
      <c r="AA68" s="10"/>
      <c r="AB68" s="27"/>
      <c r="AC68" s="27"/>
      <c r="AD68" s="27"/>
      <c r="AE68" s="27"/>
      <c r="AF68" s="27"/>
    </row>
    <row r="69" spans="1:32" x14ac:dyDescent="0.25">
      <c r="A69" s="10" t="str">
        <f t="shared" si="2"/>
        <v>équipe 3</v>
      </c>
      <c r="B69" s="21" t="s">
        <v>520</v>
      </c>
      <c r="C69" s="22">
        <f>SUMIFS(Jira[Man sprint],Jira[Issue Type],"Story",Jira[New Team name],$A$50,Jira[Eligibility],"yes",Jira[Quarter],"2018Q1",Jira[Projets],$B69)</f>
        <v>0</v>
      </c>
      <c r="D69" s="22"/>
      <c r="E69" s="23"/>
      <c r="F69" s="23"/>
      <c r="G69" s="22">
        <f>SUMIFS(Jira[Man sprint],Jira[Issue Type],"Story",Jira[New Team name],$A$50,Jira[Eligibility],"yes",Jira[Quarter],"2018Q2",Jira[Projets],$B69)</f>
        <v>0</v>
      </c>
      <c r="H69" s="22"/>
      <c r="I69" s="23"/>
      <c r="J69" s="24"/>
      <c r="K69" s="25"/>
      <c r="L69" s="25"/>
      <c r="M69" s="24"/>
      <c r="N69" s="22">
        <f>SUMIFS(Jira[Man sprint],Jira[Issue Type],"Story",Jira[New Team name],$A$50,Jira[Eligibility],"yes",Jira[Quarter],"2018Q3",Jira[Projets],$B69)</f>
        <v>0</v>
      </c>
      <c r="O69" s="22"/>
      <c r="P69" s="23"/>
      <c r="Q69" s="24"/>
      <c r="R69" s="22"/>
      <c r="S69" s="22">
        <f>SUMIFS(Jira[Man sprint],Jira[Issue Type],"Story",Jira[New Team name],$A$50,Jira[Eligibility],"yes",Jira[Quarter],"2018Q4",Jira[Projets],$B69)</f>
        <v>0</v>
      </c>
      <c r="T69" s="26"/>
      <c r="U69" s="24"/>
      <c r="V69" s="24"/>
      <c r="W69" s="25"/>
      <c r="X69" s="22"/>
      <c r="Y69" s="22">
        <f>Projets[[#This Row],[Q1 Sprint]]+Projets[[#This Row],[Q2 Sprint]]+Projets[[#This Row],[Q3 Sprint]]+Projets[[#This Row],[Q4 Sprint]]</f>
        <v>0</v>
      </c>
      <c r="Z69" s="10">
        <f>Projets[[#This Row],[Somme sprint]]/$Y$50</f>
        <v>0</v>
      </c>
      <c r="AA69" s="10"/>
      <c r="AB69" s="27"/>
      <c r="AC69" s="27"/>
      <c r="AD69" s="27"/>
      <c r="AE69" s="27"/>
      <c r="AF69" s="27"/>
    </row>
    <row r="70" spans="1:32" x14ac:dyDescent="0.25">
      <c r="A70" s="10" t="str">
        <f t="shared" si="2"/>
        <v>équipe 3</v>
      </c>
      <c r="B70" s="21" t="s">
        <v>521</v>
      </c>
      <c r="C70" s="22">
        <f>SUMIFS(Jira[Man sprint],Jira[Issue Type],"Story",Jira[New Team name],$A$50,Jira[Eligibility],"yes",Jira[Quarter],"2018Q1",Jira[Projets],$B70)</f>
        <v>0</v>
      </c>
      <c r="D70" s="22"/>
      <c r="E70" s="23"/>
      <c r="F70" s="23"/>
      <c r="G70" s="22">
        <f>SUMIFS(Jira[Man sprint],Jira[Issue Type],"Story",Jira[New Team name],$A$50,Jira[Eligibility],"yes",Jira[Quarter],"2018Q2",Jira[Projets],$B70)</f>
        <v>0</v>
      </c>
      <c r="H70" s="22"/>
      <c r="I70" s="23"/>
      <c r="J70" s="24"/>
      <c r="K70" s="25"/>
      <c r="L70" s="25"/>
      <c r="M70" s="24"/>
      <c r="N70" s="22">
        <f>SUMIFS(Jira[Man sprint],Jira[Issue Type],"Story",Jira[New Team name],$A$50,Jira[Eligibility],"yes",Jira[Quarter],"2018Q3",Jira[Projets],$B70)</f>
        <v>0</v>
      </c>
      <c r="O70" s="22"/>
      <c r="P70" s="23"/>
      <c r="Q70" s="24"/>
      <c r="R70" s="22"/>
      <c r="S70" s="22">
        <f>SUMIFS(Jira[Man sprint],Jira[Issue Type],"Story",Jira[New Team name],$A$50,Jira[Eligibility],"yes",Jira[Quarter],"2018Q4",Jira[Projets],$B70)</f>
        <v>0</v>
      </c>
      <c r="T70" s="26"/>
      <c r="U70" s="24"/>
      <c r="V70" s="24"/>
      <c r="W70" s="25"/>
      <c r="X70" s="22"/>
      <c r="Y70" s="22">
        <f>Projets[[#This Row],[Q1 Sprint]]+Projets[[#This Row],[Q2 Sprint]]+Projets[[#This Row],[Q3 Sprint]]+Projets[[#This Row],[Q4 Sprint]]</f>
        <v>0</v>
      </c>
      <c r="Z70" s="10">
        <f>Projets[[#This Row],[Somme sprint]]/$Y$50</f>
        <v>0</v>
      </c>
      <c r="AA70" s="10"/>
      <c r="AB70" s="27"/>
      <c r="AC70" s="27"/>
      <c r="AD70" s="27"/>
      <c r="AE70" s="27"/>
      <c r="AF70" s="27"/>
    </row>
    <row r="71" spans="1:32" x14ac:dyDescent="0.25">
      <c r="A71" s="10" t="str">
        <f t="shared" si="2"/>
        <v>équipe 3</v>
      </c>
      <c r="B71" s="21" t="s">
        <v>522</v>
      </c>
      <c r="C71" s="22">
        <f>SUMIFS(Jira[Man sprint],Jira[Issue Type],"Story",Jira[New Team name],$A$50,Jira[Eligibility],"yes",Jira[Quarter],"2018Q1",Jira[Projets],$B71)</f>
        <v>0</v>
      </c>
      <c r="D71" s="22"/>
      <c r="E71" s="23"/>
      <c r="F71" s="23"/>
      <c r="G71" s="22">
        <f>SUMIFS(Jira[Man sprint],Jira[Issue Type],"Story",Jira[New Team name],$A$50,Jira[Eligibility],"yes",Jira[Quarter],"2018Q2",Jira[Projets],$B71)</f>
        <v>0</v>
      </c>
      <c r="H71" s="22"/>
      <c r="I71" s="23"/>
      <c r="J71" s="24"/>
      <c r="K71" s="25"/>
      <c r="L71" s="25"/>
      <c r="M71" s="24"/>
      <c r="N71" s="22">
        <f>SUMIFS(Jira[Man sprint],Jira[Issue Type],"Story",Jira[New Team name],$A$50,Jira[Eligibility],"yes",Jira[Quarter],"2018Q3",Jira[Projets],$B71)</f>
        <v>0</v>
      </c>
      <c r="O71" s="22"/>
      <c r="P71" s="23"/>
      <c r="Q71" s="24"/>
      <c r="R71" s="22"/>
      <c r="S71" s="22">
        <f>SUMIFS(Jira[Man sprint],Jira[Issue Type],"Story",Jira[New Team name],$A$50,Jira[Eligibility],"yes",Jira[Quarter],"2018Q4",Jira[Projets],$B71)</f>
        <v>0</v>
      </c>
      <c r="T71" s="26"/>
      <c r="U71" s="24"/>
      <c r="V71" s="24"/>
      <c r="W71" s="25"/>
      <c r="X71" s="22"/>
      <c r="Y71" s="22">
        <f>Projets[[#This Row],[Q1 Sprint]]+Projets[[#This Row],[Q2 Sprint]]+Projets[[#This Row],[Q3 Sprint]]+Projets[[#This Row],[Q4 Sprint]]</f>
        <v>0</v>
      </c>
      <c r="Z71" s="10">
        <f>Projets[[#This Row],[Somme sprint]]/$Y$50</f>
        <v>0</v>
      </c>
      <c r="AA71" s="10"/>
      <c r="AB71" s="27"/>
      <c r="AC71" s="27"/>
      <c r="AD71" s="27"/>
      <c r="AE71" s="27"/>
      <c r="AF71" s="27"/>
    </row>
    <row r="72" spans="1:32" x14ac:dyDescent="0.25">
      <c r="A72" s="10" t="str">
        <f t="shared" si="2"/>
        <v>équipe 3</v>
      </c>
      <c r="B72" s="21" t="s">
        <v>523</v>
      </c>
      <c r="C72" s="22">
        <f>SUMIFS(Jira[Man sprint],Jira[Issue Type],"Story",Jira[New Team name],$A$50,Jira[Eligibility],"yes",Jira[Quarter],"2018Q1",Jira[Projets],$B72)</f>
        <v>0</v>
      </c>
      <c r="D72" s="22"/>
      <c r="E72" s="23"/>
      <c r="F72" s="23"/>
      <c r="G72" s="22">
        <f>SUMIFS(Jira[Man sprint],Jira[Issue Type],"Story",Jira[New Team name],$A$50,Jira[Eligibility],"yes",Jira[Quarter],"2018Q2",Jira[Projets],$B72)</f>
        <v>0</v>
      </c>
      <c r="H72" s="22"/>
      <c r="I72" s="23"/>
      <c r="J72" s="24"/>
      <c r="K72" s="25"/>
      <c r="L72" s="25"/>
      <c r="M72" s="24"/>
      <c r="N72" s="22">
        <f>SUMIFS(Jira[Man sprint],Jira[Issue Type],"Story",Jira[New Team name],$A$50,Jira[Eligibility],"yes",Jira[Quarter],"2018Q3",Jira[Projets],$B72)</f>
        <v>0</v>
      </c>
      <c r="O72" s="22"/>
      <c r="P72" s="23"/>
      <c r="Q72" s="24"/>
      <c r="R72" s="22"/>
      <c r="S72" s="22">
        <f>SUMIFS(Jira[Man sprint],Jira[Issue Type],"Story",Jira[New Team name],$A$50,Jira[Eligibility],"yes",Jira[Quarter],"2018Q4",Jira[Projets],$B72)</f>
        <v>0</v>
      </c>
      <c r="T72" s="26"/>
      <c r="U72" s="24"/>
      <c r="V72" s="24"/>
      <c r="W72" s="25"/>
      <c r="X72" s="22"/>
      <c r="Y72" s="22">
        <f>Projets[[#This Row],[Q1 Sprint]]+Projets[[#This Row],[Q2 Sprint]]+Projets[[#This Row],[Q3 Sprint]]+Projets[[#This Row],[Q4 Sprint]]</f>
        <v>0</v>
      </c>
      <c r="Z72" s="10">
        <f>Projets[[#This Row],[Somme sprint]]/$Y$50</f>
        <v>0</v>
      </c>
      <c r="AA72" s="10"/>
      <c r="AB72" s="27"/>
      <c r="AC72" s="27"/>
      <c r="AD72" s="27"/>
      <c r="AE72" s="27"/>
      <c r="AF72" s="27"/>
    </row>
    <row r="73" spans="1:32" x14ac:dyDescent="0.25">
      <c r="A73" s="10" t="str">
        <f t="shared" si="2"/>
        <v>équipe 3</v>
      </c>
      <c r="B73" s="21" t="s">
        <v>524</v>
      </c>
      <c r="C73" s="22">
        <f>SUMIFS(Jira[Man sprint],Jira[Issue Type],"Story",Jira[New Team name],$A$50,Jira[Eligibility],"yes",Jira[Quarter],"2018Q1",Jira[Projets],$B73)</f>
        <v>0</v>
      </c>
      <c r="D73" s="22"/>
      <c r="E73" s="23"/>
      <c r="F73" s="23"/>
      <c r="G73" s="22">
        <f>SUMIFS(Jira[Man sprint],Jira[Issue Type],"Story",Jira[New Team name],$A$50,Jira[Eligibility],"yes",Jira[Quarter],"2018Q2",Jira[Projets],$B73)</f>
        <v>0</v>
      </c>
      <c r="H73" s="22"/>
      <c r="I73" s="23"/>
      <c r="J73" s="24"/>
      <c r="K73" s="25"/>
      <c r="L73" s="25"/>
      <c r="M73" s="24"/>
      <c r="N73" s="22">
        <f>SUMIFS(Jira[Man sprint],Jira[Issue Type],"Story",Jira[New Team name],$A$50,Jira[Eligibility],"yes",Jira[Quarter],"2018Q3",Jira[Projets],$B73)</f>
        <v>0</v>
      </c>
      <c r="O73" s="22"/>
      <c r="P73" s="23"/>
      <c r="Q73" s="24"/>
      <c r="R73" s="22"/>
      <c r="S73" s="22">
        <f>SUMIFS(Jira[Man sprint],Jira[Issue Type],"Story",Jira[New Team name],$A$50,Jira[Eligibility],"yes",Jira[Quarter],"2018Q4",Jira[Projets],$B73)</f>
        <v>0</v>
      </c>
      <c r="T73" s="26"/>
      <c r="U73" s="24"/>
      <c r="V73" s="24"/>
      <c r="W73" s="25"/>
      <c r="X73" s="22"/>
      <c r="Y73" s="22">
        <f>Projets[[#This Row],[Q1 Sprint]]+Projets[[#This Row],[Q2 Sprint]]+Projets[[#This Row],[Q3 Sprint]]+Projets[[#This Row],[Q4 Sprint]]</f>
        <v>0</v>
      </c>
      <c r="Z73" s="10">
        <f>Projets[[#This Row],[Somme sprint]]/$Y$50</f>
        <v>0</v>
      </c>
      <c r="AA73" s="10"/>
      <c r="AB73" s="27"/>
      <c r="AC73" s="27"/>
      <c r="AD73" s="27"/>
      <c r="AE73" s="27"/>
      <c r="AF73" s="27"/>
    </row>
    <row r="74" spans="1:32" x14ac:dyDescent="0.25">
      <c r="A74" s="10" t="s">
        <v>10</v>
      </c>
      <c r="B74" s="38" t="s">
        <v>57</v>
      </c>
      <c r="C74" s="39">
        <f>SUMIFS(Jira[Man sprint],Jira[Issue Type],"Story",Jira[New Team name],$A74,Jira[Eligibility],"yes",Jira[Quarter],"2018Q1")</f>
        <v>9</v>
      </c>
      <c r="D74" s="39">
        <f>SUMIFS(Jira[Number of people],Jira[Quarter],"2018Q1",Jira[New Team name],$A74)</f>
        <v>5</v>
      </c>
      <c r="E74" s="39">
        <f>SUMIFS(Jira[Team capacity],Jira[Quarter],"2018Q1",Jira[New Team name],$A74)</f>
        <v>17</v>
      </c>
      <c r="F74" s="40">
        <f>SUMIFS(Jira[Focus factor],Jira[Quarter],"2018Q1",Jira[New Team name],$A74)</f>
        <v>0.6</v>
      </c>
      <c r="G74" s="39">
        <f>SUMIFS(Jira[Man sprint],Jira[Issue Type],"Story",Jira[New Team name],$A74,Jira[Eligibility],"yes",Jira[Quarter],"2018Q2")</f>
        <v>7</v>
      </c>
      <c r="H74" s="39">
        <f>SUMIFS(Jira[Number of people],Jira[Quarter],"2018Q2",Jira[New Team name],$A74)</f>
        <v>4</v>
      </c>
      <c r="I74" s="39">
        <f>SUMIFS(Jira[Team capacity],Jira[Quarter],"2018Q2",Jira[New Team name],$A74)</f>
        <v>17</v>
      </c>
      <c r="J74" s="40">
        <f>SUMIFS(Jira[Focus factor],Jira[Quarter],"2018Q2",Jira[New Team name],$A74)</f>
        <v>0.55000000000000004</v>
      </c>
      <c r="K74" s="41">
        <f>IF(Projets[[#This Row],[Entrée hors OKR S1]]&gt;=Projets[[#This Row],[S1 Ratio]],Projets[[#This Row],[Entrée hors OKR S1]],Projets[[#This Row],[S1 Ratio]])</f>
        <v>0.81550802139037426</v>
      </c>
      <c r="L74" s="41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0.81550802139037426</v>
      </c>
      <c r="M74" s="42"/>
      <c r="N74" s="39">
        <f>SUMIFS(Jira[Man sprint],Jira[Issue Type],"Story",Jira[New Team name],$A74,Jira[Eligibility],"yes",Jira[Quarter],"2018Q3")</f>
        <v>9</v>
      </c>
      <c r="O74" s="39">
        <f>SUMIFS(Jira[Number of people],Jira[Quarter],"2018Q3",Jira[New Team name],$A74)</f>
        <v>6</v>
      </c>
      <c r="P74" s="39">
        <f>SUMIFS(Jira[Team capacity],Jira[Quarter],"2018Q3",Jira[New Team name],$A74)</f>
        <v>20</v>
      </c>
      <c r="Q74" s="40">
        <f>SUMIFS(Jira[Focus factor],Jira[Quarter],"2018Q3",Jira[New Team name],$A74)</f>
        <v>0.6</v>
      </c>
      <c r="R74" s="39">
        <f>SUMIFS(Jira[Man sprint],Jira[Issue Type],"Story",Jira[New Team name],$A74,Jira[Eligibility],"yes",Jira[Quarter],"2018Q4")</f>
        <v>17</v>
      </c>
      <c r="S74" s="39">
        <f>SUMIFS(Jira[Number of people],Jira[Quarter],"2018Q4",Jira[New Team name],$A74)</f>
        <v>8</v>
      </c>
      <c r="T74" s="43">
        <f>SUMIFS(Jira[Team capacity],Jira[Quarter],"2018Q4",Jira[New Team name],$A74)</f>
        <v>36</v>
      </c>
      <c r="U74" s="40">
        <f>SUMIFS(Jira[Focus factor],Jira[Quarter],"2018Q4",Jira[New Team name],$A74)</f>
        <v>0.65</v>
      </c>
      <c r="V74" s="40">
        <f>IF(Projets[[#This Row],[S2 Ratio]]&gt;=Projets[[#This Row],[Entrée hors OKR S2]],Projets[[#This Row],[S2 Ratio]],Projets[[#This Row],[Entrée hors OKR S2]])</f>
        <v>0.85</v>
      </c>
      <c r="W74" s="41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0.46111111111111114</v>
      </c>
      <c r="X74" s="42">
        <v>0.85</v>
      </c>
      <c r="Y74" s="44">
        <f>Projets[[#This Row],[Q1 Sprint]]+Projets[[#This Row],[Q2 Sprint]]+Projets[[#This Row],[Q3 Sprint]]+Projets[[#This Row],[Q4 Sprint]]</f>
        <v>42</v>
      </c>
      <c r="Z74" s="10">
        <f>Projets[[#This Row],[Somme sprint]]/$Y$2</f>
        <v>0.77777777777777779</v>
      </c>
      <c r="AB74" s="28" t="s">
        <v>529</v>
      </c>
      <c r="AC74" s="28" t="s">
        <v>528</v>
      </c>
      <c r="AD74" s="28" t="s">
        <v>530</v>
      </c>
      <c r="AE74" s="28" t="s">
        <v>531</v>
      </c>
      <c r="AF74" s="28" t="s">
        <v>532</v>
      </c>
    </row>
    <row r="75" spans="1:32" s="10" customFormat="1" x14ac:dyDescent="0.25">
      <c r="A75" s="10" t="str">
        <f t="shared" ref="A75:A97" si="3">$A$74</f>
        <v>équipe 4</v>
      </c>
      <c r="B75" s="21" t="s">
        <v>502</v>
      </c>
      <c r="C75" s="22">
        <f>SUMIFS(Jira[Man sprint],Jira[Issue Type],"Story",Jira[New Team name],$A$74,Jira[Eligibility],"yes",Jira[Quarter],"2018Q1",Jira[Projets],$B75)</f>
        <v>0</v>
      </c>
      <c r="D75" s="22"/>
      <c r="E75" s="23"/>
      <c r="F75" s="23"/>
      <c r="G75" s="22">
        <f>SUMIFS(Jira[Man sprint],Jira[Issue Type],"Story",Jira[New Team name],$A$74,Jira[Eligibility],"yes",Jira[Quarter],"2018Q2",Jira[Projets],$B75)</f>
        <v>0</v>
      </c>
      <c r="H75" s="22"/>
      <c r="I75" s="23"/>
      <c r="J75" s="24"/>
      <c r="K75" s="25"/>
      <c r="L75" s="25"/>
      <c r="M75" s="24"/>
      <c r="N75" s="22">
        <f>SUMIFS(Jira[Man sprint],Jira[Issue Type],"Story",Jira[New Team name],$A$74,Jira[Eligibility],"yes",Jira[Quarter],"2018Q3",Jira[Projets],$B75)</f>
        <v>9</v>
      </c>
      <c r="O75" s="22"/>
      <c r="P75" s="23"/>
      <c r="Q75" s="24"/>
      <c r="R75" s="22"/>
      <c r="S75" s="22">
        <f>SUMIFS(Jira[Man sprint],Jira[Issue Type],"Story",Jira[New Team name],$A$74,Jira[Eligibility],"yes",Jira[Quarter],"2018Q4",Jira[Projets],$B75)</f>
        <v>0</v>
      </c>
      <c r="T75" s="26"/>
      <c r="U75" s="24"/>
      <c r="V75" s="24"/>
      <c r="W75" s="25"/>
      <c r="X75" s="22"/>
      <c r="Y75" s="22">
        <f>Projets[[#This Row],[Q1 Sprint]]+Projets[[#This Row],[Q2 Sprint]]+Projets[[#This Row],[Q3 Sprint]]+Projets[[#This Row],[Q4 Sprint]]</f>
        <v>9</v>
      </c>
      <c r="Z75" s="29">
        <f>Projets[[#This Row],[Somme sprint]]/$Y$74</f>
        <v>0.21428571428571427</v>
      </c>
      <c r="AB75" s="27" t="b">
        <f>Z74=SUM(Z75:Z97)</f>
        <v>0</v>
      </c>
      <c r="AC75" s="27" t="b">
        <f>C74=SUM(C75:C97)</f>
        <v>1</v>
      </c>
      <c r="AD75" s="27" t="b">
        <f>G74=SUM(G75:G97)</f>
        <v>1</v>
      </c>
      <c r="AE75" s="27" t="b">
        <f>E74=SUM(N75:N97)</f>
        <v>0</v>
      </c>
      <c r="AF75" s="27" t="b">
        <f>F74=SUM(S75:S97)</f>
        <v>0</v>
      </c>
    </row>
    <row r="76" spans="1:32" s="10" customFormat="1" x14ac:dyDescent="0.25">
      <c r="A76" s="10" t="str">
        <f t="shared" si="3"/>
        <v>équipe 4</v>
      </c>
      <c r="B76" s="21" t="s">
        <v>503</v>
      </c>
      <c r="C76" s="22">
        <f>SUMIFS(Jira[Man sprint],Jira[Issue Type],"Story",Jira[New Team name],$A$74,Jira[Eligibility],"yes",Jira[Quarter],"2018Q1",Jira[Projets],$B76)</f>
        <v>0</v>
      </c>
      <c r="D76" s="22"/>
      <c r="E76" s="23"/>
      <c r="F76" s="23"/>
      <c r="G76" s="22">
        <f>SUMIFS(Jira[Man sprint],Jira[Issue Type],"Story",Jira[New Team name],$A$74,Jira[Eligibility],"yes",Jira[Quarter],"2018Q2",Jira[Projets],$B76)</f>
        <v>0</v>
      </c>
      <c r="H76" s="22"/>
      <c r="I76" s="23"/>
      <c r="J76" s="24"/>
      <c r="K76" s="25"/>
      <c r="L76" s="25"/>
      <c r="M76" s="24"/>
      <c r="N76" s="22">
        <f>SUMIFS(Jira[Man sprint],Jira[Issue Type],"Story",Jira[New Team name],$A$74,Jira[Eligibility],"yes",Jira[Quarter],"2018Q3",Jira[Projets],$B76)</f>
        <v>0</v>
      </c>
      <c r="O76" s="22"/>
      <c r="P76" s="23"/>
      <c r="Q76" s="24"/>
      <c r="R76" s="22"/>
      <c r="S76" s="22">
        <f>SUMIFS(Jira[Man sprint],Jira[Issue Type],"Story",Jira[New Team name],$A$74,Jira[Eligibility],"yes",Jira[Quarter],"2018Q4",Jira[Projets],$B76)</f>
        <v>0</v>
      </c>
      <c r="T76" s="26"/>
      <c r="U76" s="24"/>
      <c r="V76" s="24"/>
      <c r="W76" s="25"/>
      <c r="X76" s="22"/>
      <c r="Y76" s="22">
        <f>Projets[[#This Row],[Q1 Sprint]]+Projets[[#This Row],[Q2 Sprint]]+Projets[[#This Row],[Q3 Sprint]]+Projets[[#This Row],[Q4 Sprint]]</f>
        <v>0</v>
      </c>
      <c r="Z76" s="10">
        <f>Projets[[#This Row],[Somme sprint]]/$Y$74</f>
        <v>0</v>
      </c>
      <c r="AB76" s="27"/>
      <c r="AC76" s="27"/>
      <c r="AD76" s="27"/>
      <c r="AE76" s="27"/>
      <c r="AF76" s="27"/>
    </row>
    <row r="77" spans="1:32" s="10" customFormat="1" x14ac:dyDescent="0.25">
      <c r="A77" s="10" t="str">
        <f t="shared" si="3"/>
        <v>équipe 4</v>
      </c>
      <c r="B77" s="21" t="s">
        <v>504</v>
      </c>
      <c r="C77" s="22">
        <f>SUMIFS(Jira[Man sprint],Jira[Issue Type],"Story",Jira[New Team name],$A$74,Jira[Eligibility],"yes",Jira[Quarter],"2018Q1",Jira[Projets],$B77)</f>
        <v>0</v>
      </c>
      <c r="D77" s="22"/>
      <c r="E77" s="23"/>
      <c r="F77" s="23"/>
      <c r="G77" s="22">
        <f>SUMIFS(Jira[Man sprint],Jira[Issue Type],"Story",Jira[New Team name],$A$74,Jira[Eligibility],"yes",Jira[Quarter],"2018Q2",Jira[Projets],$B77)</f>
        <v>0</v>
      </c>
      <c r="H77" s="22"/>
      <c r="I77" s="23"/>
      <c r="J77" s="24"/>
      <c r="K77" s="25"/>
      <c r="L77" s="25"/>
      <c r="M77" s="24"/>
      <c r="N77" s="22">
        <f>SUMIFS(Jira[Man sprint],Jira[Issue Type],"Story",Jira[New Team name],$A$74,Jira[Eligibility],"yes",Jira[Quarter],"2018Q3",Jira[Projets],$B77)</f>
        <v>0</v>
      </c>
      <c r="O77" s="22"/>
      <c r="P77" s="23"/>
      <c r="Q77" s="24"/>
      <c r="R77" s="22"/>
      <c r="S77" s="22">
        <f>SUMIFS(Jira[Man sprint],Jira[Issue Type],"Story",Jira[New Team name],$A$74,Jira[Eligibility],"yes",Jira[Quarter],"2018Q4",Jira[Projets],$B77)</f>
        <v>0</v>
      </c>
      <c r="T77" s="26"/>
      <c r="U77" s="24"/>
      <c r="V77" s="24"/>
      <c r="W77" s="25"/>
      <c r="X77" s="22"/>
      <c r="Y77" s="22">
        <f>Projets[[#This Row],[Q1 Sprint]]+Projets[[#This Row],[Q2 Sprint]]+Projets[[#This Row],[Q3 Sprint]]+Projets[[#This Row],[Q4 Sprint]]</f>
        <v>0</v>
      </c>
      <c r="Z77" s="10">
        <f>Projets[[#This Row],[Somme sprint]]/$Y$74</f>
        <v>0</v>
      </c>
      <c r="AB77" s="27"/>
      <c r="AC77" s="27"/>
      <c r="AD77" s="27"/>
      <c r="AE77" s="27"/>
      <c r="AF77" s="27"/>
    </row>
    <row r="78" spans="1:32" s="10" customFormat="1" x14ac:dyDescent="0.25">
      <c r="A78" s="10" t="str">
        <f t="shared" si="3"/>
        <v>équipe 4</v>
      </c>
      <c r="B78" s="21" t="s">
        <v>505</v>
      </c>
      <c r="C78" s="22">
        <f>SUMIFS(Jira[Man sprint],Jira[Issue Type],"Story",Jira[New Team name],$A$74,Jira[Eligibility],"yes",Jira[Quarter],"2018Q1",Jira[Projets],$B78)</f>
        <v>0</v>
      </c>
      <c r="D78" s="22"/>
      <c r="E78" s="23"/>
      <c r="F78" s="23"/>
      <c r="G78" s="22">
        <f>SUMIFS(Jira[Man sprint],Jira[Issue Type],"Story",Jira[New Team name],$A$74,Jira[Eligibility],"yes",Jira[Quarter],"2018Q2",Jira[Projets],$B78)</f>
        <v>0</v>
      </c>
      <c r="H78" s="22"/>
      <c r="I78" s="23"/>
      <c r="J78" s="24"/>
      <c r="K78" s="25"/>
      <c r="L78" s="25"/>
      <c r="M78" s="24"/>
      <c r="N78" s="22">
        <f>SUMIFS(Jira[Man sprint],Jira[Issue Type],"Story",Jira[New Team name],$A$74,Jira[Eligibility],"yes",Jira[Quarter],"2018Q3",Jira[Projets],$B78)</f>
        <v>0</v>
      </c>
      <c r="O78" s="22"/>
      <c r="P78" s="23"/>
      <c r="Q78" s="24"/>
      <c r="R78" s="22"/>
      <c r="S78" s="22">
        <f>SUMIFS(Jira[Man sprint],Jira[Issue Type],"Story",Jira[New Team name],$A$74,Jira[Eligibility],"yes",Jira[Quarter],"2018Q4",Jira[Projets],$B78)</f>
        <v>0</v>
      </c>
      <c r="T78" s="26"/>
      <c r="U78" s="24"/>
      <c r="V78" s="24"/>
      <c r="W78" s="25"/>
      <c r="X78" s="22"/>
      <c r="Y78" s="22">
        <f>Projets[[#This Row],[Q1 Sprint]]+Projets[[#This Row],[Q2 Sprint]]+Projets[[#This Row],[Q3 Sprint]]+Projets[[#This Row],[Q4 Sprint]]</f>
        <v>0</v>
      </c>
      <c r="Z78" s="10">
        <f>Projets[[#This Row],[Somme sprint]]/$Y$74</f>
        <v>0</v>
      </c>
      <c r="AB78" s="27"/>
      <c r="AC78" s="27"/>
      <c r="AD78" s="27"/>
      <c r="AE78" s="27"/>
      <c r="AF78" s="27"/>
    </row>
    <row r="79" spans="1:32" s="10" customFormat="1" x14ac:dyDescent="0.25">
      <c r="A79" s="10" t="str">
        <f t="shared" si="3"/>
        <v>équipe 4</v>
      </c>
      <c r="B79" s="21" t="s">
        <v>506</v>
      </c>
      <c r="C79" s="22">
        <f>SUMIFS(Jira[Man sprint],Jira[Issue Type],"Story",Jira[New Team name],$A$74,Jira[Eligibility],"yes",Jira[Quarter],"2018Q1",Jira[Projets],$B79)</f>
        <v>0</v>
      </c>
      <c r="D79" s="22"/>
      <c r="E79" s="23"/>
      <c r="F79" s="23"/>
      <c r="G79" s="22">
        <f>SUMIFS(Jira[Man sprint],Jira[Issue Type],"Story",Jira[New Team name],$A$74,Jira[Eligibility],"yes",Jira[Quarter],"2018Q2",Jira[Projets],$B79)</f>
        <v>0</v>
      </c>
      <c r="H79" s="22"/>
      <c r="I79" s="23"/>
      <c r="J79" s="24"/>
      <c r="K79" s="25"/>
      <c r="L79" s="25"/>
      <c r="M79" s="24"/>
      <c r="N79" s="22">
        <f>SUMIFS(Jira[Man sprint],Jira[Issue Type],"Story",Jira[New Team name],$A$74,Jira[Eligibility],"yes",Jira[Quarter],"2018Q3",Jira[Projets],$B79)</f>
        <v>0</v>
      </c>
      <c r="O79" s="22"/>
      <c r="P79" s="23"/>
      <c r="Q79" s="24"/>
      <c r="R79" s="22"/>
      <c r="S79" s="22">
        <f>SUMIFS(Jira[Man sprint],Jira[Issue Type],"Story",Jira[New Team name],$A$74,Jira[Eligibility],"yes",Jira[Quarter],"2018Q4",Jira[Projets],$B79)</f>
        <v>0</v>
      </c>
      <c r="T79" s="26"/>
      <c r="U79" s="24"/>
      <c r="V79" s="24"/>
      <c r="W79" s="25"/>
      <c r="X79" s="22"/>
      <c r="Y79" s="22">
        <f>Projets[[#This Row],[Q1 Sprint]]+Projets[[#This Row],[Q2 Sprint]]+Projets[[#This Row],[Q3 Sprint]]+Projets[[#This Row],[Q4 Sprint]]</f>
        <v>0</v>
      </c>
      <c r="Z79" s="10">
        <f>Projets[[#This Row],[Somme sprint]]/$Y$74</f>
        <v>0</v>
      </c>
      <c r="AB79" s="27"/>
      <c r="AC79" s="27"/>
      <c r="AD79" s="27"/>
      <c r="AE79" s="27"/>
      <c r="AF79" s="27"/>
    </row>
    <row r="80" spans="1:32" s="10" customFormat="1" x14ac:dyDescent="0.25">
      <c r="A80" s="10" t="str">
        <f t="shared" si="3"/>
        <v>équipe 4</v>
      </c>
      <c r="B80" s="21" t="s">
        <v>507</v>
      </c>
      <c r="C80" s="22">
        <f>SUMIFS(Jira[Man sprint],Jira[Issue Type],"Story",Jira[New Team name],$A$74,Jira[Eligibility],"yes",Jira[Quarter],"2018Q1",Jira[Projets],$B80)</f>
        <v>0</v>
      </c>
      <c r="D80" s="22"/>
      <c r="E80" s="23"/>
      <c r="F80" s="23"/>
      <c r="G80" s="22">
        <f>SUMIFS(Jira[Man sprint],Jira[Issue Type],"Story",Jira[New Team name],$A$74,Jira[Eligibility],"yes",Jira[Quarter],"2018Q2",Jira[Projets],$B80)</f>
        <v>0</v>
      </c>
      <c r="H80" s="22"/>
      <c r="I80" s="23"/>
      <c r="J80" s="24"/>
      <c r="K80" s="25"/>
      <c r="L80" s="25"/>
      <c r="M80" s="24"/>
      <c r="N80" s="22">
        <f>SUMIFS(Jira[Man sprint],Jira[Issue Type],"Story",Jira[New Team name],$A$74,Jira[Eligibility],"yes",Jira[Quarter],"2018Q3",Jira[Projets],$B80)</f>
        <v>0</v>
      </c>
      <c r="O80" s="22"/>
      <c r="P80" s="23"/>
      <c r="Q80" s="24"/>
      <c r="R80" s="22"/>
      <c r="S80" s="22">
        <f>SUMIFS(Jira[Man sprint],Jira[Issue Type],"Story",Jira[New Team name],$A$74,Jira[Eligibility],"yes",Jira[Quarter],"2018Q4",Jira[Projets],$B80)</f>
        <v>0</v>
      </c>
      <c r="T80" s="26"/>
      <c r="U80" s="24"/>
      <c r="V80" s="24"/>
      <c r="W80" s="25"/>
      <c r="X80" s="22"/>
      <c r="Y80" s="22">
        <f>Projets[[#This Row],[Q1 Sprint]]+Projets[[#This Row],[Q2 Sprint]]+Projets[[#This Row],[Q3 Sprint]]+Projets[[#This Row],[Q4 Sprint]]</f>
        <v>0</v>
      </c>
      <c r="Z80" s="10">
        <f>Projets[[#This Row],[Somme sprint]]/$Y$74</f>
        <v>0</v>
      </c>
      <c r="AB80" s="27"/>
      <c r="AC80" s="27"/>
      <c r="AD80" s="27"/>
      <c r="AE80" s="27"/>
      <c r="AF80" s="27"/>
    </row>
    <row r="81" spans="1:32" s="10" customFormat="1" x14ac:dyDescent="0.25">
      <c r="A81" s="10" t="str">
        <f t="shared" si="3"/>
        <v>équipe 4</v>
      </c>
      <c r="B81" s="21" t="s">
        <v>508</v>
      </c>
      <c r="C81" s="22">
        <f>SUMIFS(Jira[Man sprint],Jira[Issue Type],"Story",Jira[New Team name],$A$74,Jira[Eligibility],"yes",Jira[Quarter],"2018Q1",Jira[Projets],$B81)</f>
        <v>0</v>
      </c>
      <c r="D81" s="22"/>
      <c r="E81" s="23"/>
      <c r="F81" s="23"/>
      <c r="G81" s="22">
        <f>SUMIFS(Jira[Man sprint],Jira[Issue Type],"Story",Jira[New Team name],$A$74,Jira[Eligibility],"yes",Jira[Quarter],"2018Q2",Jira[Projets],$B81)</f>
        <v>0</v>
      </c>
      <c r="H81" s="22"/>
      <c r="I81" s="23"/>
      <c r="J81" s="24"/>
      <c r="K81" s="25"/>
      <c r="L81" s="25"/>
      <c r="M81" s="24"/>
      <c r="N81" s="22">
        <f>SUMIFS(Jira[Man sprint],Jira[Issue Type],"Story",Jira[New Team name],$A$74,Jira[Eligibility],"yes",Jira[Quarter],"2018Q3",Jira[Projets],$B81)</f>
        <v>0</v>
      </c>
      <c r="O81" s="22"/>
      <c r="P81" s="23"/>
      <c r="Q81" s="24"/>
      <c r="R81" s="22"/>
      <c r="S81" s="22">
        <f>SUMIFS(Jira[Man sprint],Jira[Issue Type],"Story",Jira[New Team name],$A$74,Jira[Eligibility],"yes",Jira[Quarter],"2018Q4",Jira[Projets],$B81)</f>
        <v>0</v>
      </c>
      <c r="T81" s="26"/>
      <c r="U81" s="24"/>
      <c r="V81" s="24"/>
      <c r="W81" s="25"/>
      <c r="X81" s="22"/>
      <c r="Y81" s="22">
        <f>Projets[[#This Row],[Q1 Sprint]]+Projets[[#This Row],[Q2 Sprint]]+Projets[[#This Row],[Q3 Sprint]]+Projets[[#This Row],[Q4 Sprint]]</f>
        <v>0</v>
      </c>
      <c r="Z81" s="10">
        <f>Projets[[#This Row],[Somme sprint]]/$Y$74</f>
        <v>0</v>
      </c>
      <c r="AB81" s="27"/>
      <c r="AC81" s="27"/>
      <c r="AD81" s="27"/>
      <c r="AE81" s="27"/>
      <c r="AF81" s="27"/>
    </row>
    <row r="82" spans="1:32" s="10" customFormat="1" x14ac:dyDescent="0.25">
      <c r="A82" s="10" t="str">
        <f t="shared" si="3"/>
        <v>équipe 4</v>
      </c>
      <c r="B82" s="21" t="s">
        <v>509</v>
      </c>
      <c r="C82" s="22">
        <f>SUMIFS(Jira[Man sprint],Jira[Issue Type],"Story",Jira[New Team name],$A$74,Jira[Eligibility],"yes",Jira[Quarter],"2018Q1",Jira[Projets],$B82)</f>
        <v>0</v>
      </c>
      <c r="D82" s="22"/>
      <c r="E82" s="23"/>
      <c r="F82" s="23"/>
      <c r="G82" s="22">
        <f>SUMIFS(Jira[Man sprint],Jira[Issue Type],"Story",Jira[New Team name],$A$74,Jira[Eligibility],"yes",Jira[Quarter],"2018Q2",Jira[Projets],$B82)</f>
        <v>0</v>
      </c>
      <c r="H82" s="22"/>
      <c r="I82" s="23"/>
      <c r="J82" s="24"/>
      <c r="K82" s="25"/>
      <c r="L82" s="25"/>
      <c r="M82" s="24"/>
      <c r="N82" s="22">
        <f>SUMIFS(Jira[Man sprint],Jira[Issue Type],"Story",Jira[New Team name],$A$74,Jira[Eligibility],"yes",Jira[Quarter],"2018Q3",Jira[Projets],$B82)</f>
        <v>0</v>
      </c>
      <c r="O82" s="22"/>
      <c r="P82" s="23"/>
      <c r="Q82" s="24"/>
      <c r="R82" s="22"/>
      <c r="S82" s="22">
        <f>SUMIFS(Jira[Man sprint],Jira[Issue Type],"Story",Jira[New Team name],$A$74,Jira[Eligibility],"yes",Jira[Quarter],"2018Q4",Jira[Projets],$B82)</f>
        <v>0</v>
      </c>
      <c r="T82" s="26"/>
      <c r="U82" s="24"/>
      <c r="V82" s="24"/>
      <c r="W82" s="25"/>
      <c r="X82" s="22"/>
      <c r="Y82" s="22">
        <f>Projets[[#This Row],[Q1 Sprint]]+Projets[[#This Row],[Q2 Sprint]]+Projets[[#This Row],[Q3 Sprint]]+Projets[[#This Row],[Q4 Sprint]]</f>
        <v>0</v>
      </c>
      <c r="Z82" s="10">
        <f>Projets[[#This Row],[Somme sprint]]/$Y$74</f>
        <v>0</v>
      </c>
      <c r="AB82" s="27"/>
      <c r="AC82" s="27"/>
      <c r="AD82" s="27"/>
      <c r="AE82" s="27"/>
      <c r="AF82" s="27"/>
    </row>
    <row r="83" spans="1:32" s="10" customFormat="1" x14ac:dyDescent="0.25">
      <c r="A83" s="10" t="str">
        <f t="shared" si="3"/>
        <v>équipe 4</v>
      </c>
      <c r="B83" s="21" t="s">
        <v>510</v>
      </c>
      <c r="C83" s="22">
        <f>SUMIFS(Jira[Man sprint],Jira[Issue Type],"Story",Jira[New Team name],$A$74,Jira[Eligibility],"yes",Jira[Quarter],"2018Q1",Jira[Projets],$B83)</f>
        <v>0</v>
      </c>
      <c r="D83" s="22"/>
      <c r="E83" s="23"/>
      <c r="F83" s="23"/>
      <c r="G83" s="22">
        <f>SUMIFS(Jira[Man sprint],Jira[Issue Type],"Story",Jira[New Team name],$A$74,Jira[Eligibility],"yes",Jira[Quarter],"2018Q2",Jira[Projets],$B83)</f>
        <v>0</v>
      </c>
      <c r="H83" s="22"/>
      <c r="I83" s="23"/>
      <c r="J83" s="24"/>
      <c r="K83" s="25"/>
      <c r="L83" s="25"/>
      <c r="M83" s="24"/>
      <c r="N83" s="22">
        <f>SUMIFS(Jira[Man sprint],Jira[Issue Type],"Story",Jira[New Team name],$A$74,Jira[Eligibility],"yes",Jira[Quarter],"2018Q3",Jira[Projets],$B83)</f>
        <v>0</v>
      </c>
      <c r="O83" s="22"/>
      <c r="P83" s="23"/>
      <c r="Q83" s="24"/>
      <c r="R83" s="22"/>
      <c r="S83" s="22">
        <f>SUMIFS(Jira[Man sprint],Jira[Issue Type],"Story",Jira[New Team name],$A$74,Jira[Eligibility],"yes",Jira[Quarter],"2018Q4",Jira[Projets],$B83)</f>
        <v>0</v>
      </c>
      <c r="T83" s="26"/>
      <c r="U83" s="24"/>
      <c r="V83" s="24"/>
      <c r="W83" s="25"/>
      <c r="X83" s="22"/>
      <c r="Y83" s="22">
        <f>Projets[[#This Row],[Q1 Sprint]]+Projets[[#This Row],[Q2 Sprint]]+Projets[[#This Row],[Q3 Sprint]]+Projets[[#This Row],[Q4 Sprint]]</f>
        <v>0</v>
      </c>
      <c r="Z83" s="10">
        <f>Projets[[#This Row],[Somme sprint]]/$Y$74</f>
        <v>0</v>
      </c>
      <c r="AB83" s="27"/>
      <c r="AC83" s="27"/>
      <c r="AD83" s="27"/>
      <c r="AE83" s="27"/>
      <c r="AF83" s="27"/>
    </row>
    <row r="84" spans="1:32" s="10" customFormat="1" x14ac:dyDescent="0.25">
      <c r="A84" s="10" t="str">
        <f t="shared" si="3"/>
        <v>équipe 4</v>
      </c>
      <c r="B84" s="21" t="s">
        <v>511</v>
      </c>
      <c r="C84" s="22">
        <f>SUMIFS(Jira[Man sprint],Jira[Issue Type],"Story",Jira[New Team name],$A$74,Jira[Eligibility],"yes",Jira[Quarter],"2018Q1",Jira[Projets],$B84)</f>
        <v>0</v>
      </c>
      <c r="D84" s="22"/>
      <c r="E84" s="23"/>
      <c r="F84" s="23"/>
      <c r="G84" s="22">
        <f>SUMIFS(Jira[Man sprint],Jira[Issue Type],"Story",Jira[New Team name],$A$74,Jira[Eligibility],"yes",Jira[Quarter],"2018Q2",Jira[Projets],$B84)</f>
        <v>0</v>
      </c>
      <c r="H84" s="22"/>
      <c r="I84" s="23"/>
      <c r="J84" s="24"/>
      <c r="K84" s="25"/>
      <c r="L84" s="25"/>
      <c r="M84" s="24"/>
      <c r="N84" s="22">
        <f>SUMIFS(Jira[Man sprint],Jira[Issue Type],"Story",Jira[New Team name],$A$74,Jira[Eligibility],"yes",Jira[Quarter],"2018Q3",Jira[Projets],$B84)</f>
        <v>0</v>
      </c>
      <c r="O84" s="22"/>
      <c r="P84" s="23"/>
      <c r="Q84" s="24"/>
      <c r="R84" s="22"/>
      <c r="S84" s="22">
        <f>SUMIFS(Jira[Man sprint],Jira[Issue Type],"Story",Jira[New Team name],$A$74,Jira[Eligibility],"yes",Jira[Quarter],"2018Q4",Jira[Projets],$B84)</f>
        <v>0</v>
      </c>
      <c r="T84" s="26"/>
      <c r="U84" s="24"/>
      <c r="V84" s="24"/>
      <c r="W84" s="25"/>
      <c r="X84" s="22"/>
      <c r="Y84" s="22">
        <f>Projets[[#This Row],[Q1 Sprint]]+Projets[[#This Row],[Q2 Sprint]]+Projets[[#This Row],[Q3 Sprint]]+Projets[[#This Row],[Q4 Sprint]]</f>
        <v>0</v>
      </c>
      <c r="Z84" s="10">
        <f>Projets[[#This Row],[Somme sprint]]/$Y$74</f>
        <v>0</v>
      </c>
      <c r="AB84" s="27"/>
      <c r="AC84" s="27"/>
      <c r="AD84" s="27"/>
      <c r="AE84" s="27"/>
      <c r="AF84" s="27"/>
    </row>
    <row r="85" spans="1:32" s="10" customFormat="1" x14ac:dyDescent="0.25">
      <c r="A85" s="10" t="str">
        <f t="shared" si="3"/>
        <v>équipe 4</v>
      </c>
      <c r="B85" s="21" t="s">
        <v>512</v>
      </c>
      <c r="C85" s="22">
        <f>SUMIFS(Jira[Man sprint],Jira[Issue Type],"Story",Jira[New Team name],$A$74,Jira[Eligibility],"yes",Jira[Quarter],"2018Q1",Jira[Projets],$B85)</f>
        <v>0</v>
      </c>
      <c r="D85" s="22"/>
      <c r="E85" s="23"/>
      <c r="F85" s="23"/>
      <c r="G85" s="22">
        <f>SUMIFS(Jira[Man sprint],Jira[Issue Type],"Story",Jira[New Team name],$A$74,Jira[Eligibility],"yes",Jira[Quarter],"2018Q2",Jira[Projets],$B85)</f>
        <v>0</v>
      </c>
      <c r="H85" s="22"/>
      <c r="I85" s="23"/>
      <c r="J85" s="24"/>
      <c r="K85" s="25"/>
      <c r="L85" s="25"/>
      <c r="M85" s="24"/>
      <c r="N85" s="22">
        <f>SUMIFS(Jira[Man sprint],Jira[Issue Type],"Story",Jira[New Team name],$A$74,Jira[Eligibility],"yes",Jira[Quarter],"2018Q3",Jira[Projets],$B85)</f>
        <v>0</v>
      </c>
      <c r="O85" s="22"/>
      <c r="P85" s="23"/>
      <c r="Q85" s="24"/>
      <c r="R85" s="22"/>
      <c r="S85" s="22">
        <f>SUMIFS(Jira[Man sprint],Jira[Issue Type],"Story",Jira[New Team name],$A$74,Jira[Eligibility],"yes",Jira[Quarter],"2018Q4",Jira[Projets],$B85)</f>
        <v>0</v>
      </c>
      <c r="T85" s="26"/>
      <c r="U85" s="24"/>
      <c r="V85" s="24"/>
      <c r="W85" s="25"/>
      <c r="X85" s="22"/>
      <c r="Y85" s="22">
        <f>Projets[[#This Row],[Q1 Sprint]]+Projets[[#This Row],[Q2 Sprint]]+Projets[[#This Row],[Q3 Sprint]]+Projets[[#This Row],[Q4 Sprint]]</f>
        <v>0</v>
      </c>
      <c r="Z85" s="10">
        <f>Projets[[#This Row],[Somme sprint]]/$Y$74</f>
        <v>0</v>
      </c>
      <c r="AB85" s="27"/>
      <c r="AC85" s="27"/>
      <c r="AD85" s="27"/>
      <c r="AE85" s="27"/>
      <c r="AF85" s="27"/>
    </row>
    <row r="86" spans="1:32" s="10" customFormat="1" x14ac:dyDescent="0.25">
      <c r="A86" s="10" t="str">
        <f t="shared" si="3"/>
        <v>équipe 4</v>
      </c>
      <c r="B86" s="21" t="s">
        <v>513</v>
      </c>
      <c r="C86" s="22">
        <f>SUMIFS(Jira[Man sprint],Jira[Issue Type],"Story",Jira[New Team name],$A$74,Jira[Eligibility],"yes",Jira[Quarter],"2018Q1",Jira[Projets],$B86)</f>
        <v>0</v>
      </c>
      <c r="D86" s="22"/>
      <c r="E86" s="23"/>
      <c r="F86" s="23"/>
      <c r="G86" s="22">
        <f>SUMIFS(Jira[Man sprint],Jira[Issue Type],"Story",Jira[New Team name],$A$74,Jira[Eligibility],"yes",Jira[Quarter],"2018Q2",Jira[Projets],$B86)</f>
        <v>0</v>
      </c>
      <c r="H86" s="22"/>
      <c r="I86" s="23"/>
      <c r="J86" s="24"/>
      <c r="K86" s="25"/>
      <c r="L86" s="25"/>
      <c r="M86" s="24"/>
      <c r="N86" s="22">
        <f>SUMIFS(Jira[Man sprint],Jira[Issue Type],"Story",Jira[New Team name],$A$74,Jira[Eligibility],"yes",Jira[Quarter],"2018Q3",Jira[Projets],$B86)</f>
        <v>0</v>
      </c>
      <c r="O86" s="22"/>
      <c r="P86" s="23"/>
      <c r="Q86" s="24"/>
      <c r="R86" s="22"/>
      <c r="S86" s="22">
        <f>SUMIFS(Jira[Man sprint],Jira[Issue Type],"Story",Jira[New Team name],$A$74,Jira[Eligibility],"yes",Jira[Quarter],"2018Q4",Jira[Projets],$B86)</f>
        <v>0</v>
      </c>
      <c r="T86" s="26"/>
      <c r="U86" s="24"/>
      <c r="V86" s="24"/>
      <c r="W86" s="25"/>
      <c r="X86" s="22"/>
      <c r="Y86" s="22">
        <f>Projets[[#This Row],[Q1 Sprint]]+Projets[[#This Row],[Q2 Sprint]]+Projets[[#This Row],[Q3 Sprint]]+Projets[[#This Row],[Q4 Sprint]]</f>
        <v>0</v>
      </c>
      <c r="Z86" s="10">
        <f>Projets[[#This Row],[Somme sprint]]/$Y$74</f>
        <v>0</v>
      </c>
      <c r="AB86" s="27"/>
      <c r="AC86" s="27"/>
      <c r="AD86" s="27"/>
      <c r="AE86" s="27"/>
      <c r="AF86" s="27"/>
    </row>
    <row r="87" spans="1:32" s="10" customFormat="1" x14ac:dyDescent="0.25">
      <c r="A87" s="10" t="str">
        <f t="shared" si="3"/>
        <v>équipe 4</v>
      </c>
      <c r="B87" s="21" t="s">
        <v>514</v>
      </c>
      <c r="C87" s="22">
        <f>SUMIFS(Jira[Man sprint],Jira[Issue Type],"Story",Jira[New Team name],$A$74,Jira[Eligibility],"yes",Jira[Quarter],"2018Q1",Jira[Projets],$B87)</f>
        <v>0</v>
      </c>
      <c r="D87" s="22"/>
      <c r="E87" s="23"/>
      <c r="F87" s="23"/>
      <c r="G87" s="22">
        <f>SUMIFS(Jira[Man sprint],Jira[Issue Type],"Story",Jira[New Team name],$A$74,Jira[Eligibility],"yes",Jira[Quarter],"2018Q2",Jira[Projets],$B87)</f>
        <v>0</v>
      </c>
      <c r="H87" s="22"/>
      <c r="I87" s="23"/>
      <c r="J87" s="24"/>
      <c r="K87" s="25"/>
      <c r="L87" s="25"/>
      <c r="M87" s="24"/>
      <c r="N87" s="22">
        <f>SUMIFS(Jira[Man sprint],Jira[Issue Type],"Story",Jira[New Team name],$A$74,Jira[Eligibility],"yes",Jira[Quarter],"2018Q3",Jira[Projets],$B87)</f>
        <v>0</v>
      </c>
      <c r="O87" s="22"/>
      <c r="P87" s="23"/>
      <c r="Q87" s="24"/>
      <c r="R87" s="22"/>
      <c r="S87" s="22">
        <f>SUMIFS(Jira[Man sprint],Jira[Issue Type],"Story",Jira[New Team name],$A$74,Jira[Eligibility],"yes",Jira[Quarter],"2018Q4",Jira[Projets],$B87)</f>
        <v>0</v>
      </c>
      <c r="T87" s="26"/>
      <c r="U87" s="24"/>
      <c r="V87" s="24"/>
      <c r="W87" s="25"/>
      <c r="X87" s="22"/>
      <c r="Y87" s="22">
        <f>Projets[[#This Row],[Q1 Sprint]]+Projets[[#This Row],[Q2 Sprint]]+Projets[[#This Row],[Q3 Sprint]]+Projets[[#This Row],[Q4 Sprint]]</f>
        <v>0</v>
      </c>
      <c r="Z87" s="10">
        <f>Projets[[#This Row],[Somme sprint]]/$Y$74</f>
        <v>0</v>
      </c>
      <c r="AB87" s="27"/>
      <c r="AC87" s="27"/>
      <c r="AD87" s="27"/>
      <c r="AE87" s="27"/>
      <c r="AF87" s="27"/>
    </row>
    <row r="88" spans="1:32" s="10" customFormat="1" x14ac:dyDescent="0.25">
      <c r="A88" s="10" t="str">
        <f t="shared" si="3"/>
        <v>équipe 4</v>
      </c>
      <c r="B88" s="21" t="s">
        <v>515</v>
      </c>
      <c r="C88" s="22">
        <f>SUMIFS(Jira[Man sprint],Jira[Issue Type],"Story",Jira[New Team name],$A$74,Jira[Eligibility],"yes",Jira[Quarter],"2018Q1",Jira[Projets],$B88)</f>
        <v>5</v>
      </c>
      <c r="D88" s="22"/>
      <c r="E88" s="23"/>
      <c r="F88" s="23"/>
      <c r="G88" s="22">
        <f>SUMIFS(Jira[Man sprint],Jira[Issue Type],"Story",Jira[New Team name],$A$74,Jira[Eligibility],"yes",Jira[Quarter],"2018Q2",Jira[Projets],$B88)</f>
        <v>0</v>
      </c>
      <c r="H88" s="22"/>
      <c r="I88" s="23"/>
      <c r="J88" s="24"/>
      <c r="K88" s="25"/>
      <c r="L88" s="25"/>
      <c r="M88" s="24"/>
      <c r="N88" s="22">
        <f>SUMIFS(Jira[Man sprint],Jira[Issue Type],"Story",Jira[New Team name],$A$74,Jira[Eligibility],"yes",Jira[Quarter],"2018Q3",Jira[Projets],$B88)</f>
        <v>0</v>
      </c>
      <c r="O88" s="22"/>
      <c r="P88" s="23"/>
      <c r="Q88" s="24"/>
      <c r="R88" s="22"/>
      <c r="S88" s="22">
        <f>SUMIFS(Jira[Man sprint],Jira[Issue Type],"Story",Jira[New Team name],$A$74,Jira[Eligibility],"yes",Jira[Quarter],"2018Q4",Jira[Projets],$B88)</f>
        <v>0</v>
      </c>
      <c r="T88" s="26"/>
      <c r="U88" s="24"/>
      <c r="V88" s="24"/>
      <c r="W88" s="25"/>
      <c r="X88" s="22"/>
      <c r="Y88" s="22">
        <f>Projets[[#This Row],[Q1 Sprint]]+Projets[[#This Row],[Q2 Sprint]]+Projets[[#This Row],[Q3 Sprint]]+Projets[[#This Row],[Q4 Sprint]]</f>
        <v>5</v>
      </c>
      <c r="Z88" s="29">
        <f>Projets[[#This Row],[Somme sprint]]/$Y$74</f>
        <v>0.11904761904761904</v>
      </c>
      <c r="AB88" s="27"/>
      <c r="AC88" s="27"/>
      <c r="AD88" s="27"/>
      <c r="AE88" s="27"/>
      <c r="AF88" s="27"/>
    </row>
    <row r="89" spans="1:32" s="10" customFormat="1" x14ac:dyDescent="0.25">
      <c r="A89" s="10" t="str">
        <f t="shared" si="3"/>
        <v>équipe 4</v>
      </c>
      <c r="B89" s="21" t="s">
        <v>516</v>
      </c>
      <c r="C89" s="22">
        <f>SUMIFS(Jira[Man sprint],Jira[Issue Type],"Story",Jira[New Team name],$A$74,Jira[Eligibility],"yes",Jira[Quarter],"2018Q1",Jira[Projets],$B89)</f>
        <v>0</v>
      </c>
      <c r="D89" s="22"/>
      <c r="E89" s="23"/>
      <c r="F89" s="23"/>
      <c r="G89" s="22">
        <f>SUMIFS(Jira[Man sprint],Jira[Issue Type],"Story",Jira[New Team name],$A$74,Jira[Eligibility],"yes",Jira[Quarter],"2018Q2",Jira[Projets],$B89)</f>
        <v>0</v>
      </c>
      <c r="H89" s="22"/>
      <c r="I89" s="23"/>
      <c r="J89" s="24"/>
      <c r="K89" s="25"/>
      <c r="L89" s="25"/>
      <c r="M89" s="24"/>
      <c r="N89" s="22">
        <f>SUMIFS(Jira[Man sprint],Jira[Issue Type],"Story",Jira[New Team name],$A$74,Jira[Eligibility],"yes",Jira[Quarter],"2018Q3",Jira[Projets],$B89)</f>
        <v>0</v>
      </c>
      <c r="O89" s="22"/>
      <c r="P89" s="23"/>
      <c r="Q89" s="24"/>
      <c r="R89" s="22"/>
      <c r="S89" s="22">
        <f>SUMIFS(Jira[Man sprint],Jira[Issue Type],"Story",Jira[New Team name],$A$74,Jira[Eligibility],"yes",Jira[Quarter],"2018Q4",Jira[Projets],$B89)</f>
        <v>0</v>
      </c>
      <c r="T89" s="26"/>
      <c r="U89" s="24"/>
      <c r="V89" s="24"/>
      <c r="W89" s="25"/>
      <c r="X89" s="22"/>
      <c r="Y89" s="22">
        <f>Projets[[#This Row],[Q1 Sprint]]+Projets[[#This Row],[Q2 Sprint]]+Projets[[#This Row],[Q3 Sprint]]+Projets[[#This Row],[Q4 Sprint]]</f>
        <v>0</v>
      </c>
      <c r="Z89" s="10">
        <f>Projets[[#This Row],[Somme sprint]]/$Y$74</f>
        <v>0</v>
      </c>
      <c r="AB89" s="27"/>
      <c r="AC89" s="27"/>
      <c r="AD89" s="27"/>
      <c r="AE89" s="27"/>
      <c r="AF89" s="27"/>
    </row>
    <row r="90" spans="1:32" s="10" customFormat="1" x14ac:dyDescent="0.25">
      <c r="A90" s="10" t="str">
        <f t="shared" si="3"/>
        <v>équipe 4</v>
      </c>
      <c r="B90" s="21" t="s">
        <v>517</v>
      </c>
      <c r="C90" s="22">
        <f>SUMIFS(Jira[Man sprint],Jira[Issue Type],"Story",Jira[New Team name],$A$74,Jira[Eligibility],"yes",Jira[Quarter],"2018Q1",Jira[Projets],$B90)</f>
        <v>0</v>
      </c>
      <c r="D90" s="22"/>
      <c r="E90" s="23"/>
      <c r="F90" s="23"/>
      <c r="G90" s="22">
        <f>SUMIFS(Jira[Man sprint],Jira[Issue Type],"Story",Jira[New Team name],$A$74,Jira[Eligibility],"yes",Jira[Quarter],"2018Q2",Jira[Projets],$B90)</f>
        <v>0</v>
      </c>
      <c r="H90" s="22"/>
      <c r="I90" s="23"/>
      <c r="J90" s="24"/>
      <c r="K90" s="25"/>
      <c r="L90" s="25"/>
      <c r="M90" s="24"/>
      <c r="N90" s="22">
        <f>SUMIFS(Jira[Man sprint],Jira[Issue Type],"Story",Jira[New Team name],$A$74,Jira[Eligibility],"yes",Jira[Quarter],"2018Q3",Jira[Projets],$B90)</f>
        <v>0</v>
      </c>
      <c r="O90" s="22"/>
      <c r="P90" s="23"/>
      <c r="Q90" s="24"/>
      <c r="R90" s="22"/>
      <c r="S90" s="22">
        <f>SUMIFS(Jira[Man sprint],Jira[Issue Type],"Story",Jira[New Team name],$A$74,Jira[Eligibility],"yes",Jira[Quarter],"2018Q4",Jira[Projets],$B90)</f>
        <v>0</v>
      </c>
      <c r="T90" s="26"/>
      <c r="U90" s="24"/>
      <c r="V90" s="24"/>
      <c r="W90" s="25"/>
      <c r="X90" s="22"/>
      <c r="Y90" s="22">
        <f>Projets[[#This Row],[Q1 Sprint]]+Projets[[#This Row],[Q2 Sprint]]+Projets[[#This Row],[Q3 Sprint]]+Projets[[#This Row],[Q4 Sprint]]</f>
        <v>0</v>
      </c>
      <c r="Z90" s="10">
        <f>Projets[[#This Row],[Somme sprint]]/$Y$74</f>
        <v>0</v>
      </c>
      <c r="AB90" s="27"/>
      <c r="AC90" s="27"/>
      <c r="AD90" s="27"/>
      <c r="AE90" s="27"/>
      <c r="AF90" s="27"/>
    </row>
    <row r="91" spans="1:32" s="10" customFormat="1" x14ac:dyDescent="0.25">
      <c r="A91" s="10" t="str">
        <f t="shared" si="3"/>
        <v>équipe 4</v>
      </c>
      <c r="B91" s="21" t="s">
        <v>518</v>
      </c>
      <c r="C91" s="22">
        <f>SUMIFS(Jira[Man sprint],Jira[Issue Type],"Story",Jira[New Team name],$A$74,Jira[Eligibility],"yes",Jira[Quarter],"2018Q1",Jira[Projets],$B91)</f>
        <v>0</v>
      </c>
      <c r="D91" s="22"/>
      <c r="E91" s="23"/>
      <c r="F91" s="23"/>
      <c r="G91" s="22">
        <f>SUMIFS(Jira[Man sprint],Jira[Issue Type],"Story",Jira[New Team name],$A$74,Jira[Eligibility],"yes",Jira[Quarter],"2018Q2",Jira[Projets],$B91)</f>
        <v>0</v>
      </c>
      <c r="H91" s="22"/>
      <c r="I91" s="23"/>
      <c r="J91" s="24"/>
      <c r="K91" s="25"/>
      <c r="L91" s="25"/>
      <c r="M91" s="24"/>
      <c r="N91" s="22">
        <f>SUMIFS(Jira[Man sprint],Jira[Issue Type],"Story",Jira[New Team name],$A$74,Jira[Eligibility],"yes",Jira[Quarter],"2018Q3",Jira[Projets],$B91)</f>
        <v>0</v>
      </c>
      <c r="O91" s="22"/>
      <c r="P91" s="23"/>
      <c r="Q91" s="24"/>
      <c r="R91" s="22"/>
      <c r="S91" s="22">
        <f>SUMIFS(Jira[Man sprint],Jira[Issue Type],"Story",Jira[New Team name],$A$74,Jira[Eligibility],"yes",Jira[Quarter],"2018Q4",Jira[Projets],$B91)</f>
        <v>0</v>
      </c>
      <c r="T91" s="26"/>
      <c r="U91" s="24"/>
      <c r="V91" s="24"/>
      <c r="W91" s="25"/>
      <c r="X91" s="22"/>
      <c r="Y91" s="22">
        <f>Projets[[#This Row],[Q1 Sprint]]+Projets[[#This Row],[Q2 Sprint]]+Projets[[#This Row],[Q3 Sprint]]+Projets[[#This Row],[Q4 Sprint]]</f>
        <v>0</v>
      </c>
      <c r="Z91" s="10">
        <f>Projets[[#This Row],[Somme sprint]]/$Y$74</f>
        <v>0</v>
      </c>
      <c r="AB91" s="27"/>
      <c r="AC91" s="27"/>
      <c r="AD91" s="27"/>
      <c r="AE91" s="27"/>
      <c r="AF91" s="27"/>
    </row>
    <row r="92" spans="1:32" s="10" customFormat="1" x14ac:dyDescent="0.25">
      <c r="A92" s="10" t="str">
        <f t="shared" si="3"/>
        <v>équipe 4</v>
      </c>
      <c r="B92" s="21" t="s">
        <v>519</v>
      </c>
      <c r="C92" s="22">
        <f>SUMIFS(Jira[Man sprint],Jira[Issue Type],"Story",Jira[New Team name],$A$74,Jira[Eligibility],"yes",Jira[Quarter],"2018Q1",Jira[Projets],$B92)</f>
        <v>0</v>
      </c>
      <c r="D92" s="22"/>
      <c r="E92" s="23"/>
      <c r="F92" s="23"/>
      <c r="G92" s="22">
        <f>SUMIFS(Jira[Man sprint],Jira[Issue Type],"Story",Jira[New Team name],$A$74,Jira[Eligibility],"yes",Jira[Quarter],"2018Q2",Jira[Projets],$B92)</f>
        <v>0</v>
      </c>
      <c r="H92" s="22"/>
      <c r="I92" s="23"/>
      <c r="J92" s="24"/>
      <c r="K92" s="25"/>
      <c r="L92" s="25"/>
      <c r="M92" s="24"/>
      <c r="N92" s="22">
        <f>SUMIFS(Jira[Man sprint],Jira[Issue Type],"Story",Jira[New Team name],$A$74,Jira[Eligibility],"yes",Jira[Quarter],"2018Q3",Jira[Projets],$B92)</f>
        <v>0</v>
      </c>
      <c r="O92" s="22"/>
      <c r="P92" s="23"/>
      <c r="Q92" s="24"/>
      <c r="R92" s="22"/>
      <c r="S92" s="22">
        <f>SUMIFS(Jira[Man sprint],Jira[Issue Type],"Story",Jira[New Team name],$A$74,Jira[Eligibility],"yes",Jira[Quarter],"2018Q4",Jira[Projets],$B92)</f>
        <v>0</v>
      </c>
      <c r="T92" s="26"/>
      <c r="U92" s="24"/>
      <c r="V92" s="24"/>
      <c r="W92" s="25"/>
      <c r="X92" s="22"/>
      <c r="Y92" s="22">
        <f>Projets[[#This Row],[Q1 Sprint]]+Projets[[#This Row],[Q2 Sprint]]+Projets[[#This Row],[Q3 Sprint]]+Projets[[#This Row],[Q4 Sprint]]</f>
        <v>0</v>
      </c>
      <c r="Z92" s="10">
        <f>Projets[[#This Row],[Somme sprint]]/$Y$74</f>
        <v>0</v>
      </c>
      <c r="AB92" s="27"/>
      <c r="AC92" s="27"/>
      <c r="AD92" s="27"/>
      <c r="AE92" s="27"/>
      <c r="AF92" s="27"/>
    </row>
    <row r="93" spans="1:32" s="10" customFormat="1" x14ac:dyDescent="0.25">
      <c r="A93" s="10" t="str">
        <f t="shared" si="3"/>
        <v>équipe 4</v>
      </c>
      <c r="B93" s="21" t="s">
        <v>520</v>
      </c>
      <c r="C93" s="22">
        <f>SUMIFS(Jira[Man sprint],Jira[Issue Type],"Story",Jira[New Team name],$A$74,Jira[Eligibility],"yes",Jira[Quarter],"2018Q1",Jira[Projets],$B93)</f>
        <v>0</v>
      </c>
      <c r="D93" s="22"/>
      <c r="E93" s="23"/>
      <c r="F93" s="23"/>
      <c r="G93" s="22">
        <f>SUMIFS(Jira[Man sprint],Jira[Issue Type],"Story",Jira[New Team name],$A$74,Jira[Eligibility],"yes",Jira[Quarter],"2018Q2",Jira[Projets],$B93)</f>
        <v>0</v>
      </c>
      <c r="H93" s="22"/>
      <c r="I93" s="23"/>
      <c r="J93" s="24"/>
      <c r="K93" s="25"/>
      <c r="L93" s="25"/>
      <c r="M93" s="24"/>
      <c r="N93" s="22">
        <f>SUMIFS(Jira[Man sprint],Jira[Issue Type],"Story",Jira[New Team name],$A$74,Jira[Eligibility],"yes",Jira[Quarter],"2018Q3",Jira[Projets],$B93)</f>
        <v>0</v>
      </c>
      <c r="O93" s="22"/>
      <c r="P93" s="23"/>
      <c r="Q93" s="24"/>
      <c r="R93" s="22"/>
      <c r="S93" s="22">
        <f>SUMIFS(Jira[Man sprint],Jira[Issue Type],"Story",Jira[New Team name],$A$74,Jira[Eligibility],"yes",Jira[Quarter],"2018Q4",Jira[Projets],$B93)</f>
        <v>0</v>
      </c>
      <c r="T93" s="26"/>
      <c r="U93" s="24"/>
      <c r="V93" s="24"/>
      <c r="W93" s="25"/>
      <c r="X93" s="22"/>
      <c r="Y93" s="22">
        <f>Projets[[#This Row],[Q1 Sprint]]+Projets[[#This Row],[Q2 Sprint]]+Projets[[#This Row],[Q3 Sprint]]+Projets[[#This Row],[Q4 Sprint]]</f>
        <v>0</v>
      </c>
      <c r="Z93" s="10">
        <f>Projets[[#This Row],[Somme sprint]]/$Y$74</f>
        <v>0</v>
      </c>
      <c r="AB93" s="27"/>
      <c r="AC93" s="27"/>
      <c r="AD93" s="27"/>
      <c r="AE93" s="27"/>
      <c r="AF93" s="27"/>
    </row>
    <row r="94" spans="1:32" s="10" customFormat="1" x14ac:dyDescent="0.25">
      <c r="A94" s="10" t="str">
        <f t="shared" si="3"/>
        <v>équipe 4</v>
      </c>
      <c r="B94" s="21" t="s">
        <v>521</v>
      </c>
      <c r="C94" s="22">
        <f>SUMIFS(Jira[Man sprint],Jira[Issue Type],"Story",Jira[New Team name],$A$74,Jira[Eligibility],"yes",Jira[Quarter],"2018Q1",Jira[Projets],$B94)</f>
        <v>0</v>
      </c>
      <c r="D94" s="22"/>
      <c r="E94" s="23"/>
      <c r="F94" s="23"/>
      <c r="G94" s="22">
        <f>SUMIFS(Jira[Man sprint],Jira[Issue Type],"Story",Jira[New Team name],$A$74,Jira[Eligibility],"yes",Jira[Quarter],"2018Q2",Jira[Projets],$B94)</f>
        <v>0</v>
      </c>
      <c r="H94" s="22"/>
      <c r="I94" s="23"/>
      <c r="J94" s="24"/>
      <c r="K94" s="25"/>
      <c r="L94" s="25"/>
      <c r="M94" s="24"/>
      <c r="N94" s="22">
        <f>SUMIFS(Jira[Man sprint],Jira[Issue Type],"Story",Jira[New Team name],$A$74,Jira[Eligibility],"yes",Jira[Quarter],"2018Q3",Jira[Projets],$B94)</f>
        <v>0</v>
      </c>
      <c r="O94" s="22"/>
      <c r="P94" s="23"/>
      <c r="Q94" s="24"/>
      <c r="R94" s="22"/>
      <c r="S94" s="22">
        <f>SUMIFS(Jira[Man sprint],Jira[Issue Type],"Story",Jira[New Team name],$A$74,Jira[Eligibility],"yes",Jira[Quarter],"2018Q4",Jira[Projets],$B94)</f>
        <v>0</v>
      </c>
      <c r="T94" s="26"/>
      <c r="U94" s="24"/>
      <c r="V94" s="24"/>
      <c r="W94" s="25"/>
      <c r="X94" s="22"/>
      <c r="Y94" s="22">
        <f>Projets[[#This Row],[Q1 Sprint]]+Projets[[#This Row],[Q2 Sprint]]+Projets[[#This Row],[Q3 Sprint]]+Projets[[#This Row],[Q4 Sprint]]</f>
        <v>0</v>
      </c>
      <c r="Z94" s="10">
        <f>Projets[[#This Row],[Somme sprint]]/$Y$74</f>
        <v>0</v>
      </c>
      <c r="AB94" s="27"/>
      <c r="AC94" s="27"/>
      <c r="AD94" s="27"/>
      <c r="AE94" s="27"/>
      <c r="AF94" s="27"/>
    </row>
    <row r="95" spans="1:32" s="10" customFormat="1" x14ac:dyDescent="0.25">
      <c r="A95" s="10" t="str">
        <f t="shared" si="3"/>
        <v>équipe 4</v>
      </c>
      <c r="B95" s="21" t="s">
        <v>522</v>
      </c>
      <c r="C95" s="22">
        <f>SUMIFS(Jira[Man sprint],Jira[Issue Type],"Story",Jira[New Team name],$A$74,Jira[Eligibility],"yes",Jira[Quarter],"2018Q1",Jira[Projets],$B95)</f>
        <v>0</v>
      </c>
      <c r="D95" s="22"/>
      <c r="E95" s="23"/>
      <c r="F95" s="23"/>
      <c r="G95" s="22">
        <f>SUMIFS(Jira[Man sprint],Jira[Issue Type],"Story",Jira[New Team name],$A$74,Jira[Eligibility],"yes",Jira[Quarter],"2018Q2",Jira[Projets],$B95)</f>
        <v>0</v>
      </c>
      <c r="H95" s="22"/>
      <c r="I95" s="23"/>
      <c r="J95" s="24"/>
      <c r="K95" s="25"/>
      <c r="L95" s="25"/>
      <c r="M95" s="24"/>
      <c r="N95" s="22">
        <f>SUMIFS(Jira[Man sprint],Jira[Issue Type],"Story",Jira[New Team name],$A$74,Jira[Eligibility],"yes",Jira[Quarter],"2018Q3",Jira[Projets],$B95)</f>
        <v>0</v>
      </c>
      <c r="O95" s="22"/>
      <c r="P95" s="23"/>
      <c r="Q95" s="24"/>
      <c r="R95" s="22"/>
      <c r="S95" s="22">
        <f>SUMIFS(Jira[Man sprint],Jira[Issue Type],"Story",Jira[New Team name],$A$74,Jira[Eligibility],"yes",Jira[Quarter],"2018Q4",Jira[Projets],$B95)</f>
        <v>0</v>
      </c>
      <c r="T95" s="26"/>
      <c r="U95" s="24"/>
      <c r="V95" s="24"/>
      <c r="W95" s="25"/>
      <c r="X95" s="22"/>
      <c r="Y95" s="22">
        <f>Projets[[#This Row],[Q1 Sprint]]+Projets[[#This Row],[Q2 Sprint]]+Projets[[#This Row],[Q3 Sprint]]+Projets[[#This Row],[Q4 Sprint]]</f>
        <v>0</v>
      </c>
      <c r="Z95" s="10">
        <f>Projets[[#This Row],[Somme sprint]]/$Y$74</f>
        <v>0</v>
      </c>
      <c r="AB95" s="27"/>
      <c r="AC95" s="27"/>
      <c r="AD95" s="27"/>
      <c r="AE95" s="27"/>
      <c r="AF95" s="27"/>
    </row>
    <row r="96" spans="1:32" s="10" customFormat="1" x14ac:dyDescent="0.25">
      <c r="A96" s="10" t="str">
        <f t="shared" si="3"/>
        <v>équipe 4</v>
      </c>
      <c r="B96" s="21" t="s">
        <v>523</v>
      </c>
      <c r="C96" s="22">
        <f>SUMIFS(Jira[Man sprint],Jira[Issue Type],"Story",Jira[New Team name],$A$74,Jira[Eligibility],"yes",Jira[Quarter],"2018Q1",Jira[Projets],$B96)</f>
        <v>0</v>
      </c>
      <c r="D96" s="22"/>
      <c r="E96" s="23"/>
      <c r="F96" s="23"/>
      <c r="G96" s="22">
        <f>SUMIFS(Jira[Man sprint],Jira[Issue Type],"Story",Jira[New Team name],$A$74,Jira[Eligibility],"yes",Jira[Quarter],"2018Q2",Jira[Projets],$B96)</f>
        <v>0</v>
      </c>
      <c r="H96" s="22"/>
      <c r="I96" s="23"/>
      <c r="J96" s="24"/>
      <c r="K96" s="25"/>
      <c r="L96" s="25"/>
      <c r="M96" s="24"/>
      <c r="N96" s="22">
        <f>SUMIFS(Jira[Man sprint],Jira[Issue Type],"Story",Jira[New Team name],$A$74,Jira[Eligibility],"yes",Jira[Quarter],"2018Q3",Jira[Projets],$B96)</f>
        <v>0</v>
      </c>
      <c r="O96" s="22"/>
      <c r="P96" s="23"/>
      <c r="Q96" s="24"/>
      <c r="R96" s="22"/>
      <c r="S96" s="22">
        <f>SUMIFS(Jira[Man sprint],Jira[Issue Type],"Story",Jira[New Team name],$A$74,Jira[Eligibility],"yes",Jira[Quarter],"2018Q4",Jira[Projets],$B96)</f>
        <v>0</v>
      </c>
      <c r="T96" s="26"/>
      <c r="U96" s="24"/>
      <c r="V96" s="24"/>
      <c r="W96" s="25"/>
      <c r="X96" s="22"/>
      <c r="Y96" s="22">
        <f>Projets[[#This Row],[Q1 Sprint]]+Projets[[#This Row],[Q2 Sprint]]+Projets[[#This Row],[Q3 Sprint]]+Projets[[#This Row],[Q4 Sprint]]</f>
        <v>0</v>
      </c>
      <c r="Z96" s="10">
        <f>Projets[[#This Row],[Somme sprint]]/$Y$74</f>
        <v>0</v>
      </c>
      <c r="AB96" s="27"/>
      <c r="AC96" s="27"/>
      <c r="AD96" s="27"/>
      <c r="AE96" s="27"/>
      <c r="AF96" s="27"/>
    </row>
    <row r="97" spans="1:32" s="10" customFormat="1" x14ac:dyDescent="0.25">
      <c r="A97" s="10" t="str">
        <f t="shared" si="3"/>
        <v>équipe 4</v>
      </c>
      <c r="B97" s="21" t="s">
        <v>524</v>
      </c>
      <c r="C97" s="22">
        <f>SUMIFS(Jira[Man sprint],Jira[Issue Type],"Story",Jira[New Team name],$A$74,Jira[Eligibility],"yes",Jira[Quarter],"2018Q1",Jira[Projets],$B97)</f>
        <v>4</v>
      </c>
      <c r="D97" s="22"/>
      <c r="E97" s="23"/>
      <c r="F97" s="23"/>
      <c r="G97" s="22">
        <f>SUMIFS(Jira[Man sprint],Jira[Issue Type],"Story",Jira[New Team name],$A$74,Jira[Eligibility],"yes",Jira[Quarter],"2018Q2",Jira[Projets],$B97)</f>
        <v>7</v>
      </c>
      <c r="H97" s="22"/>
      <c r="I97" s="23"/>
      <c r="J97" s="24"/>
      <c r="K97" s="25"/>
      <c r="L97" s="25"/>
      <c r="M97" s="24"/>
      <c r="N97" s="22">
        <f>SUMIFS(Jira[Man sprint],Jira[Issue Type],"Story",Jira[New Team name],$A$74,Jira[Eligibility],"yes",Jira[Quarter],"2018Q3",Jira[Projets],$B97)</f>
        <v>0</v>
      </c>
      <c r="O97" s="22"/>
      <c r="P97" s="23"/>
      <c r="Q97" s="24"/>
      <c r="R97" s="22"/>
      <c r="S97" s="22">
        <f>SUMIFS(Jira[Man sprint],Jira[Issue Type],"Story",Jira[New Team name],$A$74,Jira[Eligibility],"yes",Jira[Quarter],"2018Q4",Jira[Projets],$B97)</f>
        <v>17</v>
      </c>
      <c r="T97" s="26"/>
      <c r="U97" s="24"/>
      <c r="V97" s="24"/>
      <c r="W97" s="25"/>
      <c r="X97" s="22"/>
      <c r="Y97" s="22">
        <f>Projets[[#This Row],[Q1 Sprint]]+Projets[[#This Row],[Q2 Sprint]]+Projets[[#This Row],[Q3 Sprint]]+Projets[[#This Row],[Q4 Sprint]]</f>
        <v>11</v>
      </c>
      <c r="Z97" s="29">
        <f>Projets[[#This Row],[Somme sprint]]/$Y$74</f>
        <v>0.26190476190476192</v>
      </c>
      <c r="AB97" s="27"/>
      <c r="AC97" s="27"/>
      <c r="AD97" s="27"/>
      <c r="AE97" s="27"/>
      <c r="AF97" s="27"/>
    </row>
    <row r="98" spans="1:32" x14ac:dyDescent="0.25">
      <c r="A98" s="10" t="s">
        <v>11</v>
      </c>
      <c r="B98" s="38" t="s">
        <v>57</v>
      </c>
      <c r="C98" s="39">
        <f>SUMIFS(Jira[Man sprint],Jira[Issue Type],"Story",Jira[New Team name],$A98,Jira[Eligibility],"yes",Jira[Quarter],"2018Q1")</f>
        <v>0</v>
      </c>
      <c r="D98" s="39">
        <f>SUMIFS(Jira[Number of people],Jira[Quarter],"2018Q1",Jira[New Team name],$A98)</f>
        <v>3</v>
      </c>
      <c r="E98" s="39">
        <f>SUMIFS(Jira[Team capacity],Jira[Quarter],"2018Q1",Jira[New Team name],$A98)</f>
        <v>12.5</v>
      </c>
      <c r="F98" s="40">
        <f>SUMIFS(Jira[Focus factor],Jira[Quarter],"2018Q1",Jira[New Team name],$A98)</f>
        <v>0.6</v>
      </c>
      <c r="G98" s="39">
        <f>SUMIFS(Jira[Man sprint],Jira[Issue Type],"Story",Jira[New Team name],$A98,Jira[Eligibility],"yes",Jira[Quarter],"2018Q2")</f>
        <v>0</v>
      </c>
      <c r="H98" s="39">
        <f>SUMIFS(Jira[Number of people],Jira[Quarter],"2018Q2",Jira[New Team name],$A98)</f>
        <v>4</v>
      </c>
      <c r="I98" s="39">
        <f>SUMIFS(Jira[Team capacity],Jira[Quarter],"2018Q2",Jira[New Team name],$A98)</f>
        <v>16.850000000000001</v>
      </c>
      <c r="J98" s="40">
        <f>SUMIFS(Jira[Focus factor],Jira[Quarter],"2018Q2",Jira[New Team name],$A98)</f>
        <v>0.6</v>
      </c>
      <c r="K98" s="41">
        <f>IF(Projets[[#This Row],[Entrée hors OKR S1]]&gt;=Projets[[#This Row],[S1 Ratio]],Projets[[#This Row],[Entrée hors OKR S1]],Projets[[#This Row],[S1 Ratio]])</f>
        <v>0.25</v>
      </c>
      <c r="L98" s="41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</v>
      </c>
      <c r="M98" s="42">
        <f>(1/4)*((2+1.5+2+2.5+2+2)/12)</f>
        <v>0.25</v>
      </c>
      <c r="N98" s="39">
        <f>SUMIFS(Jira[Man sprint],Jira[Issue Type],"Story",Jira[New Team name],$A98,Jira[Eligibility],"yes",Jira[Quarter],"2018Q3")</f>
        <v>5</v>
      </c>
      <c r="O98" s="39">
        <f>SUMIFS(Jira[Number of people],Jira[Quarter],"2018Q3",Jira[New Team name],$A98)</f>
        <v>4</v>
      </c>
      <c r="P98" s="39">
        <f>SUMIFS(Jira[Team capacity],Jira[Quarter],"2018Q3",Jira[New Team name],$A98)</f>
        <v>18.5</v>
      </c>
      <c r="Q98" s="40">
        <f>SUMIFS(Jira[Focus factor],Jira[Quarter],"2018Q3",Jira[New Team name],$A98)</f>
        <v>0.65</v>
      </c>
      <c r="R98" s="39">
        <f>SUMIFS(Jira[Man sprint],Jira[Issue Type],"Story",Jira[New Team name],$A98,Jira[Eligibility],"yes",Jira[Quarter],"2018Q4")</f>
        <v>0</v>
      </c>
      <c r="S98" s="39">
        <f>SUMIFS(Jira[Number of people],Jira[Quarter],"2018Q4",Jira[New Team name],$A98)</f>
        <v>4</v>
      </c>
      <c r="T98" s="43">
        <f>SUMIFS(Jira[Team capacity],Jira[Quarter],"2018Q4",Jira[New Team name],$A98)</f>
        <v>18.5</v>
      </c>
      <c r="U98" s="40">
        <f>SUMIFS(Jira[Focus factor],Jira[Quarter],"2018Q4",Jira[New Team name],$A98)</f>
        <v>0.65</v>
      </c>
      <c r="V98" s="40">
        <f>IF(Projets[[#This Row],[S2 Ratio]]&gt;=Projets[[#This Row],[Entrée hors OKR S2]],Projets[[#This Row],[S2 Ratio]],Projets[[#This Row],[Entrée hors OKR S2]])</f>
        <v>0.13513513513513514</v>
      </c>
      <c r="W98" s="41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0.13513513513513514</v>
      </c>
      <c r="X98" s="42"/>
      <c r="Y98" s="44">
        <f>Projets[[#This Row],[Q1 Sprint]]+Projets[[#This Row],[Q2 Sprint]]+Projets[[#This Row],[Q3 Sprint]]+Projets[[#This Row],[Q4 Sprint]]</f>
        <v>5</v>
      </c>
      <c r="Z98" s="10">
        <f>Projets[[#This Row],[Somme sprint]]/$Y$2</f>
        <v>9.2592592592592587E-2</v>
      </c>
      <c r="AB98" s="28" t="s">
        <v>529</v>
      </c>
      <c r="AC98" s="28" t="s">
        <v>528</v>
      </c>
      <c r="AD98" s="28" t="s">
        <v>530</v>
      </c>
      <c r="AE98" s="28" t="s">
        <v>531</v>
      </c>
      <c r="AF98" s="28" t="s">
        <v>532</v>
      </c>
    </row>
    <row r="99" spans="1:32" s="10" customFormat="1" x14ac:dyDescent="0.25">
      <c r="A99" s="10" t="str">
        <f t="shared" ref="A99:A121" si="4">$A$98</f>
        <v>équipe 5</v>
      </c>
      <c r="B99" s="21" t="s">
        <v>502</v>
      </c>
      <c r="C99" s="22">
        <f>SUMIFS(Jira[Man sprint],Jira[Issue Type],"Story",Jira[New Team name],$A$98,Jira[Eligibility],"yes",Jira[Quarter],"2018Q1",Jira[Projets],$B99)</f>
        <v>0</v>
      </c>
      <c r="D99" s="22"/>
      <c r="E99" s="23"/>
      <c r="F99" s="23"/>
      <c r="G99" s="22">
        <f>SUMIFS(Jira[Man sprint],Jira[Issue Type],"Story",Jira[New Team name],$A$98,Jira[Eligibility],"yes",Jira[Quarter],"2018Q2",Jira[Projets],$B99)</f>
        <v>0</v>
      </c>
      <c r="H99" s="22"/>
      <c r="I99" s="23"/>
      <c r="J99" s="24"/>
      <c r="K99" s="25"/>
      <c r="L99" s="25"/>
      <c r="M99" s="24"/>
      <c r="N99" s="22">
        <f>SUMIFS(Jira[Man sprint],Jira[Issue Type],"Story",Jira[New Team name],$A$98,Jira[Eligibility],"yes",Jira[Quarter],"2018Q3",Jira[Projets],$B99)</f>
        <v>0</v>
      </c>
      <c r="O99" s="22"/>
      <c r="P99" s="23"/>
      <c r="Q99" s="24"/>
      <c r="R99" s="22"/>
      <c r="S99" s="22">
        <f>SUMIFS(Jira[Man sprint],Jira[Issue Type],"Story",Jira[New Team name],$A$98,Jira[Eligibility],"yes",Jira[Quarter],"2018Q4",Jira[Projets],$B99)</f>
        <v>0</v>
      </c>
      <c r="T99" s="26"/>
      <c r="U99" s="24"/>
      <c r="V99" s="24"/>
      <c r="W99" s="25"/>
      <c r="X99" s="22"/>
      <c r="Y99" s="22">
        <f>Projets[[#This Row],[Q1 Sprint]]+Projets[[#This Row],[Q2 Sprint]]+Projets[[#This Row],[Q3 Sprint]]+Projets[[#This Row],[Q4 Sprint]]</f>
        <v>0</v>
      </c>
      <c r="Z99" s="10">
        <f>Projets[[#This Row],[Somme sprint]]/$Y$98</f>
        <v>0</v>
      </c>
      <c r="AB99" s="27" t="b">
        <f>Z98=SUM(Z99:Z121)</f>
        <v>0</v>
      </c>
      <c r="AC99" s="27" t="b">
        <f>C98=SUM(C99:C121)</f>
        <v>1</v>
      </c>
      <c r="AD99" s="27" t="b">
        <f>G98=SUM(G99:G121)</f>
        <v>1</v>
      </c>
      <c r="AE99" s="27" t="b">
        <f>E98=SUM(N99:N121)</f>
        <v>0</v>
      </c>
      <c r="AF99" s="27" t="b">
        <f>F98=SUM(S99:S121)</f>
        <v>0</v>
      </c>
    </row>
    <row r="100" spans="1:32" s="10" customFormat="1" x14ac:dyDescent="0.25">
      <c r="A100" s="10" t="str">
        <f t="shared" si="4"/>
        <v>équipe 5</v>
      </c>
      <c r="B100" s="21" t="s">
        <v>503</v>
      </c>
      <c r="C100" s="22">
        <f>SUMIFS(Jira[Man sprint],Jira[Issue Type],"Story",Jira[New Team name],$A$98,Jira[Eligibility],"yes",Jira[Quarter],"2018Q1",Jira[Projets],$B100)</f>
        <v>0</v>
      </c>
      <c r="D100" s="22"/>
      <c r="E100" s="23"/>
      <c r="F100" s="23"/>
      <c r="G100" s="22">
        <f>SUMIFS(Jira[Man sprint],Jira[Issue Type],"Story",Jira[New Team name],$A$98,Jira[Eligibility],"yes",Jira[Quarter],"2018Q2",Jira[Projets],$B100)</f>
        <v>0</v>
      </c>
      <c r="H100" s="22"/>
      <c r="I100" s="23"/>
      <c r="J100" s="24"/>
      <c r="K100" s="25"/>
      <c r="L100" s="25"/>
      <c r="M100" s="24"/>
      <c r="N100" s="22">
        <f>SUMIFS(Jira[Man sprint],Jira[Issue Type],"Story",Jira[New Team name],$A$98,Jira[Eligibility],"yes",Jira[Quarter],"2018Q3",Jira[Projets],$B100)</f>
        <v>0</v>
      </c>
      <c r="O100" s="22"/>
      <c r="P100" s="23"/>
      <c r="Q100" s="24"/>
      <c r="R100" s="22"/>
      <c r="S100" s="22">
        <f>SUMIFS(Jira[Man sprint],Jira[Issue Type],"Story",Jira[New Team name],$A$98,Jira[Eligibility],"yes",Jira[Quarter],"2018Q4",Jira[Projets],$B100)</f>
        <v>0</v>
      </c>
      <c r="T100" s="26"/>
      <c r="U100" s="24"/>
      <c r="V100" s="24"/>
      <c r="W100" s="25"/>
      <c r="X100" s="22"/>
      <c r="Y100" s="22">
        <f>Projets[[#This Row],[Q1 Sprint]]+Projets[[#This Row],[Q2 Sprint]]+Projets[[#This Row],[Q3 Sprint]]+Projets[[#This Row],[Q4 Sprint]]</f>
        <v>0</v>
      </c>
      <c r="Z100" s="10">
        <f>Projets[[#This Row],[Somme sprint]]/$Y$98</f>
        <v>0</v>
      </c>
      <c r="AB100" s="27"/>
      <c r="AC100" s="27"/>
      <c r="AD100" s="27"/>
      <c r="AE100" s="27"/>
      <c r="AF100" s="27"/>
    </row>
    <row r="101" spans="1:32" s="10" customFormat="1" x14ac:dyDescent="0.25">
      <c r="A101" s="10" t="str">
        <f t="shared" si="4"/>
        <v>équipe 5</v>
      </c>
      <c r="B101" s="21" t="s">
        <v>504</v>
      </c>
      <c r="C101" s="22">
        <f>SUMIFS(Jira[Man sprint],Jira[Issue Type],"Story",Jira[New Team name],$A$98,Jira[Eligibility],"yes",Jira[Quarter],"2018Q1",Jira[Projets],$B101)</f>
        <v>0</v>
      </c>
      <c r="D101" s="22"/>
      <c r="E101" s="23"/>
      <c r="F101" s="23"/>
      <c r="G101" s="22">
        <f>SUMIFS(Jira[Man sprint],Jira[Issue Type],"Story",Jira[New Team name],$A$98,Jira[Eligibility],"yes",Jira[Quarter],"2018Q2",Jira[Projets],$B101)</f>
        <v>0</v>
      </c>
      <c r="H101" s="22"/>
      <c r="I101" s="23"/>
      <c r="J101" s="24"/>
      <c r="K101" s="25"/>
      <c r="L101" s="25"/>
      <c r="M101" s="24"/>
      <c r="N101" s="22">
        <f>SUMIFS(Jira[Man sprint],Jira[Issue Type],"Story",Jira[New Team name],$A$98,Jira[Eligibility],"yes",Jira[Quarter],"2018Q3",Jira[Projets],$B101)</f>
        <v>0</v>
      </c>
      <c r="O101" s="22"/>
      <c r="P101" s="23"/>
      <c r="Q101" s="24"/>
      <c r="R101" s="22"/>
      <c r="S101" s="22">
        <f>SUMIFS(Jira[Man sprint],Jira[Issue Type],"Story",Jira[New Team name],$A$98,Jira[Eligibility],"yes",Jira[Quarter],"2018Q4",Jira[Projets],$B101)</f>
        <v>0</v>
      </c>
      <c r="T101" s="26"/>
      <c r="U101" s="24"/>
      <c r="V101" s="24"/>
      <c r="W101" s="25"/>
      <c r="X101" s="22"/>
      <c r="Y101" s="22">
        <f>Projets[[#This Row],[Q1 Sprint]]+Projets[[#This Row],[Q2 Sprint]]+Projets[[#This Row],[Q3 Sprint]]+Projets[[#This Row],[Q4 Sprint]]</f>
        <v>0</v>
      </c>
      <c r="Z101" s="10">
        <f>Projets[[#This Row],[Somme sprint]]/$Y$98</f>
        <v>0</v>
      </c>
      <c r="AB101" s="27"/>
      <c r="AC101" s="27"/>
      <c r="AD101" s="27"/>
      <c r="AE101" s="27"/>
      <c r="AF101" s="27"/>
    </row>
    <row r="102" spans="1:32" s="10" customFormat="1" x14ac:dyDescent="0.25">
      <c r="A102" s="10" t="str">
        <f t="shared" si="4"/>
        <v>équipe 5</v>
      </c>
      <c r="B102" s="21" t="s">
        <v>505</v>
      </c>
      <c r="C102" s="22">
        <f>SUMIFS(Jira[Man sprint],Jira[Issue Type],"Story",Jira[New Team name],$A$98,Jira[Eligibility],"yes",Jira[Quarter],"2018Q1",Jira[Projets],$B102)</f>
        <v>0</v>
      </c>
      <c r="D102" s="22"/>
      <c r="E102" s="23"/>
      <c r="F102" s="23"/>
      <c r="G102" s="22">
        <f>SUMIFS(Jira[Man sprint],Jira[Issue Type],"Story",Jira[New Team name],$A$98,Jira[Eligibility],"yes",Jira[Quarter],"2018Q2",Jira[Projets],$B102)</f>
        <v>0</v>
      </c>
      <c r="H102" s="22"/>
      <c r="I102" s="23"/>
      <c r="J102" s="24"/>
      <c r="K102" s="25"/>
      <c r="L102" s="25"/>
      <c r="M102" s="24"/>
      <c r="N102" s="22">
        <f>SUMIFS(Jira[Man sprint],Jira[Issue Type],"Story",Jira[New Team name],$A$98,Jira[Eligibility],"yes",Jira[Quarter],"2018Q3",Jira[Projets],$B102)</f>
        <v>0</v>
      </c>
      <c r="O102" s="22"/>
      <c r="P102" s="23"/>
      <c r="Q102" s="24"/>
      <c r="R102" s="22"/>
      <c r="S102" s="22">
        <f>SUMIFS(Jira[Man sprint],Jira[Issue Type],"Story",Jira[New Team name],$A$98,Jira[Eligibility],"yes",Jira[Quarter],"2018Q4",Jira[Projets],$B102)</f>
        <v>0</v>
      </c>
      <c r="T102" s="26"/>
      <c r="U102" s="24"/>
      <c r="V102" s="24"/>
      <c r="W102" s="25"/>
      <c r="X102" s="22"/>
      <c r="Y102" s="22">
        <f>Projets[[#This Row],[Q1 Sprint]]+Projets[[#This Row],[Q2 Sprint]]+Projets[[#This Row],[Q3 Sprint]]+Projets[[#This Row],[Q4 Sprint]]</f>
        <v>0</v>
      </c>
      <c r="Z102" s="10">
        <f>Projets[[#This Row],[Somme sprint]]/$Y$98</f>
        <v>0</v>
      </c>
      <c r="AB102" s="27"/>
      <c r="AC102" s="27"/>
      <c r="AD102" s="27"/>
      <c r="AE102" s="27"/>
      <c r="AF102" s="27"/>
    </row>
    <row r="103" spans="1:32" s="10" customFormat="1" x14ac:dyDescent="0.25">
      <c r="A103" s="10" t="str">
        <f t="shared" si="4"/>
        <v>équipe 5</v>
      </c>
      <c r="B103" s="21" t="s">
        <v>506</v>
      </c>
      <c r="C103" s="22">
        <f>SUMIFS(Jira[Man sprint],Jira[Issue Type],"Story",Jira[New Team name],$A$98,Jira[Eligibility],"yes",Jira[Quarter],"2018Q1",Jira[Projets],$B103)</f>
        <v>0</v>
      </c>
      <c r="D103" s="22"/>
      <c r="E103" s="23"/>
      <c r="F103" s="23"/>
      <c r="G103" s="22">
        <f>SUMIFS(Jira[Man sprint],Jira[Issue Type],"Story",Jira[New Team name],$A$98,Jira[Eligibility],"yes",Jira[Quarter],"2018Q2",Jira[Projets],$B103)</f>
        <v>0</v>
      </c>
      <c r="H103" s="22"/>
      <c r="I103" s="23"/>
      <c r="J103" s="24"/>
      <c r="K103" s="25"/>
      <c r="L103" s="25"/>
      <c r="M103" s="24"/>
      <c r="N103" s="22">
        <f>SUMIFS(Jira[Man sprint],Jira[Issue Type],"Story",Jira[New Team name],$A$98,Jira[Eligibility],"yes",Jira[Quarter],"2018Q3",Jira[Projets],$B103)</f>
        <v>0</v>
      </c>
      <c r="O103" s="22"/>
      <c r="P103" s="23"/>
      <c r="Q103" s="24"/>
      <c r="R103" s="22"/>
      <c r="S103" s="22">
        <f>SUMIFS(Jira[Man sprint],Jira[Issue Type],"Story",Jira[New Team name],$A$98,Jira[Eligibility],"yes",Jira[Quarter],"2018Q4",Jira[Projets],$B103)</f>
        <v>0</v>
      </c>
      <c r="T103" s="26"/>
      <c r="U103" s="24"/>
      <c r="V103" s="24"/>
      <c r="W103" s="25"/>
      <c r="X103" s="22"/>
      <c r="Y103" s="22">
        <f>Projets[[#This Row],[Q1 Sprint]]+Projets[[#This Row],[Q2 Sprint]]+Projets[[#This Row],[Q3 Sprint]]+Projets[[#This Row],[Q4 Sprint]]</f>
        <v>0</v>
      </c>
      <c r="Z103" s="10">
        <f>Projets[[#This Row],[Somme sprint]]/$Y$98</f>
        <v>0</v>
      </c>
      <c r="AB103" s="27"/>
      <c r="AC103" s="27"/>
      <c r="AD103" s="27"/>
      <c r="AE103" s="27"/>
      <c r="AF103" s="27"/>
    </row>
    <row r="104" spans="1:32" s="10" customFormat="1" x14ac:dyDescent="0.25">
      <c r="A104" s="10" t="str">
        <f t="shared" si="4"/>
        <v>équipe 5</v>
      </c>
      <c r="B104" s="21" t="s">
        <v>507</v>
      </c>
      <c r="C104" s="22">
        <f>SUMIFS(Jira[Man sprint],Jira[Issue Type],"Story",Jira[New Team name],$A$98,Jira[Eligibility],"yes",Jira[Quarter],"2018Q1",Jira[Projets],$B104)</f>
        <v>0</v>
      </c>
      <c r="D104" s="22"/>
      <c r="E104" s="23"/>
      <c r="F104" s="23"/>
      <c r="G104" s="22">
        <f>SUMIFS(Jira[Man sprint],Jira[Issue Type],"Story",Jira[New Team name],$A$98,Jira[Eligibility],"yes",Jira[Quarter],"2018Q2",Jira[Projets],$B104)</f>
        <v>0</v>
      </c>
      <c r="H104" s="22"/>
      <c r="I104" s="23"/>
      <c r="J104" s="24"/>
      <c r="K104" s="25"/>
      <c r="L104" s="25"/>
      <c r="M104" s="24"/>
      <c r="N104" s="22">
        <f>SUMIFS(Jira[Man sprint],Jira[Issue Type],"Story",Jira[New Team name],$A$98,Jira[Eligibility],"yes",Jira[Quarter],"2018Q3",Jira[Projets],$B104)</f>
        <v>0</v>
      </c>
      <c r="O104" s="22"/>
      <c r="P104" s="23"/>
      <c r="Q104" s="24"/>
      <c r="R104" s="22"/>
      <c r="S104" s="22">
        <f>SUMIFS(Jira[Man sprint],Jira[Issue Type],"Story",Jira[New Team name],$A$98,Jira[Eligibility],"yes",Jira[Quarter],"2018Q4",Jira[Projets],$B104)</f>
        <v>0</v>
      </c>
      <c r="T104" s="26"/>
      <c r="U104" s="24"/>
      <c r="V104" s="24"/>
      <c r="W104" s="25"/>
      <c r="X104" s="22"/>
      <c r="Y104" s="22">
        <f>Projets[[#This Row],[Q1 Sprint]]+Projets[[#This Row],[Q2 Sprint]]+Projets[[#This Row],[Q3 Sprint]]+Projets[[#This Row],[Q4 Sprint]]</f>
        <v>0</v>
      </c>
      <c r="Z104" s="10">
        <f>Projets[[#This Row],[Somme sprint]]/$Y$98</f>
        <v>0</v>
      </c>
      <c r="AB104" s="27"/>
      <c r="AC104" s="27"/>
      <c r="AD104" s="27"/>
      <c r="AE104" s="27"/>
      <c r="AF104" s="27"/>
    </row>
    <row r="105" spans="1:32" s="10" customFormat="1" x14ac:dyDescent="0.25">
      <c r="A105" s="10" t="str">
        <f t="shared" si="4"/>
        <v>équipe 5</v>
      </c>
      <c r="B105" s="21" t="s">
        <v>508</v>
      </c>
      <c r="C105" s="22">
        <f>SUMIFS(Jira[Man sprint],Jira[Issue Type],"Story",Jira[New Team name],$A$98,Jira[Eligibility],"yes",Jira[Quarter],"2018Q1",Jira[Projets],$B105)</f>
        <v>0</v>
      </c>
      <c r="D105" s="22"/>
      <c r="E105" s="23"/>
      <c r="F105" s="23"/>
      <c r="G105" s="22">
        <f>SUMIFS(Jira[Man sprint],Jira[Issue Type],"Story",Jira[New Team name],$A$98,Jira[Eligibility],"yes",Jira[Quarter],"2018Q2",Jira[Projets],$B105)</f>
        <v>0</v>
      </c>
      <c r="H105" s="22"/>
      <c r="I105" s="23"/>
      <c r="J105" s="24"/>
      <c r="K105" s="25"/>
      <c r="L105" s="25"/>
      <c r="M105" s="24"/>
      <c r="N105" s="22">
        <f>SUMIFS(Jira[Man sprint],Jira[Issue Type],"Story",Jira[New Team name],$A$98,Jira[Eligibility],"yes",Jira[Quarter],"2018Q3",Jira[Projets],$B105)</f>
        <v>0</v>
      </c>
      <c r="O105" s="22"/>
      <c r="P105" s="23"/>
      <c r="Q105" s="24"/>
      <c r="R105" s="22"/>
      <c r="S105" s="22">
        <f>SUMIFS(Jira[Man sprint],Jira[Issue Type],"Story",Jira[New Team name],$A$98,Jira[Eligibility],"yes",Jira[Quarter],"2018Q4",Jira[Projets],$B105)</f>
        <v>0</v>
      </c>
      <c r="T105" s="26"/>
      <c r="U105" s="24"/>
      <c r="V105" s="24"/>
      <c r="W105" s="25"/>
      <c r="X105" s="22"/>
      <c r="Y105" s="22">
        <f>Projets[[#This Row],[Q1 Sprint]]+Projets[[#This Row],[Q2 Sprint]]+Projets[[#This Row],[Q3 Sprint]]+Projets[[#This Row],[Q4 Sprint]]</f>
        <v>0</v>
      </c>
      <c r="Z105" s="10">
        <f>Projets[[#This Row],[Somme sprint]]/$Y$98</f>
        <v>0</v>
      </c>
      <c r="AB105" s="27"/>
      <c r="AC105" s="27"/>
      <c r="AD105" s="27"/>
      <c r="AE105" s="27"/>
      <c r="AF105" s="27"/>
    </row>
    <row r="106" spans="1:32" s="10" customFormat="1" x14ac:dyDescent="0.25">
      <c r="A106" s="10" t="str">
        <f t="shared" si="4"/>
        <v>équipe 5</v>
      </c>
      <c r="B106" s="21" t="s">
        <v>509</v>
      </c>
      <c r="C106" s="22">
        <f>SUMIFS(Jira[Man sprint],Jira[Issue Type],"Story",Jira[New Team name],$A$98,Jira[Eligibility],"yes",Jira[Quarter],"2018Q1",Jira[Projets],$B106)</f>
        <v>0</v>
      </c>
      <c r="D106" s="22"/>
      <c r="E106" s="23"/>
      <c r="F106" s="23"/>
      <c r="G106" s="22">
        <f>SUMIFS(Jira[Man sprint],Jira[Issue Type],"Story",Jira[New Team name],$A$98,Jira[Eligibility],"yes",Jira[Quarter],"2018Q2",Jira[Projets],$B106)</f>
        <v>0</v>
      </c>
      <c r="H106" s="22"/>
      <c r="I106" s="23"/>
      <c r="J106" s="24"/>
      <c r="K106" s="25"/>
      <c r="L106" s="25"/>
      <c r="M106" s="24"/>
      <c r="N106" s="22">
        <f>SUMIFS(Jira[Man sprint],Jira[Issue Type],"Story",Jira[New Team name],$A$98,Jira[Eligibility],"yes",Jira[Quarter],"2018Q3",Jira[Projets],$B106)</f>
        <v>0</v>
      </c>
      <c r="O106" s="22"/>
      <c r="P106" s="23"/>
      <c r="Q106" s="24"/>
      <c r="R106" s="22"/>
      <c r="S106" s="22">
        <f>SUMIFS(Jira[Man sprint],Jira[Issue Type],"Story",Jira[New Team name],$A$98,Jira[Eligibility],"yes",Jira[Quarter],"2018Q4",Jira[Projets],$B106)</f>
        <v>0</v>
      </c>
      <c r="T106" s="26"/>
      <c r="U106" s="24"/>
      <c r="V106" s="24"/>
      <c r="W106" s="25"/>
      <c r="X106" s="22"/>
      <c r="Y106" s="22">
        <f>Projets[[#This Row],[Q1 Sprint]]+Projets[[#This Row],[Q2 Sprint]]+Projets[[#This Row],[Q3 Sprint]]+Projets[[#This Row],[Q4 Sprint]]</f>
        <v>0</v>
      </c>
      <c r="Z106" s="10">
        <f>Projets[[#This Row],[Somme sprint]]/$Y$98</f>
        <v>0</v>
      </c>
      <c r="AB106" s="27"/>
      <c r="AC106" s="27"/>
      <c r="AD106" s="27"/>
      <c r="AE106" s="27"/>
      <c r="AF106" s="27"/>
    </row>
    <row r="107" spans="1:32" s="10" customFormat="1" x14ac:dyDescent="0.25">
      <c r="A107" s="10" t="str">
        <f t="shared" si="4"/>
        <v>équipe 5</v>
      </c>
      <c r="B107" s="21" t="s">
        <v>510</v>
      </c>
      <c r="C107" s="22">
        <f>SUMIFS(Jira[Man sprint],Jira[Issue Type],"Story",Jira[New Team name],$A$98,Jira[Eligibility],"yes",Jira[Quarter],"2018Q1",Jira[Projets],$B107)</f>
        <v>0</v>
      </c>
      <c r="D107" s="22"/>
      <c r="E107" s="23"/>
      <c r="F107" s="23"/>
      <c r="G107" s="22">
        <f>SUMIFS(Jira[Man sprint],Jira[Issue Type],"Story",Jira[New Team name],$A$98,Jira[Eligibility],"yes",Jira[Quarter],"2018Q2",Jira[Projets],$B107)</f>
        <v>0</v>
      </c>
      <c r="H107" s="22"/>
      <c r="I107" s="23"/>
      <c r="J107" s="24"/>
      <c r="K107" s="25"/>
      <c r="L107" s="25"/>
      <c r="M107" s="24"/>
      <c r="N107" s="22">
        <f>SUMIFS(Jira[Man sprint],Jira[Issue Type],"Story",Jira[New Team name],$A$98,Jira[Eligibility],"yes",Jira[Quarter],"2018Q3",Jira[Projets],$B107)</f>
        <v>0</v>
      </c>
      <c r="O107" s="22"/>
      <c r="P107" s="23"/>
      <c r="Q107" s="24"/>
      <c r="R107" s="22"/>
      <c r="S107" s="22">
        <f>SUMIFS(Jira[Man sprint],Jira[Issue Type],"Story",Jira[New Team name],$A$98,Jira[Eligibility],"yes",Jira[Quarter],"2018Q4",Jira[Projets],$B107)</f>
        <v>0</v>
      </c>
      <c r="T107" s="26"/>
      <c r="U107" s="24"/>
      <c r="V107" s="24"/>
      <c r="W107" s="25"/>
      <c r="X107" s="22"/>
      <c r="Y107" s="22">
        <f>Projets[[#This Row],[Q1 Sprint]]+Projets[[#This Row],[Q2 Sprint]]+Projets[[#This Row],[Q3 Sprint]]+Projets[[#This Row],[Q4 Sprint]]</f>
        <v>0</v>
      </c>
      <c r="Z107" s="10">
        <f>Projets[[#This Row],[Somme sprint]]/$Y$98</f>
        <v>0</v>
      </c>
      <c r="AB107" s="27"/>
      <c r="AC107" s="27"/>
      <c r="AD107" s="27"/>
      <c r="AE107" s="27"/>
      <c r="AF107" s="27"/>
    </row>
    <row r="108" spans="1:32" s="10" customFormat="1" x14ac:dyDescent="0.25">
      <c r="A108" s="10" t="str">
        <f t="shared" si="4"/>
        <v>équipe 5</v>
      </c>
      <c r="B108" s="21" t="s">
        <v>511</v>
      </c>
      <c r="C108" s="22">
        <f>SUMIFS(Jira[Man sprint],Jira[Issue Type],"Story",Jira[New Team name],$A$98,Jira[Eligibility],"yes",Jira[Quarter],"2018Q1",Jira[Projets],$B108)</f>
        <v>0</v>
      </c>
      <c r="D108" s="22"/>
      <c r="E108" s="23"/>
      <c r="F108" s="23"/>
      <c r="G108" s="22">
        <f>SUMIFS(Jira[Man sprint],Jira[Issue Type],"Story",Jira[New Team name],$A$98,Jira[Eligibility],"yes",Jira[Quarter],"2018Q2",Jira[Projets],$B108)</f>
        <v>0</v>
      </c>
      <c r="H108" s="22"/>
      <c r="I108" s="23"/>
      <c r="J108" s="24"/>
      <c r="K108" s="25"/>
      <c r="L108" s="25"/>
      <c r="M108" s="24"/>
      <c r="N108" s="22">
        <f>SUMIFS(Jira[Man sprint],Jira[Issue Type],"Story",Jira[New Team name],$A$98,Jira[Eligibility],"yes",Jira[Quarter],"2018Q3",Jira[Projets],$B108)</f>
        <v>0</v>
      </c>
      <c r="O108" s="22"/>
      <c r="P108" s="23"/>
      <c r="Q108" s="24"/>
      <c r="R108" s="22"/>
      <c r="S108" s="22">
        <f>SUMIFS(Jira[Man sprint],Jira[Issue Type],"Story",Jira[New Team name],$A$98,Jira[Eligibility],"yes",Jira[Quarter],"2018Q4",Jira[Projets],$B108)</f>
        <v>0</v>
      </c>
      <c r="T108" s="26"/>
      <c r="U108" s="24"/>
      <c r="V108" s="24"/>
      <c r="W108" s="25"/>
      <c r="X108" s="22"/>
      <c r="Y108" s="22">
        <f>Projets[[#This Row],[Q1 Sprint]]+Projets[[#This Row],[Q2 Sprint]]+Projets[[#This Row],[Q3 Sprint]]+Projets[[#This Row],[Q4 Sprint]]</f>
        <v>0</v>
      </c>
      <c r="Z108" s="10">
        <f>Projets[[#This Row],[Somme sprint]]/$Y$98</f>
        <v>0</v>
      </c>
      <c r="AB108" s="27"/>
      <c r="AC108" s="27"/>
      <c r="AD108" s="27"/>
      <c r="AE108" s="27"/>
      <c r="AF108" s="27"/>
    </row>
    <row r="109" spans="1:32" s="10" customFormat="1" x14ac:dyDescent="0.25">
      <c r="A109" s="10" t="str">
        <f t="shared" si="4"/>
        <v>équipe 5</v>
      </c>
      <c r="B109" s="21" t="s">
        <v>512</v>
      </c>
      <c r="C109" s="22">
        <f>SUMIFS(Jira[Man sprint],Jira[Issue Type],"Story",Jira[New Team name],$A$98,Jira[Eligibility],"yes",Jira[Quarter],"2018Q1",Jira[Projets],$B109)</f>
        <v>0</v>
      </c>
      <c r="D109" s="22"/>
      <c r="E109" s="23"/>
      <c r="F109" s="23"/>
      <c r="G109" s="22">
        <f>SUMIFS(Jira[Man sprint],Jira[Issue Type],"Story",Jira[New Team name],$A$98,Jira[Eligibility],"yes",Jira[Quarter],"2018Q2",Jira[Projets],$B109)</f>
        <v>0</v>
      </c>
      <c r="H109" s="22"/>
      <c r="I109" s="23"/>
      <c r="J109" s="24"/>
      <c r="K109" s="25"/>
      <c r="L109" s="25"/>
      <c r="M109" s="24"/>
      <c r="N109" s="22">
        <f>SUMIFS(Jira[Man sprint],Jira[Issue Type],"Story",Jira[New Team name],$A$98,Jira[Eligibility],"yes",Jira[Quarter],"2018Q3",Jira[Projets],$B109)</f>
        <v>0</v>
      </c>
      <c r="O109" s="22"/>
      <c r="P109" s="23"/>
      <c r="Q109" s="24"/>
      <c r="R109" s="22"/>
      <c r="S109" s="22">
        <f>SUMIFS(Jira[Man sprint],Jira[Issue Type],"Story",Jira[New Team name],$A$98,Jira[Eligibility],"yes",Jira[Quarter],"2018Q4",Jira[Projets],$B109)</f>
        <v>0</v>
      </c>
      <c r="T109" s="26"/>
      <c r="U109" s="24"/>
      <c r="V109" s="24"/>
      <c r="W109" s="25"/>
      <c r="X109" s="22"/>
      <c r="Y109" s="22">
        <f>Projets[[#This Row],[Q1 Sprint]]+Projets[[#This Row],[Q2 Sprint]]+Projets[[#This Row],[Q3 Sprint]]+Projets[[#This Row],[Q4 Sprint]]</f>
        <v>0</v>
      </c>
      <c r="Z109" s="10">
        <f>Projets[[#This Row],[Somme sprint]]/$Y$98</f>
        <v>0</v>
      </c>
      <c r="AB109" s="27"/>
      <c r="AC109" s="27"/>
      <c r="AD109" s="27"/>
      <c r="AE109" s="27"/>
      <c r="AF109" s="27"/>
    </row>
    <row r="110" spans="1:32" s="10" customFormat="1" x14ac:dyDescent="0.25">
      <c r="A110" s="10" t="str">
        <f t="shared" si="4"/>
        <v>équipe 5</v>
      </c>
      <c r="B110" s="21" t="s">
        <v>513</v>
      </c>
      <c r="C110" s="22">
        <f>SUMIFS(Jira[Man sprint],Jira[Issue Type],"Story",Jira[New Team name],$A$98,Jira[Eligibility],"yes",Jira[Quarter],"2018Q1",Jira[Projets],$B110)</f>
        <v>0</v>
      </c>
      <c r="D110" s="22"/>
      <c r="E110" s="23"/>
      <c r="F110" s="23"/>
      <c r="G110" s="22">
        <f>SUMIFS(Jira[Man sprint],Jira[Issue Type],"Story",Jira[New Team name],$A$98,Jira[Eligibility],"yes",Jira[Quarter],"2018Q2",Jira[Projets],$B110)</f>
        <v>0</v>
      </c>
      <c r="H110" s="22"/>
      <c r="I110" s="23"/>
      <c r="J110" s="24"/>
      <c r="K110" s="25"/>
      <c r="L110" s="25"/>
      <c r="M110" s="24"/>
      <c r="N110" s="22">
        <f>SUMIFS(Jira[Man sprint],Jira[Issue Type],"Story",Jira[New Team name],$A$98,Jira[Eligibility],"yes",Jira[Quarter],"2018Q3",Jira[Projets],$B110)</f>
        <v>0</v>
      </c>
      <c r="O110" s="22"/>
      <c r="P110" s="23"/>
      <c r="Q110" s="24"/>
      <c r="R110" s="22"/>
      <c r="S110" s="22">
        <f>SUMIFS(Jira[Man sprint],Jira[Issue Type],"Story",Jira[New Team name],$A$98,Jira[Eligibility],"yes",Jira[Quarter],"2018Q4",Jira[Projets],$B110)</f>
        <v>0</v>
      </c>
      <c r="T110" s="26"/>
      <c r="U110" s="24"/>
      <c r="V110" s="24"/>
      <c r="W110" s="25"/>
      <c r="X110" s="22"/>
      <c r="Y110" s="22">
        <f>Projets[[#This Row],[Q1 Sprint]]+Projets[[#This Row],[Q2 Sprint]]+Projets[[#This Row],[Q3 Sprint]]+Projets[[#This Row],[Q4 Sprint]]</f>
        <v>0</v>
      </c>
      <c r="Z110" s="10">
        <f>Projets[[#This Row],[Somme sprint]]/$Y$98</f>
        <v>0</v>
      </c>
      <c r="AB110" s="27"/>
      <c r="AC110" s="27"/>
      <c r="AD110" s="27"/>
      <c r="AE110" s="27"/>
      <c r="AF110" s="27"/>
    </row>
    <row r="111" spans="1:32" s="10" customFormat="1" x14ac:dyDescent="0.25">
      <c r="A111" s="10" t="str">
        <f t="shared" si="4"/>
        <v>équipe 5</v>
      </c>
      <c r="B111" s="21" t="s">
        <v>514</v>
      </c>
      <c r="C111" s="22">
        <f>SUMIFS(Jira[Man sprint],Jira[Issue Type],"Story",Jira[New Team name],$A$98,Jira[Eligibility],"yes",Jira[Quarter],"2018Q1",Jira[Projets],$B111)</f>
        <v>0</v>
      </c>
      <c r="D111" s="22"/>
      <c r="E111" s="23"/>
      <c r="F111" s="23"/>
      <c r="G111" s="22">
        <f>SUMIFS(Jira[Man sprint],Jira[Issue Type],"Story",Jira[New Team name],$A$98,Jira[Eligibility],"yes",Jira[Quarter],"2018Q2",Jira[Projets],$B111)</f>
        <v>0</v>
      </c>
      <c r="H111" s="22"/>
      <c r="I111" s="23"/>
      <c r="J111" s="24"/>
      <c r="K111" s="25"/>
      <c r="L111" s="25"/>
      <c r="M111" s="24"/>
      <c r="N111" s="22">
        <f>SUMIFS(Jira[Man sprint],Jira[Issue Type],"Story",Jira[New Team name],$A$98,Jira[Eligibility],"yes",Jira[Quarter],"2018Q3",Jira[Projets],$B111)</f>
        <v>0</v>
      </c>
      <c r="O111" s="22"/>
      <c r="P111" s="23"/>
      <c r="Q111" s="24"/>
      <c r="R111" s="22"/>
      <c r="S111" s="22">
        <f>SUMIFS(Jira[Man sprint],Jira[Issue Type],"Story",Jira[New Team name],$A$98,Jira[Eligibility],"yes",Jira[Quarter],"2018Q4",Jira[Projets],$B111)</f>
        <v>0</v>
      </c>
      <c r="T111" s="26"/>
      <c r="U111" s="24"/>
      <c r="V111" s="24"/>
      <c r="W111" s="25"/>
      <c r="X111" s="22"/>
      <c r="Y111" s="22">
        <f>Projets[[#This Row],[Q1 Sprint]]+Projets[[#This Row],[Q2 Sprint]]+Projets[[#This Row],[Q3 Sprint]]+Projets[[#This Row],[Q4 Sprint]]</f>
        <v>0</v>
      </c>
      <c r="Z111" s="10">
        <f>Projets[[#This Row],[Somme sprint]]/$Y$98</f>
        <v>0</v>
      </c>
      <c r="AB111" s="27"/>
      <c r="AC111" s="27"/>
      <c r="AD111" s="27"/>
      <c r="AE111" s="27"/>
      <c r="AF111" s="27"/>
    </row>
    <row r="112" spans="1:32" s="10" customFormat="1" x14ac:dyDescent="0.25">
      <c r="A112" s="10" t="str">
        <f t="shared" si="4"/>
        <v>équipe 5</v>
      </c>
      <c r="B112" s="21" t="s">
        <v>515</v>
      </c>
      <c r="C112" s="22">
        <f>SUMIFS(Jira[Man sprint],Jira[Issue Type],"Story",Jira[New Team name],$A$98,Jira[Eligibility],"yes",Jira[Quarter],"2018Q1",Jira[Projets],$B112)</f>
        <v>0</v>
      </c>
      <c r="D112" s="22"/>
      <c r="E112" s="23"/>
      <c r="F112" s="23"/>
      <c r="G112" s="22">
        <f>SUMIFS(Jira[Man sprint],Jira[Issue Type],"Story",Jira[New Team name],$A$98,Jira[Eligibility],"yes",Jira[Quarter],"2018Q2",Jira[Projets],$B112)</f>
        <v>0</v>
      </c>
      <c r="H112" s="22"/>
      <c r="I112" s="23"/>
      <c r="J112" s="24"/>
      <c r="K112" s="25"/>
      <c r="L112" s="25"/>
      <c r="M112" s="24"/>
      <c r="N112" s="22">
        <f>SUMIFS(Jira[Man sprint],Jira[Issue Type],"Story",Jira[New Team name],$A$98,Jira[Eligibility],"yes",Jira[Quarter],"2018Q3",Jira[Projets],$B112)</f>
        <v>0</v>
      </c>
      <c r="O112" s="22"/>
      <c r="P112" s="23"/>
      <c r="Q112" s="24"/>
      <c r="R112" s="22"/>
      <c r="S112" s="22">
        <f>SUMIFS(Jira[Man sprint],Jira[Issue Type],"Story",Jira[New Team name],$A$98,Jira[Eligibility],"yes",Jira[Quarter],"2018Q4",Jira[Projets],$B112)</f>
        <v>0</v>
      </c>
      <c r="T112" s="26"/>
      <c r="U112" s="24"/>
      <c r="V112" s="24"/>
      <c r="W112" s="25"/>
      <c r="X112" s="22"/>
      <c r="Y112" s="22">
        <f>Projets[[#This Row],[Q1 Sprint]]+Projets[[#This Row],[Q2 Sprint]]+Projets[[#This Row],[Q3 Sprint]]+Projets[[#This Row],[Q4 Sprint]]</f>
        <v>0</v>
      </c>
      <c r="Z112" s="10">
        <f>Projets[[#This Row],[Somme sprint]]/$Y$98</f>
        <v>0</v>
      </c>
      <c r="AB112" s="27"/>
      <c r="AC112" s="27"/>
      <c r="AD112" s="27"/>
      <c r="AE112" s="27"/>
      <c r="AF112" s="27"/>
    </row>
    <row r="113" spans="1:32" s="10" customFormat="1" x14ac:dyDescent="0.25">
      <c r="A113" s="10" t="str">
        <f t="shared" si="4"/>
        <v>équipe 5</v>
      </c>
      <c r="B113" s="21" t="s">
        <v>516</v>
      </c>
      <c r="C113" s="22">
        <f>SUMIFS(Jira[Man sprint],Jira[Issue Type],"Story",Jira[New Team name],$A$98,Jira[Eligibility],"yes",Jira[Quarter],"2018Q1",Jira[Projets],$B113)</f>
        <v>0</v>
      </c>
      <c r="D113" s="22"/>
      <c r="E113" s="23"/>
      <c r="F113" s="23"/>
      <c r="G113" s="22">
        <f>SUMIFS(Jira[Man sprint],Jira[Issue Type],"Story",Jira[New Team name],$A$98,Jira[Eligibility],"yes",Jira[Quarter],"2018Q2",Jira[Projets],$B113)</f>
        <v>0</v>
      </c>
      <c r="H113" s="22"/>
      <c r="I113" s="23"/>
      <c r="J113" s="24"/>
      <c r="K113" s="25"/>
      <c r="L113" s="25"/>
      <c r="M113" s="24"/>
      <c r="N113" s="22">
        <f>SUMIFS(Jira[Man sprint],Jira[Issue Type],"Story",Jira[New Team name],$A$98,Jira[Eligibility],"yes",Jira[Quarter],"2018Q3",Jira[Projets],$B113)</f>
        <v>0</v>
      </c>
      <c r="O113" s="22"/>
      <c r="P113" s="23"/>
      <c r="Q113" s="24"/>
      <c r="R113" s="22"/>
      <c r="S113" s="22">
        <f>SUMIFS(Jira[Man sprint],Jira[Issue Type],"Story",Jira[New Team name],$A$98,Jira[Eligibility],"yes",Jira[Quarter],"2018Q4",Jira[Projets],$B113)</f>
        <v>0</v>
      </c>
      <c r="T113" s="26"/>
      <c r="U113" s="24"/>
      <c r="V113" s="24"/>
      <c r="W113" s="25"/>
      <c r="X113" s="22"/>
      <c r="Y113" s="22">
        <f>Projets[[#This Row],[Q1 Sprint]]+Projets[[#This Row],[Q2 Sprint]]+Projets[[#This Row],[Q3 Sprint]]+Projets[[#This Row],[Q4 Sprint]]</f>
        <v>0</v>
      </c>
      <c r="Z113" s="10">
        <f>Projets[[#This Row],[Somme sprint]]/$Y$98</f>
        <v>0</v>
      </c>
      <c r="AB113" s="27"/>
      <c r="AC113" s="27"/>
      <c r="AD113" s="27"/>
      <c r="AE113" s="27"/>
      <c r="AF113" s="27"/>
    </row>
    <row r="114" spans="1:32" s="10" customFormat="1" x14ac:dyDescent="0.25">
      <c r="A114" s="10" t="str">
        <f t="shared" si="4"/>
        <v>équipe 5</v>
      </c>
      <c r="B114" s="21" t="s">
        <v>517</v>
      </c>
      <c r="C114" s="22">
        <f>SUMIFS(Jira[Man sprint],Jira[Issue Type],"Story",Jira[New Team name],$A$98,Jira[Eligibility],"yes",Jira[Quarter],"2018Q1",Jira[Projets],$B114)</f>
        <v>0</v>
      </c>
      <c r="D114" s="22"/>
      <c r="E114" s="23"/>
      <c r="F114" s="23"/>
      <c r="G114" s="22">
        <f>SUMIFS(Jira[Man sprint],Jira[Issue Type],"Story",Jira[New Team name],$A$98,Jira[Eligibility],"yes",Jira[Quarter],"2018Q2",Jira[Projets],$B114)</f>
        <v>0</v>
      </c>
      <c r="H114" s="22"/>
      <c r="I114" s="23"/>
      <c r="J114" s="24"/>
      <c r="K114" s="25"/>
      <c r="L114" s="25"/>
      <c r="M114" s="24"/>
      <c r="N114" s="22">
        <f>SUMIFS(Jira[Man sprint],Jira[Issue Type],"Story",Jira[New Team name],$A$98,Jira[Eligibility],"yes",Jira[Quarter],"2018Q3",Jira[Projets],$B114)</f>
        <v>0</v>
      </c>
      <c r="O114" s="22"/>
      <c r="P114" s="23"/>
      <c r="Q114" s="24"/>
      <c r="R114" s="22"/>
      <c r="S114" s="22">
        <f>SUMIFS(Jira[Man sprint],Jira[Issue Type],"Story",Jira[New Team name],$A$98,Jira[Eligibility],"yes",Jira[Quarter],"2018Q4",Jira[Projets],$B114)</f>
        <v>0</v>
      </c>
      <c r="T114" s="26"/>
      <c r="U114" s="24"/>
      <c r="V114" s="24"/>
      <c r="W114" s="25"/>
      <c r="X114" s="22"/>
      <c r="Y114" s="22">
        <f>Projets[[#This Row],[Q1 Sprint]]+Projets[[#This Row],[Q2 Sprint]]+Projets[[#This Row],[Q3 Sprint]]+Projets[[#This Row],[Q4 Sprint]]</f>
        <v>0</v>
      </c>
      <c r="Z114" s="10">
        <f>Projets[[#This Row],[Somme sprint]]/$Y$98</f>
        <v>0</v>
      </c>
      <c r="AB114" s="27"/>
      <c r="AC114" s="27"/>
      <c r="AD114" s="27"/>
      <c r="AE114" s="27"/>
      <c r="AF114" s="27"/>
    </row>
    <row r="115" spans="1:32" s="10" customFormat="1" x14ac:dyDescent="0.25">
      <c r="A115" s="10" t="str">
        <f t="shared" si="4"/>
        <v>équipe 5</v>
      </c>
      <c r="B115" s="21" t="s">
        <v>518</v>
      </c>
      <c r="C115" s="22">
        <f>SUMIFS(Jira[Man sprint],Jira[Issue Type],"Story",Jira[New Team name],$A$98,Jira[Eligibility],"yes",Jira[Quarter],"2018Q1",Jira[Projets],$B115)</f>
        <v>0</v>
      </c>
      <c r="D115" s="22"/>
      <c r="E115" s="23"/>
      <c r="F115" s="23"/>
      <c r="G115" s="22">
        <f>SUMIFS(Jira[Man sprint],Jira[Issue Type],"Story",Jira[New Team name],$A$98,Jira[Eligibility],"yes",Jira[Quarter],"2018Q2",Jira[Projets],$B115)</f>
        <v>0</v>
      </c>
      <c r="H115" s="22"/>
      <c r="I115" s="23"/>
      <c r="J115" s="24"/>
      <c r="K115" s="25"/>
      <c r="L115" s="25"/>
      <c r="M115" s="24"/>
      <c r="N115" s="22">
        <f>SUMIFS(Jira[Man sprint],Jira[Issue Type],"Story",Jira[New Team name],$A$98,Jira[Eligibility],"yes",Jira[Quarter],"2018Q3",Jira[Projets],$B115)</f>
        <v>5</v>
      </c>
      <c r="O115" s="22"/>
      <c r="P115" s="23"/>
      <c r="Q115" s="24"/>
      <c r="R115" s="22"/>
      <c r="S115" s="22">
        <f>SUMIFS(Jira[Man sprint],Jira[Issue Type],"Story",Jira[New Team name],$A$98,Jira[Eligibility],"yes",Jira[Quarter],"2018Q4",Jira[Projets],$B115)</f>
        <v>0</v>
      </c>
      <c r="T115" s="26"/>
      <c r="U115" s="24"/>
      <c r="V115" s="24"/>
      <c r="W115" s="25"/>
      <c r="X115" s="22"/>
      <c r="Y115" s="22">
        <f>Projets[[#This Row],[Q1 Sprint]]+Projets[[#This Row],[Q2 Sprint]]+Projets[[#This Row],[Q3 Sprint]]+Projets[[#This Row],[Q4 Sprint]]</f>
        <v>5</v>
      </c>
      <c r="Z115" s="10">
        <f>Projets[[#This Row],[Somme sprint]]/$Y$98</f>
        <v>1</v>
      </c>
      <c r="AB115" s="27"/>
      <c r="AC115" s="27"/>
      <c r="AD115" s="27"/>
      <c r="AE115" s="27"/>
      <c r="AF115" s="27"/>
    </row>
    <row r="116" spans="1:32" s="10" customFormat="1" x14ac:dyDescent="0.25">
      <c r="A116" s="10" t="str">
        <f t="shared" si="4"/>
        <v>équipe 5</v>
      </c>
      <c r="B116" s="21" t="s">
        <v>519</v>
      </c>
      <c r="C116" s="22">
        <f>SUMIFS(Jira[Man sprint],Jira[Issue Type],"Story",Jira[New Team name],$A$98,Jira[Eligibility],"yes",Jira[Quarter],"2018Q1",Jira[Projets],$B116)</f>
        <v>0</v>
      </c>
      <c r="D116" s="22"/>
      <c r="E116" s="23"/>
      <c r="F116" s="23"/>
      <c r="G116" s="22">
        <f>SUMIFS(Jira[Man sprint],Jira[Issue Type],"Story",Jira[New Team name],$A$98,Jira[Eligibility],"yes",Jira[Quarter],"2018Q2",Jira[Projets],$B116)</f>
        <v>0</v>
      </c>
      <c r="H116" s="22"/>
      <c r="I116" s="23"/>
      <c r="J116" s="24"/>
      <c r="K116" s="25"/>
      <c r="L116" s="25"/>
      <c r="M116" s="24"/>
      <c r="N116" s="22">
        <f>SUMIFS(Jira[Man sprint],Jira[Issue Type],"Story",Jira[New Team name],$A$98,Jira[Eligibility],"yes",Jira[Quarter],"2018Q3",Jira[Projets],$B116)</f>
        <v>0</v>
      </c>
      <c r="O116" s="22"/>
      <c r="P116" s="23"/>
      <c r="Q116" s="24"/>
      <c r="R116" s="22"/>
      <c r="S116" s="22">
        <f>SUMIFS(Jira[Man sprint],Jira[Issue Type],"Story",Jira[New Team name],$A$98,Jira[Eligibility],"yes",Jira[Quarter],"2018Q4",Jira[Projets],$B116)</f>
        <v>0</v>
      </c>
      <c r="T116" s="26"/>
      <c r="U116" s="24"/>
      <c r="V116" s="24"/>
      <c r="W116" s="25"/>
      <c r="X116" s="22"/>
      <c r="Y116" s="22">
        <f>Projets[[#This Row],[Q1 Sprint]]+Projets[[#This Row],[Q2 Sprint]]+Projets[[#This Row],[Q3 Sprint]]+Projets[[#This Row],[Q4 Sprint]]</f>
        <v>0</v>
      </c>
      <c r="Z116" s="10">
        <f>Projets[[#This Row],[Somme sprint]]/$Y$98</f>
        <v>0</v>
      </c>
      <c r="AB116" s="27"/>
      <c r="AC116" s="27"/>
      <c r="AD116" s="27"/>
      <c r="AE116" s="27"/>
      <c r="AF116" s="27"/>
    </row>
    <row r="117" spans="1:32" s="10" customFormat="1" x14ac:dyDescent="0.25">
      <c r="A117" s="10" t="str">
        <f t="shared" si="4"/>
        <v>équipe 5</v>
      </c>
      <c r="B117" s="21" t="s">
        <v>520</v>
      </c>
      <c r="C117" s="22">
        <f>SUMIFS(Jira[Man sprint],Jira[Issue Type],"Story",Jira[New Team name],$A$98,Jira[Eligibility],"yes",Jira[Quarter],"2018Q1",Jira[Projets],$B117)</f>
        <v>0</v>
      </c>
      <c r="D117" s="22"/>
      <c r="E117" s="23"/>
      <c r="F117" s="23"/>
      <c r="G117" s="22">
        <f>SUMIFS(Jira[Man sprint],Jira[Issue Type],"Story",Jira[New Team name],$A$98,Jira[Eligibility],"yes",Jira[Quarter],"2018Q2",Jira[Projets],$B117)</f>
        <v>0</v>
      </c>
      <c r="H117" s="22"/>
      <c r="I117" s="23"/>
      <c r="J117" s="24"/>
      <c r="K117" s="25"/>
      <c r="L117" s="25"/>
      <c r="M117" s="24"/>
      <c r="N117" s="22">
        <f>SUMIFS(Jira[Man sprint],Jira[Issue Type],"Story",Jira[New Team name],$A$98,Jira[Eligibility],"yes",Jira[Quarter],"2018Q3",Jira[Projets],$B117)</f>
        <v>0</v>
      </c>
      <c r="O117" s="22"/>
      <c r="P117" s="23"/>
      <c r="Q117" s="24"/>
      <c r="R117" s="22"/>
      <c r="S117" s="22">
        <f>SUMIFS(Jira[Man sprint],Jira[Issue Type],"Story",Jira[New Team name],$A$98,Jira[Eligibility],"yes",Jira[Quarter],"2018Q4",Jira[Projets],$B117)</f>
        <v>0</v>
      </c>
      <c r="T117" s="26"/>
      <c r="U117" s="24"/>
      <c r="V117" s="24"/>
      <c r="W117" s="25"/>
      <c r="X117" s="22"/>
      <c r="Y117" s="22">
        <f>Projets[[#This Row],[Q1 Sprint]]+Projets[[#This Row],[Q2 Sprint]]+Projets[[#This Row],[Q3 Sprint]]+Projets[[#This Row],[Q4 Sprint]]</f>
        <v>0</v>
      </c>
      <c r="Z117" s="10">
        <f>Projets[[#This Row],[Somme sprint]]/$Y$98</f>
        <v>0</v>
      </c>
      <c r="AB117" s="27"/>
      <c r="AC117" s="27"/>
      <c r="AD117" s="27"/>
      <c r="AE117" s="27"/>
      <c r="AF117" s="27"/>
    </row>
    <row r="118" spans="1:32" s="10" customFormat="1" x14ac:dyDescent="0.25">
      <c r="A118" s="10" t="str">
        <f t="shared" si="4"/>
        <v>équipe 5</v>
      </c>
      <c r="B118" s="21" t="s">
        <v>521</v>
      </c>
      <c r="C118" s="22">
        <f>SUMIFS(Jira[Man sprint],Jira[Issue Type],"Story",Jira[New Team name],$A$98,Jira[Eligibility],"yes",Jira[Quarter],"2018Q1",Jira[Projets],$B118)</f>
        <v>0</v>
      </c>
      <c r="D118" s="22"/>
      <c r="E118" s="23"/>
      <c r="F118" s="23"/>
      <c r="G118" s="22">
        <f>SUMIFS(Jira[Man sprint],Jira[Issue Type],"Story",Jira[New Team name],$A$98,Jira[Eligibility],"yes",Jira[Quarter],"2018Q2",Jira[Projets],$B118)</f>
        <v>0</v>
      </c>
      <c r="H118" s="22"/>
      <c r="I118" s="23"/>
      <c r="J118" s="24"/>
      <c r="K118" s="25"/>
      <c r="L118" s="25"/>
      <c r="M118" s="24"/>
      <c r="N118" s="22">
        <f>SUMIFS(Jira[Man sprint],Jira[Issue Type],"Story",Jira[New Team name],$A$98,Jira[Eligibility],"yes",Jira[Quarter],"2018Q3",Jira[Projets],$B118)</f>
        <v>0</v>
      </c>
      <c r="O118" s="22"/>
      <c r="P118" s="23"/>
      <c r="Q118" s="24"/>
      <c r="R118" s="22"/>
      <c r="S118" s="22">
        <f>SUMIFS(Jira[Man sprint],Jira[Issue Type],"Story",Jira[New Team name],$A$98,Jira[Eligibility],"yes",Jira[Quarter],"2018Q4",Jira[Projets],$B118)</f>
        <v>0</v>
      </c>
      <c r="T118" s="26"/>
      <c r="U118" s="24"/>
      <c r="V118" s="24"/>
      <c r="W118" s="25"/>
      <c r="X118" s="22"/>
      <c r="Y118" s="22">
        <f>Projets[[#This Row],[Q1 Sprint]]+Projets[[#This Row],[Q2 Sprint]]+Projets[[#This Row],[Q3 Sprint]]+Projets[[#This Row],[Q4 Sprint]]</f>
        <v>0</v>
      </c>
      <c r="Z118" s="10">
        <f>Projets[[#This Row],[Somme sprint]]/$Y$98</f>
        <v>0</v>
      </c>
      <c r="AB118" s="27"/>
      <c r="AC118" s="27"/>
      <c r="AD118" s="27"/>
      <c r="AE118" s="27"/>
      <c r="AF118" s="27"/>
    </row>
    <row r="119" spans="1:32" s="10" customFormat="1" x14ac:dyDescent="0.25">
      <c r="A119" s="10" t="str">
        <f t="shared" si="4"/>
        <v>équipe 5</v>
      </c>
      <c r="B119" s="21" t="s">
        <v>522</v>
      </c>
      <c r="C119" s="22">
        <f>SUMIFS(Jira[Man sprint],Jira[Issue Type],"Story",Jira[New Team name],$A$98,Jira[Eligibility],"yes",Jira[Quarter],"2018Q1",Jira[Projets],$B119)</f>
        <v>0</v>
      </c>
      <c r="D119" s="22"/>
      <c r="E119" s="23"/>
      <c r="F119" s="23"/>
      <c r="G119" s="22">
        <f>SUMIFS(Jira[Man sprint],Jira[Issue Type],"Story",Jira[New Team name],$A$98,Jira[Eligibility],"yes",Jira[Quarter],"2018Q2",Jira[Projets],$B119)</f>
        <v>0</v>
      </c>
      <c r="H119" s="22"/>
      <c r="I119" s="23"/>
      <c r="J119" s="24"/>
      <c r="K119" s="25"/>
      <c r="L119" s="25"/>
      <c r="M119" s="24"/>
      <c r="N119" s="22">
        <f>SUMIFS(Jira[Man sprint],Jira[Issue Type],"Story",Jira[New Team name],$A$98,Jira[Eligibility],"yes",Jira[Quarter],"2018Q3",Jira[Projets],$B119)</f>
        <v>0</v>
      </c>
      <c r="O119" s="22"/>
      <c r="P119" s="23"/>
      <c r="Q119" s="24"/>
      <c r="R119" s="22"/>
      <c r="S119" s="22">
        <f>SUMIFS(Jira[Man sprint],Jira[Issue Type],"Story",Jira[New Team name],$A$98,Jira[Eligibility],"yes",Jira[Quarter],"2018Q4",Jira[Projets],$B119)</f>
        <v>0</v>
      </c>
      <c r="T119" s="26"/>
      <c r="U119" s="24"/>
      <c r="V119" s="24"/>
      <c r="W119" s="25"/>
      <c r="X119" s="22"/>
      <c r="Y119" s="22">
        <f>Projets[[#This Row],[Q1 Sprint]]+Projets[[#This Row],[Q2 Sprint]]+Projets[[#This Row],[Q3 Sprint]]+Projets[[#This Row],[Q4 Sprint]]</f>
        <v>0</v>
      </c>
      <c r="Z119" s="10">
        <f>Projets[[#This Row],[Somme sprint]]/$Y$98</f>
        <v>0</v>
      </c>
      <c r="AB119" s="27"/>
      <c r="AC119" s="27"/>
      <c r="AD119" s="27"/>
      <c r="AE119" s="27"/>
      <c r="AF119" s="27"/>
    </row>
    <row r="120" spans="1:32" s="10" customFormat="1" x14ac:dyDescent="0.25">
      <c r="A120" s="10" t="str">
        <f t="shared" si="4"/>
        <v>équipe 5</v>
      </c>
      <c r="B120" s="21" t="s">
        <v>523</v>
      </c>
      <c r="C120" s="22">
        <f>SUMIFS(Jira[Man sprint],Jira[Issue Type],"Story",Jira[New Team name],$A$98,Jira[Eligibility],"yes",Jira[Quarter],"2018Q1",Jira[Projets],$B120)</f>
        <v>0</v>
      </c>
      <c r="D120" s="22"/>
      <c r="E120" s="23"/>
      <c r="F120" s="23"/>
      <c r="G120" s="22">
        <f>SUMIFS(Jira[Man sprint],Jira[Issue Type],"Story",Jira[New Team name],$A$98,Jira[Eligibility],"yes",Jira[Quarter],"2018Q2",Jira[Projets],$B120)</f>
        <v>0</v>
      </c>
      <c r="H120" s="22"/>
      <c r="I120" s="23"/>
      <c r="J120" s="24"/>
      <c r="K120" s="25"/>
      <c r="L120" s="25"/>
      <c r="M120" s="24"/>
      <c r="N120" s="22">
        <f>SUMIFS(Jira[Man sprint],Jira[Issue Type],"Story",Jira[New Team name],$A$98,Jira[Eligibility],"yes",Jira[Quarter],"2018Q3",Jira[Projets],$B120)</f>
        <v>0</v>
      </c>
      <c r="O120" s="22"/>
      <c r="P120" s="23"/>
      <c r="Q120" s="24"/>
      <c r="R120" s="22"/>
      <c r="S120" s="22">
        <f>SUMIFS(Jira[Man sprint],Jira[Issue Type],"Story",Jira[New Team name],$A$98,Jira[Eligibility],"yes",Jira[Quarter],"2018Q4",Jira[Projets],$B120)</f>
        <v>0</v>
      </c>
      <c r="T120" s="26"/>
      <c r="U120" s="24"/>
      <c r="V120" s="24"/>
      <c r="W120" s="25"/>
      <c r="X120" s="22"/>
      <c r="Y120" s="22">
        <f>Projets[[#This Row],[Q1 Sprint]]+Projets[[#This Row],[Q2 Sprint]]+Projets[[#This Row],[Q3 Sprint]]+Projets[[#This Row],[Q4 Sprint]]</f>
        <v>0</v>
      </c>
      <c r="Z120" s="10">
        <f>Projets[[#This Row],[Somme sprint]]/$Y$98</f>
        <v>0</v>
      </c>
      <c r="AB120" s="27"/>
      <c r="AC120" s="27"/>
      <c r="AD120" s="27"/>
      <c r="AE120" s="27"/>
      <c r="AF120" s="27"/>
    </row>
    <row r="121" spans="1:32" s="10" customFormat="1" x14ac:dyDescent="0.25">
      <c r="A121" s="10" t="str">
        <f t="shared" si="4"/>
        <v>équipe 5</v>
      </c>
      <c r="B121" s="21" t="s">
        <v>524</v>
      </c>
      <c r="C121" s="22">
        <f>SUMIFS(Jira[Man sprint],Jira[Issue Type],"Story",Jira[New Team name],$A$98,Jira[Eligibility],"yes",Jira[Quarter],"2018Q1",Jira[Projets],$B121)</f>
        <v>0</v>
      </c>
      <c r="D121" s="22"/>
      <c r="E121" s="23"/>
      <c r="F121" s="23"/>
      <c r="G121" s="22">
        <f>SUMIFS(Jira[Man sprint],Jira[Issue Type],"Story",Jira[New Team name],$A$98,Jira[Eligibility],"yes",Jira[Quarter],"2018Q2",Jira[Projets],$B121)</f>
        <v>0</v>
      </c>
      <c r="H121" s="22"/>
      <c r="I121" s="23"/>
      <c r="J121" s="24"/>
      <c r="K121" s="25"/>
      <c r="L121" s="25"/>
      <c r="M121" s="24"/>
      <c r="N121" s="22">
        <f>SUMIFS(Jira[Man sprint],Jira[Issue Type],"Story",Jira[New Team name],$A$98,Jira[Eligibility],"yes",Jira[Quarter],"2018Q3",Jira[Projets],$B121)</f>
        <v>0</v>
      </c>
      <c r="O121" s="22"/>
      <c r="P121" s="23"/>
      <c r="Q121" s="24"/>
      <c r="R121" s="22"/>
      <c r="S121" s="22">
        <f>SUMIFS(Jira[Man sprint],Jira[Issue Type],"Story",Jira[New Team name],$A$98,Jira[Eligibility],"yes",Jira[Quarter],"2018Q4",Jira[Projets],$B121)</f>
        <v>0</v>
      </c>
      <c r="T121" s="26"/>
      <c r="U121" s="24"/>
      <c r="V121" s="24"/>
      <c r="W121" s="25"/>
      <c r="X121" s="22"/>
      <c r="Y121" s="22">
        <f>Projets[[#This Row],[Q1 Sprint]]+Projets[[#This Row],[Q2 Sprint]]+Projets[[#This Row],[Q3 Sprint]]+Projets[[#This Row],[Q4 Sprint]]</f>
        <v>0</v>
      </c>
      <c r="Z121" s="10">
        <f>Projets[[#This Row],[Somme sprint]]/$Y$98</f>
        <v>0</v>
      </c>
      <c r="AB121" s="27"/>
      <c r="AC121" s="27"/>
      <c r="AD121" s="27"/>
      <c r="AE121" s="27"/>
      <c r="AF121" s="27"/>
    </row>
  </sheetData>
  <mergeCells count="1">
    <mergeCell ref="AB1:AF1"/>
  </mergeCells>
  <conditionalFormatting sqref="B3:B25">
    <cfRule type="expression" dxfId="34" priority="6">
      <formula>AND($E3="",#REF!="")</formula>
    </cfRule>
  </conditionalFormatting>
  <conditionalFormatting sqref="B27:B49">
    <cfRule type="expression" dxfId="33" priority="5">
      <formula>AND($E27="",#REF!="")</formula>
    </cfRule>
  </conditionalFormatting>
  <conditionalFormatting sqref="B51:B73">
    <cfRule type="expression" dxfId="32" priority="4">
      <formula>AND($E51="",#REF!="")</formula>
    </cfRule>
  </conditionalFormatting>
  <conditionalFormatting sqref="B99:B121">
    <cfRule type="expression" dxfId="31" priority="1">
      <formula>AND($E99="",#REF!="")</formula>
    </cfRule>
  </conditionalFormatting>
  <conditionalFormatting sqref="B75:B97">
    <cfRule type="expression" dxfId="30" priority="2">
      <formula>AND($E75="",#REF!="")</formula>
    </cfRule>
  </conditionalFormatting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/>
  </sheetPr>
  <dimension ref="A1:R382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5703125" style="14" customWidth="1"/>
    <col min="2" max="2" width="15.140625" style="14" bestFit="1" customWidth="1"/>
    <col min="3" max="3" width="21.140625" style="14" bestFit="1" customWidth="1"/>
    <col min="4" max="4" width="12.42578125" style="14" bestFit="1" customWidth="1"/>
    <col min="5" max="5" width="11.42578125" style="14"/>
    <col min="6" max="6" width="14" style="20" bestFit="1" customWidth="1"/>
    <col min="7" max="7" width="6.140625" style="14" customWidth="1"/>
    <col min="8" max="8" width="50.42578125" customWidth="1"/>
    <col min="9" max="9" width="38" style="14" customWidth="1"/>
    <col min="10" max="10" width="13.85546875" style="14" bestFit="1" customWidth="1"/>
    <col min="11" max="11" width="11.42578125" customWidth="1"/>
    <col min="12" max="20" width="11.42578125" style="14" customWidth="1"/>
    <col min="21" max="16384" width="11.42578125" style="14"/>
  </cols>
  <sheetData>
    <row r="1" spans="1:18" x14ac:dyDescent="0.25">
      <c r="A1" s="11" t="s">
        <v>22</v>
      </c>
      <c r="B1" s="11" t="s">
        <v>23</v>
      </c>
      <c r="C1" s="12" t="s">
        <v>24</v>
      </c>
      <c r="D1" s="12" t="s">
        <v>25</v>
      </c>
      <c r="E1" s="19" t="s">
        <v>19</v>
      </c>
      <c r="F1" s="12" t="s">
        <v>26</v>
      </c>
      <c r="G1" s="11" t="s">
        <v>27</v>
      </c>
      <c r="H1" s="11" t="s">
        <v>28</v>
      </c>
      <c r="I1" s="11" t="s">
        <v>29</v>
      </c>
      <c r="J1" s="13" t="s">
        <v>30</v>
      </c>
      <c r="K1" s="11" t="s">
        <v>31</v>
      </c>
      <c r="L1" s="11" t="s">
        <v>32</v>
      </c>
      <c r="M1" s="11" t="s">
        <v>33</v>
      </c>
      <c r="N1" s="12" t="s">
        <v>34</v>
      </c>
      <c r="O1" s="12" t="s">
        <v>35</v>
      </c>
      <c r="P1" s="11" t="s">
        <v>36</v>
      </c>
      <c r="Q1" s="11" t="s">
        <v>37</v>
      </c>
      <c r="R1" s="11" t="s">
        <v>38</v>
      </c>
    </row>
    <row r="2" spans="1:18" x14ac:dyDescent="0.25">
      <c r="A2" s="20" t="s">
        <v>64</v>
      </c>
      <c r="B2" s="14" t="s">
        <v>63</v>
      </c>
      <c r="C2" s="14" t="s">
        <v>7</v>
      </c>
      <c r="D2" s="15" t="s">
        <v>54</v>
      </c>
      <c r="E2" s="20" t="s">
        <v>502</v>
      </c>
      <c r="F2" s="14" t="s">
        <v>57</v>
      </c>
      <c r="G2" s="14" t="s">
        <v>501</v>
      </c>
      <c r="H2" s="16" t="s">
        <v>501</v>
      </c>
      <c r="I2" s="14" t="s">
        <v>59</v>
      </c>
      <c r="K2" s="14"/>
      <c r="L2" s="14" t="b">
        <f>Jira[[#This Row],[Man sprint]]=Jira[[#This Row],[Story Points]]</f>
        <v>0</v>
      </c>
      <c r="M2" s="17">
        <v>9</v>
      </c>
      <c r="N2" s="17"/>
      <c r="O2" s="18" t="s">
        <v>59</v>
      </c>
      <c r="P2" s="17" t="s">
        <v>59</v>
      </c>
      <c r="Q2" s="14" t="s">
        <v>59</v>
      </c>
      <c r="R2" s="14" t="s">
        <v>59</v>
      </c>
    </row>
    <row r="3" spans="1:18" x14ac:dyDescent="0.25">
      <c r="A3" s="20" t="s">
        <v>163</v>
      </c>
      <c r="B3" s="14" t="s">
        <v>63</v>
      </c>
      <c r="C3" s="14" t="s">
        <v>7</v>
      </c>
      <c r="D3" s="15" t="s">
        <v>56</v>
      </c>
      <c r="E3" s="20" t="s">
        <v>502</v>
      </c>
      <c r="F3" s="14" t="s">
        <v>57</v>
      </c>
      <c r="G3" s="14" t="s">
        <v>501</v>
      </c>
      <c r="H3" s="16" t="s">
        <v>501</v>
      </c>
      <c r="I3" s="14" t="s">
        <v>59</v>
      </c>
      <c r="K3" s="14"/>
      <c r="L3" s="14" t="b">
        <f>Jira[[#This Row],[Man sprint]]=Jira[[#This Row],[Story Points]]</f>
        <v>0</v>
      </c>
      <c r="M3" s="17">
        <v>4</v>
      </c>
      <c r="N3" s="17"/>
      <c r="O3" s="18" t="s">
        <v>59</v>
      </c>
      <c r="P3" s="17" t="s">
        <v>59</v>
      </c>
      <c r="Q3" s="14" t="s">
        <v>59</v>
      </c>
      <c r="R3" s="14" t="s">
        <v>59</v>
      </c>
    </row>
    <row r="4" spans="1:18" x14ac:dyDescent="0.25">
      <c r="A4" s="20" t="s">
        <v>308</v>
      </c>
      <c r="B4" s="14" t="s">
        <v>48</v>
      </c>
      <c r="C4" s="14" t="s">
        <v>7</v>
      </c>
      <c r="D4" s="15" t="s">
        <v>56</v>
      </c>
      <c r="E4" s="20" t="s">
        <v>502</v>
      </c>
      <c r="F4" s="14" t="s">
        <v>57</v>
      </c>
      <c r="G4" s="14" t="s">
        <v>501</v>
      </c>
      <c r="H4" s="16" t="s">
        <v>501</v>
      </c>
      <c r="I4" s="14" t="s">
        <v>163</v>
      </c>
      <c r="K4" s="14"/>
      <c r="L4" s="14" t="b">
        <f>Jira[[#This Row],[Man sprint]]=Jira[[#This Row],[Story Points]]</f>
        <v>1</v>
      </c>
      <c r="M4" s="17">
        <v>2</v>
      </c>
      <c r="N4" s="17"/>
      <c r="O4" s="18" t="s">
        <v>59</v>
      </c>
      <c r="P4" s="17" t="s">
        <v>59</v>
      </c>
      <c r="Q4" s="14">
        <v>2</v>
      </c>
      <c r="R4" s="14" t="s">
        <v>59</v>
      </c>
    </row>
    <row r="5" spans="1:18" x14ac:dyDescent="0.25">
      <c r="A5" s="20" t="s">
        <v>312</v>
      </c>
      <c r="B5" s="14" t="s">
        <v>48</v>
      </c>
      <c r="C5" s="14" t="s">
        <v>7</v>
      </c>
      <c r="D5" s="15" t="s">
        <v>56</v>
      </c>
      <c r="E5" s="20" t="s">
        <v>502</v>
      </c>
      <c r="F5" s="14" t="s">
        <v>57</v>
      </c>
      <c r="G5" s="14" t="s">
        <v>501</v>
      </c>
      <c r="H5" s="16" t="s">
        <v>501</v>
      </c>
      <c r="I5" s="14" t="s">
        <v>163</v>
      </c>
      <c r="K5" s="14"/>
      <c r="L5" s="14" t="b">
        <f>Jira[[#This Row],[Man sprint]]=Jira[[#This Row],[Story Points]]</f>
        <v>1</v>
      </c>
      <c r="M5" s="17">
        <v>2</v>
      </c>
      <c r="N5" s="17"/>
      <c r="O5" s="18" t="s">
        <v>59</v>
      </c>
      <c r="P5" s="17" t="s">
        <v>59</v>
      </c>
      <c r="Q5" s="14">
        <v>2</v>
      </c>
      <c r="R5" s="14" t="s">
        <v>59</v>
      </c>
    </row>
    <row r="6" spans="1:18" x14ac:dyDescent="0.25">
      <c r="A6" s="20" t="s">
        <v>182</v>
      </c>
      <c r="B6" s="14" t="s">
        <v>63</v>
      </c>
      <c r="C6" s="14" t="s">
        <v>7</v>
      </c>
      <c r="D6" s="15" t="s">
        <v>56</v>
      </c>
      <c r="E6" s="20" t="s">
        <v>502</v>
      </c>
      <c r="F6" s="14" t="s">
        <v>57</v>
      </c>
      <c r="G6" s="14" t="s">
        <v>501</v>
      </c>
      <c r="H6" s="16" t="s">
        <v>501</v>
      </c>
      <c r="I6" s="14" t="s">
        <v>59</v>
      </c>
      <c r="K6" s="14"/>
      <c r="L6" s="14" t="b">
        <f>Jira[[#This Row],[Man sprint]]=Jira[[#This Row],[Story Points]]</f>
        <v>0</v>
      </c>
      <c r="M6" s="17">
        <v>3</v>
      </c>
      <c r="N6" s="17"/>
      <c r="O6" s="18" t="s">
        <v>59</v>
      </c>
      <c r="P6" s="17" t="s">
        <v>59</v>
      </c>
      <c r="Q6" s="14" t="s">
        <v>59</v>
      </c>
      <c r="R6" s="14" t="s">
        <v>59</v>
      </c>
    </row>
    <row r="7" spans="1:18" x14ac:dyDescent="0.25">
      <c r="A7" s="20" t="s">
        <v>325</v>
      </c>
      <c r="B7" s="14" t="s">
        <v>48</v>
      </c>
      <c r="C7" s="14" t="s">
        <v>7</v>
      </c>
      <c r="D7" s="15" t="s">
        <v>53</v>
      </c>
      <c r="E7" s="20" t="s">
        <v>502</v>
      </c>
      <c r="F7" s="14" t="s">
        <v>57</v>
      </c>
      <c r="G7" s="14" t="s">
        <v>501</v>
      </c>
      <c r="H7" s="16" t="s">
        <v>501</v>
      </c>
      <c r="I7" s="14" t="s">
        <v>188</v>
      </c>
      <c r="K7" s="14"/>
      <c r="L7" s="14" t="b">
        <f>Jira[[#This Row],[Man sprint]]=Jira[[#This Row],[Story Points]]</f>
        <v>1</v>
      </c>
      <c r="M7" s="17">
        <v>5</v>
      </c>
      <c r="N7" s="17"/>
      <c r="O7" s="18" t="s">
        <v>59</v>
      </c>
      <c r="P7" s="17" t="s">
        <v>59</v>
      </c>
      <c r="Q7" s="14">
        <v>5</v>
      </c>
      <c r="R7" s="14" t="s">
        <v>59</v>
      </c>
    </row>
    <row r="8" spans="1:18" x14ac:dyDescent="0.25">
      <c r="A8" s="20" t="s">
        <v>184</v>
      </c>
      <c r="B8" s="14" t="s">
        <v>63</v>
      </c>
      <c r="C8" s="14" t="s">
        <v>7</v>
      </c>
      <c r="D8" s="15" t="s">
        <v>55</v>
      </c>
      <c r="E8" s="20" t="s">
        <v>502</v>
      </c>
      <c r="F8" s="14" t="s">
        <v>57</v>
      </c>
      <c r="G8" s="14" t="s">
        <v>501</v>
      </c>
      <c r="H8" s="16" t="s">
        <v>501</v>
      </c>
      <c r="I8" s="14" t="s">
        <v>59</v>
      </c>
      <c r="K8" s="14"/>
      <c r="L8" s="14" t="b">
        <f>Jira[[#This Row],[Man sprint]]=Jira[[#This Row],[Story Points]]</f>
        <v>0</v>
      </c>
      <c r="M8" s="17">
        <v>5</v>
      </c>
      <c r="N8" s="17"/>
      <c r="O8" s="18" t="s">
        <v>59</v>
      </c>
      <c r="P8" s="17" t="s">
        <v>59</v>
      </c>
      <c r="Q8" s="14" t="s">
        <v>59</v>
      </c>
      <c r="R8" s="14" t="s">
        <v>59</v>
      </c>
    </row>
    <row r="9" spans="1:18" x14ac:dyDescent="0.25">
      <c r="A9" s="20" t="s">
        <v>327</v>
      </c>
      <c r="B9" s="14" t="s">
        <v>48</v>
      </c>
      <c r="C9" s="14" t="s">
        <v>7</v>
      </c>
      <c r="D9" s="15" t="s">
        <v>55</v>
      </c>
      <c r="E9" s="20" t="s">
        <v>502</v>
      </c>
      <c r="F9" s="14" t="s">
        <v>57</v>
      </c>
      <c r="G9" s="14" t="s">
        <v>501</v>
      </c>
      <c r="H9" s="16" t="s">
        <v>501</v>
      </c>
      <c r="I9" s="14" t="s">
        <v>184</v>
      </c>
      <c r="K9" s="14"/>
      <c r="L9" s="14" t="b">
        <f>Jira[[#This Row],[Man sprint]]=Jira[[#This Row],[Story Points]]</f>
        <v>1</v>
      </c>
      <c r="M9" s="17">
        <v>1</v>
      </c>
      <c r="N9" s="17"/>
      <c r="O9" s="18" t="s">
        <v>59</v>
      </c>
      <c r="P9" s="17" t="s">
        <v>59</v>
      </c>
      <c r="Q9" s="14">
        <v>1</v>
      </c>
      <c r="R9" s="14" t="s">
        <v>59</v>
      </c>
    </row>
    <row r="10" spans="1:18" x14ac:dyDescent="0.25">
      <c r="A10" s="20" t="s">
        <v>185</v>
      </c>
      <c r="B10" s="14" t="s">
        <v>63</v>
      </c>
      <c r="C10" s="14" t="s">
        <v>7</v>
      </c>
      <c r="D10" s="15" t="s">
        <v>53</v>
      </c>
      <c r="E10" s="20" t="s">
        <v>502</v>
      </c>
      <c r="F10" s="14" t="s">
        <v>57</v>
      </c>
      <c r="G10" s="14" t="s">
        <v>501</v>
      </c>
      <c r="H10" s="16" t="s">
        <v>501</v>
      </c>
      <c r="I10" s="14" t="s">
        <v>59</v>
      </c>
      <c r="K10" s="14"/>
      <c r="L10" s="14" t="b">
        <f>Jira[[#This Row],[Man sprint]]=Jira[[#This Row],[Story Points]]</f>
        <v>0</v>
      </c>
      <c r="M10" s="17">
        <v>5</v>
      </c>
      <c r="N10" s="17"/>
      <c r="O10" s="18" t="s">
        <v>59</v>
      </c>
      <c r="P10" s="17" t="s">
        <v>59</v>
      </c>
      <c r="Q10" s="14" t="s">
        <v>59</v>
      </c>
      <c r="R10" s="14" t="s">
        <v>59</v>
      </c>
    </row>
    <row r="11" spans="1:18" x14ac:dyDescent="0.25">
      <c r="A11" s="20" t="s">
        <v>330</v>
      </c>
      <c r="B11" s="14" t="s">
        <v>48</v>
      </c>
      <c r="C11" s="14" t="s">
        <v>7</v>
      </c>
      <c r="D11" s="15" t="s">
        <v>53</v>
      </c>
      <c r="E11" s="20" t="s">
        <v>502</v>
      </c>
      <c r="F11" s="14" t="s">
        <v>57</v>
      </c>
      <c r="G11" s="14" t="s">
        <v>501</v>
      </c>
      <c r="H11" s="16" t="s">
        <v>501</v>
      </c>
      <c r="I11" s="14" t="s">
        <v>185</v>
      </c>
      <c r="K11" s="14"/>
      <c r="L11" s="14" t="b">
        <f>Jira[[#This Row],[Man sprint]]=Jira[[#This Row],[Story Points]]</f>
        <v>1</v>
      </c>
      <c r="M11" s="17">
        <v>3</v>
      </c>
      <c r="N11" s="17"/>
      <c r="O11" s="18" t="s">
        <v>59</v>
      </c>
      <c r="P11" s="17" t="s">
        <v>59</v>
      </c>
      <c r="Q11" s="14">
        <v>3</v>
      </c>
      <c r="R11" s="14" t="s">
        <v>59</v>
      </c>
    </row>
    <row r="12" spans="1:18" x14ac:dyDescent="0.25">
      <c r="A12" s="20" t="s">
        <v>331</v>
      </c>
      <c r="B12" s="14" t="s">
        <v>48</v>
      </c>
      <c r="C12" s="14" t="s">
        <v>7</v>
      </c>
      <c r="D12" s="15" t="s">
        <v>53</v>
      </c>
      <c r="E12" s="20" t="s">
        <v>502</v>
      </c>
      <c r="F12" s="14" t="s">
        <v>57</v>
      </c>
      <c r="G12" s="14" t="s">
        <v>501</v>
      </c>
      <c r="H12" s="16" t="s">
        <v>501</v>
      </c>
      <c r="I12" s="14" t="s">
        <v>185</v>
      </c>
      <c r="K12" s="14"/>
      <c r="L12" s="14" t="b">
        <f>Jira[[#This Row],[Man sprint]]=Jira[[#This Row],[Story Points]]</f>
        <v>1</v>
      </c>
      <c r="M12" s="17">
        <v>2</v>
      </c>
      <c r="N12" s="17"/>
      <c r="O12" s="18" t="s">
        <v>59</v>
      </c>
      <c r="P12" s="17" t="s">
        <v>59</v>
      </c>
      <c r="Q12" s="14">
        <v>2</v>
      </c>
      <c r="R12" s="14" t="s">
        <v>59</v>
      </c>
    </row>
    <row r="13" spans="1:18" x14ac:dyDescent="0.25">
      <c r="A13" s="20" t="s">
        <v>339</v>
      </c>
      <c r="B13" s="14" t="s">
        <v>40</v>
      </c>
      <c r="C13" s="14" t="s">
        <v>7</v>
      </c>
      <c r="D13" s="15" t="s">
        <v>53</v>
      </c>
      <c r="E13" s="20" t="s">
        <v>502</v>
      </c>
      <c r="F13" s="14" t="s">
        <v>57</v>
      </c>
      <c r="G13" s="14" t="s">
        <v>501</v>
      </c>
      <c r="H13" s="16" t="s">
        <v>501</v>
      </c>
      <c r="I13" s="14" t="s">
        <v>236</v>
      </c>
      <c r="K13" s="14"/>
      <c r="L13" s="14" t="b">
        <f>Jira[[#This Row],[Man sprint]]=Jira[[#This Row],[Story Points]]</f>
        <v>1</v>
      </c>
      <c r="M13" s="17">
        <v>2</v>
      </c>
      <c r="N13" s="17"/>
      <c r="O13" s="18" t="s">
        <v>59</v>
      </c>
      <c r="P13" s="17" t="s">
        <v>59</v>
      </c>
      <c r="Q13" s="14">
        <v>2</v>
      </c>
      <c r="R13" s="14" t="s">
        <v>59</v>
      </c>
    </row>
    <row r="14" spans="1:18" x14ac:dyDescent="0.25">
      <c r="A14" s="20" t="s">
        <v>340</v>
      </c>
      <c r="B14" s="14" t="s">
        <v>40</v>
      </c>
      <c r="C14" s="14" t="s">
        <v>7</v>
      </c>
      <c r="D14" s="15" t="s">
        <v>53</v>
      </c>
      <c r="E14" s="20" t="s">
        <v>502</v>
      </c>
      <c r="F14" s="14" t="s">
        <v>57</v>
      </c>
      <c r="G14" s="14" t="s">
        <v>501</v>
      </c>
      <c r="H14" s="16" t="s">
        <v>501</v>
      </c>
      <c r="I14" s="14" t="s">
        <v>59</v>
      </c>
      <c r="K14" s="14"/>
      <c r="L14" s="14" t="b">
        <f>Jira[[#This Row],[Man sprint]]=Jira[[#This Row],[Story Points]]</f>
        <v>1</v>
      </c>
      <c r="M14" s="17">
        <v>1.5</v>
      </c>
      <c r="N14" s="17"/>
      <c r="O14" s="18" t="s">
        <v>59</v>
      </c>
      <c r="P14" s="17" t="s">
        <v>59</v>
      </c>
      <c r="Q14" s="14">
        <v>1.5</v>
      </c>
      <c r="R14" s="14" t="s">
        <v>59</v>
      </c>
    </row>
    <row r="15" spans="1:18" x14ac:dyDescent="0.25">
      <c r="A15" s="20" t="s">
        <v>236</v>
      </c>
      <c r="B15" s="14" t="s">
        <v>63</v>
      </c>
      <c r="C15" s="14" t="s">
        <v>9</v>
      </c>
      <c r="D15" s="15" t="s">
        <v>53</v>
      </c>
      <c r="E15" s="20" t="s">
        <v>502</v>
      </c>
      <c r="F15" s="14" t="s">
        <v>57</v>
      </c>
      <c r="G15" s="14" t="s">
        <v>501</v>
      </c>
      <c r="H15" s="16" t="s">
        <v>501</v>
      </c>
      <c r="I15" s="14" t="s">
        <v>59</v>
      </c>
      <c r="K15" s="14"/>
      <c r="L15" s="14" t="b">
        <f>Jira[[#This Row],[Man sprint]]=Jira[[#This Row],[Story Points]]</f>
        <v>0</v>
      </c>
      <c r="M15" s="17">
        <v>2</v>
      </c>
      <c r="N15" s="17"/>
      <c r="O15" s="18" t="s">
        <v>59</v>
      </c>
      <c r="P15" s="17" t="s">
        <v>59</v>
      </c>
      <c r="Q15" s="14" t="s">
        <v>59</v>
      </c>
      <c r="R15" s="14" t="s">
        <v>59</v>
      </c>
    </row>
    <row r="16" spans="1:18" x14ac:dyDescent="0.25">
      <c r="A16" s="20" t="s">
        <v>374</v>
      </c>
      <c r="B16" s="14" t="s">
        <v>48</v>
      </c>
      <c r="C16" s="14" t="s">
        <v>9</v>
      </c>
      <c r="D16" s="15" t="s">
        <v>53</v>
      </c>
      <c r="E16" s="20" t="s">
        <v>502</v>
      </c>
      <c r="F16" s="14" t="s">
        <v>57</v>
      </c>
      <c r="G16" s="14" t="s">
        <v>501</v>
      </c>
      <c r="H16" s="16" t="s">
        <v>501</v>
      </c>
      <c r="I16" s="14" t="s">
        <v>236</v>
      </c>
      <c r="K16" s="14"/>
      <c r="L16" s="14" t="b">
        <f>Jira[[#This Row],[Man sprint]]=Jira[[#This Row],[Story Points]]</f>
        <v>1</v>
      </c>
      <c r="M16" s="17">
        <v>2</v>
      </c>
      <c r="N16" s="17"/>
      <c r="O16" s="18" t="s">
        <v>59</v>
      </c>
      <c r="P16" s="17" t="s">
        <v>59</v>
      </c>
      <c r="Q16" s="14">
        <v>2</v>
      </c>
      <c r="R16" s="14" t="s">
        <v>59</v>
      </c>
    </row>
    <row r="17" spans="1:18" x14ac:dyDescent="0.25">
      <c r="A17" s="20" t="s">
        <v>237</v>
      </c>
      <c r="B17" s="14" t="s">
        <v>63</v>
      </c>
      <c r="C17" s="14" t="s">
        <v>10</v>
      </c>
      <c r="D17" s="15" t="s">
        <v>55</v>
      </c>
      <c r="E17" s="20" t="s">
        <v>502</v>
      </c>
      <c r="F17" s="14" t="s">
        <v>57</v>
      </c>
      <c r="G17" s="14" t="s">
        <v>501</v>
      </c>
      <c r="H17" s="16" t="s">
        <v>501</v>
      </c>
      <c r="I17" s="14" t="s">
        <v>59</v>
      </c>
      <c r="K17" s="14"/>
      <c r="L17" s="14" t="b">
        <f>Jira[[#This Row],[Man sprint]]=Jira[[#This Row],[Story Points]]</f>
        <v>0</v>
      </c>
      <c r="M17" s="17">
        <v>3</v>
      </c>
      <c r="N17" s="17"/>
      <c r="O17" s="18" t="s">
        <v>59</v>
      </c>
      <c r="P17" s="17" t="s">
        <v>59</v>
      </c>
      <c r="Q17" s="14" t="s">
        <v>59</v>
      </c>
      <c r="R17" s="14" t="s">
        <v>59</v>
      </c>
    </row>
    <row r="18" spans="1:18" x14ac:dyDescent="0.25">
      <c r="A18" s="20" t="s">
        <v>238</v>
      </c>
      <c r="B18" s="14" t="s">
        <v>63</v>
      </c>
      <c r="C18" s="14" t="s">
        <v>10</v>
      </c>
      <c r="D18" s="15" t="s">
        <v>55</v>
      </c>
      <c r="E18" s="20" t="s">
        <v>502</v>
      </c>
      <c r="F18" s="14" t="s">
        <v>57</v>
      </c>
      <c r="G18" s="14" t="s">
        <v>501</v>
      </c>
      <c r="H18" s="16" t="s">
        <v>501</v>
      </c>
      <c r="I18" s="14" t="s">
        <v>59</v>
      </c>
      <c r="K18" s="14"/>
      <c r="L18" s="14" t="b">
        <f>Jira[[#This Row],[Man sprint]]=Jira[[#This Row],[Story Points]]</f>
        <v>0</v>
      </c>
      <c r="M18" s="17">
        <v>4</v>
      </c>
      <c r="N18" s="17"/>
      <c r="O18" s="18" t="s">
        <v>59</v>
      </c>
      <c r="P18" s="17" t="s">
        <v>59</v>
      </c>
      <c r="Q18" s="14" t="s">
        <v>59</v>
      </c>
      <c r="R18" s="14" t="s">
        <v>59</v>
      </c>
    </row>
    <row r="19" spans="1:18" x14ac:dyDescent="0.25">
      <c r="A19" s="20" t="s">
        <v>68</v>
      </c>
      <c r="B19" s="14" t="s">
        <v>40</v>
      </c>
      <c r="C19" s="14" t="s">
        <v>10</v>
      </c>
      <c r="D19" s="15" t="s">
        <v>54</v>
      </c>
      <c r="E19" s="20" t="s">
        <v>502</v>
      </c>
      <c r="F19" s="14" t="s">
        <v>57</v>
      </c>
      <c r="G19" s="14" t="s">
        <v>501</v>
      </c>
      <c r="H19" s="16" t="s">
        <v>501</v>
      </c>
      <c r="I19" s="14" t="s">
        <v>66</v>
      </c>
      <c r="K19" s="14"/>
      <c r="L19" s="14" t="b">
        <f>Jira[[#This Row],[Man sprint]]=Jira[[#This Row],[Story Points]]</f>
        <v>1</v>
      </c>
      <c r="M19" s="17">
        <v>0</v>
      </c>
      <c r="N19" s="17"/>
      <c r="O19" s="18" t="s">
        <v>59</v>
      </c>
      <c r="P19" s="17" t="s">
        <v>59</v>
      </c>
      <c r="Q19" s="14">
        <v>0</v>
      </c>
      <c r="R19" s="14" t="s">
        <v>59</v>
      </c>
    </row>
    <row r="20" spans="1:18" x14ac:dyDescent="0.25">
      <c r="A20" s="20" t="s">
        <v>378</v>
      </c>
      <c r="B20" s="14" t="s">
        <v>48</v>
      </c>
      <c r="C20" s="14" t="s">
        <v>10</v>
      </c>
      <c r="D20" s="15" t="s">
        <v>55</v>
      </c>
      <c r="E20" s="20" t="s">
        <v>502</v>
      </c>
      <c r="F20" s="14" t="s">
        <v>57</v>
      </c>
      <c r="G20" s="14" t="s">
        <v>501</v>
      </c>
      <c r="H20" s="16" t="s">
        <v>501</v>
      </c>
      <c r="I20" s="14" t="s">
        <v>237</v>
      </c>
      <c r="K20" s="14"/>
      <c r="L20" s="14" t="b">
        <f>Jira[[#This Row],[Man sprint]]=Jira[[#This Row],[Story Points]]</f>
        <v>1</v>
      </c>
      <c r="M20" s="17">
        <v>2</v>
      </c>
      <c r="N20" s="17"/>
      <c r="O20" s="18" t="s">
        <v>59</v>
      </c>
      <c r="P20" s="17" t="s">
        <v>59</v>
      </c>
      <c r="Q20" s="14">
        <v>2</v>
      </c>
      <c r="R20" s="14" t="s">
        <v>59</v>
      </c>
    </row>
    <row r="21" spans="1:18" x14ac:dyDescent="0.25">
      <c r="A21" s="20" t="s">
        <v>379</v>
      </c>
      <c r="B21" s="14" t="s">
        <v>48</v>
      </c>
      <c r="C21" s="14" t="s">
        <v>10</v>
      </c>
      <c r="D21" s="15" t="s">
        <v>55</v>
      </c>
      <c r="E21" s="20" t="s">
        <v>502</v>
      </c>
      <c r="F21" s="14" t="s">
        <v>57</v>
      </c>
      <c r="G21" s="14" t="s">
        <v>501</v>
      </c>
      <c r="H21" s="16" t="s">
        <v>501</v>
      </c>
      <c r="I21" s="14" t="s">
        <v>237</v>
      </c>
      <c r="K21" s="14"/>
      <c r="L21" s="14" t="b">
        <f>Jira[[#This Row],[Man sprint]]=Jira[[#This Row],[Story Points]]</f>
        <v>1</v>
      </c>
      <c r="M21" s="17">
        <v>0.5</v>
      </c>
      <c r="N21" s="17"/>
      <c r="O21" s="18" t="s">
        <v>59</v>
      </c>
      <c r="P21" s="17" t="s">
        <v>59</v>
      </c>
      <c r="Q21" s="14">
        <v>0.5</v>
      </c>
      <c r="R21" s="14" t="s">
        <v>59</v>
      </c>
    </row>
    <row r="22" spans="1:18" x14ac:dyDescent="0.25">
      <c r="A22" s="20" t="s">
        <v>380</v>
      </c>
      <c r="B22" s="14" t="s">
        <v>48</v>
      </c>
      <c r="C22" s="14" t="s">
        <v>10</v>
      </c>
      <c r="D22" s="15" t="s">
        <v>55</v>
      </c>
      <c r="E22" s="20" t="s">
        <v>502</v>
      </c>
      <c r="F22" s="14" t="s">
        <v>57</v>
      </c>
      <c r="G22" s="14" t="s">
        <v>501</v>
      </c>
      <c r="H22" s="16" t="s">
        <v>501</v>
      </c>
      <c r="I22" s="14" t="s">
        <v>237</v>
      </c>
      <c r="K22" s="14"/>
      <c r="L22" s="14" t="b">
        <f>Jira[[#This Row],[Man sprint]]=Jira[[#This Row],[Story Points]]</f>
        <v>1</v>
      </c>
      <c r="M22" s="17">
        <v>0.5</v>
      </c>
      <c r="N22" s="17"/>
      <c r="O22" s="18" t="s">
        <v>59</v>
      </c>
      <c r="P22" s="17" t="s">
        <v>59</v>
      </c>
      <c r="Q22" s="14">
        <v>0.5</v>
      </c>
      <c r="R22" s="14" t="s">
        <v>59</v>
      </c>
    </row>
    <row r="23" spans="1:18" x14ac:dyDescent="0.25">
      <c r="A23" s="20" t="s">
        <v>381</v>
      </c>
      <c r="B23" s="14" t="s">
        <v>48</v>
      </c>
      <c r="C23" s="14" t="s">
        <v>10</v>
      </c>
      <c r="D23" s="15" t="s">
        <v>55</v>
      </c>
      <c r="E23" s="20" t="s">
        <v>502</v>
      </c>
      <c r="F23" s="14" t="s">
        <v>57</v>
      </c>
      <c r="G23" s="14" t="s">
        <v>501</v>
      </c>
      <c r="H23" s="16" t="s">
        <v>501</v>
      </c>
      <c r="I23" s="14" t="s">
        <v>238</v>
      </c>
      <c r="K23" s="14"/>
      <c r="L23" s="14" t="b">
        <f>Jira[[#This Row],[Man sprint]]=Jira[[#This Row],[Story Points]]</f>
        <v>1</v>
      </c>
      <c r="M23" s="17">
        <v>1</v>
      </c>
      <c r="N23" s="17"/>
      <c r="O23" s="18" t="s">
        <v>59</v>
      </c>
      <c r="P23" s="17" t="s">
        <v>59</v>
      </c>
      <c r="Q23" s="14">
        <v>1</v>
      </c>
      <c r="R23" s="14" t="s">
        <v>59</v>
      </c>
    </row>
    <row r="24" spans="1:18" x14ac:dyDescent="0.25">
      <c r="A24" s="20" t="s">
        <v>311</v>
      </c>
      <c r="B24" s="14" t="s">
        <v>63</v>
      </c>
      <c r="C24" s="14" t="s">
        <v>10</v>
      </c>
      <c r="D24" s="15" t="s">
        <v>55</v>
      </c>
      <c r="E24" s="20" t="s">
        <v>502</v>
      </c>
      <c r="F24" s="14" t="s">
        <v>57</v>
      </c>
      <c r="G24" s="14" t="s">
        <v>501</v>
      </c>
      <c r="H24" s="16" t="s">
        <v>501</v>
      </c>
      <c r="I24" s="14" t="s">
        <v>59</v>
      </c>
      <c r="K24" s="14"/>
      <c r="L24" s="14" t="b">
        <f>Jira[[#This Row],[Man sprint]]=Jira[[#This Row],[Story Points]]</f>
        <v>0</v>
      </c>
      <c r="M24" s="17">
        <v>2</v>
      </c>
      <c r="N24" s="17"/>
      <c r="O24" s="18" t="s">
        <v>59</v>
      </c>
      <c r="P24" s="17" t="s">
        <v>59</v>
      </c>
      <c r="Q24" s="14" t="s">
        <v>59</v>
      </c>
      <c r="R24" s="14" t="s">
        <v>59</v>
      </c>
    </row>
    <row r="25" spans="1:18" x14ac:dyDescent="0.25">
      <c r="A25" s="20" t="s">
        <v>405</v>
      </c>
      <c r="B25" s="14" t="s">
        <v>48</v>
      </c>
      <c r="C25" s="14" t="s">
        <v>10</v>
      </c>
      <c r="D25" s="15" t="s">
        <v>55</v>
      </c>
      <c r="E25" s="20" t="s">
        <v>502</v>
      </c>
      <c r="F25" s="14" t="s">
        <v>57</v>
      </c>
      <c r="G25" s="14" t="s">
        <v>501</v>
      </c>
      <c r="H25" s="16" t="s">
        <v>501</v>
      </c>
      <c r="I25" s="14" t="s">
        <v>311</v>
      </c>
      <c r="K25" s="14"/>
      <c r="L25" s="14" t="b">
        <f>Jira[[#This Row],[Man sprint]]=Jira[[#This Row],[Story Points]]</f>
        <v>1</v>
      </c>
      <c r="M25" s="17">
        <v>1</v>
      </c>
      <c r="N25" s="17"/>
      <c r="O25" s="18" t="s">
        <v>59</v>
      </c>
      <c r="P25" s="17" t="s">
        <v>59</v>
      </c>
      <c r="Q25" s="14">
        <v>1</v>
      </c>
      <c r="R25" s="14" t="s">
        <v>59</v>
      </c>
    </row>
    <row r="26" spans="1:18" x14ac:dyDescent="0.25">
      <c r="A26" s="14" t="s">
        <v>300</v>
      </c>
      <c r="B26" s="14" t="s">
        <v>48</v>
      </c>
      <c r="C26" s="14" t="s">
        <v>7</v>
      </c>
      <c r="D26" s="15" t="s">
        <v>56</v>
      </c>
      <c r="E26" s="20" t="s">
        <v>502</v>
      </c>
      <c r="F26" s="14" t="s">
        <v>57</v>
      </c>
      <c r="G26" s="14" t="s">
        <v>501</v>
      </c>
      <c r="H26" s="16" t="s">
        <v>501</v>
      </c>
      <c r="I26" s="14" t="s">
        <v>182</v>
      </c>
      <c r="J26" s="14" t="s">
        <v>301</v>
      </c>
      <c r="K26" s="14"/>
      <c r="L26" s="14" t="b">
        <f>Jira[[#This Row],[Man sprint]]=Jira[[#This Row],[Story Points]]</f>
        <v>1</v>
      </c>
      <c r="M26" s="17">
        <v>1.5</v>
      </c>
      <c r="N26" s="17"/>
      <c r="O26" s="18" t="s">
        <v>59</v>
      </c>
      <c r="P26" s="17" t="s">
        <v>59</v>
      </c>
      <c r="Q26" s="14">
        <v>1.5</v>
      </c>
      <c r="R26" s="14" t="s">
        <v>59</v>
      </c>
    </row>
    <row r="27" spans="1:18" x14ac:dyDescent="0.25">
      <c r="A27" s="14" t="s">
        <v>302</v>
      </c>
      <c r="B27" s="14" t="s">
        <v>48</v>
      </c>
      <c r="C27" s="14" t="s">
        <v>7</v>
      </c>
      <c r="D27" s="15" t="s">
        <v>56</v>
      </c>
      <c r="E27" s="20" t="s">
        <v>502</v>
      </c>
      <c r="F27" s="14" t="s">
        <v>57</v>
      </c>
      <c r="G27" s="14" t="s">
        <v>501</v>
      </c>
      <c r="H27" s="16" t="s">
        <v>501</v>
      </c>
      <c r="I27" s="14" t="s">
        <v>182</v>
      </c>
      <c r="K27" s="14"/>
      <c r="L27" s="14" t="b">
        <f>Jira[[#This Row],[Man sprint]]=Jira[[#This Row],[Story Points]]</f>
        <v>1</v>
      </c>
      <c r="M27" s="17">
        <v>1.5</v>
      </c>
      <c r="N27" s="17"/>
      <c r="O27" s="18" t="s">
        <v>59</v>
      </c>
      <c r="P27" s="17" t="s">
        <v>59</v>
      </c>
      <c r="Q27" s="14">
        <v>1.5</v>
      </c>
      <c r="R27" s="14" t="s">
        <v>59</v>
      </c>
    </row>
    <row r="28" spans="1:18" x14ac:dyDescent="0.25">
      <c r="A28" s="14" t="s">
        <v>304</v>
      </c>
      <c r="B28" s="14" t="s">
        <v>48</v>
      </c>
      <c r="C28" s="14" t="s">
        <v>7</v>
      </c>
      <c r="D28" s="15" t="s">
        <v>55</v>
      </c>
      <c r="E28" s="20" t="s">
        <v>502</v>
      </c>
      <c r="F28" s="14" t="s">
        <v>57</v>
      </c>
      <c r="G28" s="14" t="s">
        <v>501</v>
      </c>
      <c r="H28" s="16" t="s">
        <v>501</v>
      </c>
      <c r="I28" s="14" t="s">
        <v>184</v>
      </c>
      <c r="K28" s="14"/>
      <c r="L28" s="14" t="b">
        <f>Jira[[#This Row],[Man sprint]]=Jira[[#This Row],[Story Points]]</f>
        <v>1</v>
      </c>
      <c r="M28" s="17">
        <v>2</v>
      </c>
      <c r="N28" s="17" t="s">
        <v>305</v>
      </c>
      <c r="O28" s="18" t="s">
        <v>59</v>
      </c>
      <c r="P28" s="17" t="s">
        <v>59</v>
      </c>
      <c r="Q28" s="14">
        <v>2</v>
      </c>
      <c r="R28" s="14" t="s">
        <v>59</v>
      </c>
    </row>
    <row r="29" spans="1:18" x14ac:dyDescent="0.25">
      <c r="A29" s="14" t="s">
        <v>306</v>
      </c>
      <c r="B29" s="14" t="s">
        <v>48</v>
      </c>
      <c r="C29" s="14" t="s">
        <v>7</v>
      </c>
      <c r="D29" s="15" t="s">
        <v>55</v>
      </c>
      <c r="E29" s="20" t="s">
        <v>502</v>
      </c>
      <c r="F29" s="14" t="s">
        <v>57</v>
      </c>
      <c r="G29" s="14" t="s">
        <v>501</v>
      </c>
      <c r="H29" s="16" t="s">
        <v>501</v>
      </c>
      <c r="I29" s="14" t="s">
        <v>184</v>
      </c>
      <c r="K29" s="14"/>
      <c r="L29" s="14" t="b">
        <f>Jira[[#This Row],[Man sprint]]=Jira[[#This Row],[Story Points]]</f>
        <v>1</v>
      </c>
      <c r="M29" s="17">
        <v>2</v>
      </c>
      <c r="N29" s="17"/>
      <c r="O29" s="18" t="s">
        <v>59</v>
      </c>
      <c r="P29" s="17" t="s">
        <v>59</v>
      </c>
      <c r="Q29" s="14">
        <v>2</v>
      </c>
      <c r="R29" s="14" t="s">
        <v>59</v>
      </c>
    </row>
    <row r="30" spans="1:18" x14ac:dyDescent="0.25">
      <c r="A30" s="14" t="s">
        <v>317</v>
      </c>
      <c r="B30" s="14" t="s">
        <v>48</v>
      </c>
      <c r="C30" s="14" t="s">
        <v>7</v>
      </c>
      <c r="D30" s="15" t="s">
        <v>54</v>
      </c>
      <c r="E30" s="20" t="s">
        <v>502</v>
      </c>
      <c r="F30" s="14" t="s">
        <v>57</v>
      </c>
      <c r="G30" s="14" t="s">
        <v>501</v>
      </c>
      <c r="H30" s="16" t="s">
        <v>501</v>
      </c>
      <c r="I30" s="14" t="s">
        <v>64</v>
      </c>
      <c r="K30" s="14"/>
      <c r="L30" s="14" t="b">
        <f>Jira[[#This Row],[Man sprint]]=Jira[[#This Row],[Story Points]]</f>
        <v>1</v>
      </c>
      <c r="M30" s="17">
        <v>1</v>
      </c>
      <c r="N30" s="17"/>
      <c r="O30" s="18" t="s">
        <v>59</v>
      </c>
      <c r="P30" s="17" t="s">
        <v>59</v>
      </c>
      <c r="Q30" s="14">
        <v>1</v>
      </c>
      <c r="R30" s="14" t="s">
        <v>59</v>
      </c>
    </row>
    <row r="31" spans="1:18" x14ac:dyDescent="0.25">
      <c r="A31" s="14" t="s">
        <v>319</v>
      </c>
      <c r="B31" s="14" t="s">
        <v>48</v>
      </c>
      <c r="C31" s="14" t="s">
        <v>7</v>
      </c>
      <c r="D31" s="15" t="s">
        <v>54</v>
      </c>
      <c r="E31" s="20" t="s">
        <v>502</v>
      </c>
      <c r="F31" s="14" t="s">
        <v>57</v>
      </c>
      <c r="G31" s="14" t="s">
        <v>501</v>
      </c>
      <c r="H31" s="16" t="s">
        <v>501</v>
      </c>
      <c r="I31" s="14" t="s">
        <v>64</v>
      </c>
      <c r="K31" s="14"/>
      <c r="L31" s="14" t="b">
        <f>Jira[[#This Row],[Man sprint]]=Jira[[#This Row],[Story Points]]</f>
        <v>1</v>
      </c>
      <c r="M31" s="17">
        <v>8</v>
      </c>
      <c r="N31" s="17"/>
      <c r="O31" s="18" t="s">
        <v>59</v>
      </c>
      <c r="P31" s="17" t="s">
        <v>59</v>
      </c>
      <c r="Q31" s="14">
        <v>8</v>
      </c>
      <c r="R31" s="14" t="s">
        <v>59</v>
      </c>
    </row>
    <row r="32" spans="1:18" x14ac:dyDescent="0.25">
      <c r="A32" s="14" t="s">
        <v>377</v>
      </c>
      <c r="B32" s="14" t="s">
        <v>48</v>
      </c>
      <c r="C32" s="14" t="s">
        <v>10</v>
      </c>
      <c r="D32" s="15" t="s">
        <v>55</v>
      </c>
      <c r="E32" s="20" t="s">
        <v>502</v>
      </c>
      <c r="F32" s="14" t="s">
        <v>57</v>
      </c>
      <c r="G32" s="14" t="s">
        <v>501</v>
      </c>
      <c r="H32" s="16" t="s">
        <v>501</v>
      </c>
      <c r="I32" s="14" t="s">
        <v>311</v>
      </c>
      <c r="K32" s="14"/>
      <c r="L32" s="14" t="b">
        <f>Jira[[#This Row],[Man sprint]]=Jira[[#This Row],[Story Points]]</f>
        <v>1</v>
      </c>
      <c r="M32" s="17">
        <v>1</v>
      </c>
      <c r="N32" s="17"/>
      <c r="O32" s="18" t="s">
        <v>59</v>
      </c>
      <c r="P32" s="17" t="s">
        <v>59</v>
      </c>
      <c r="Q32" s="14">
        <v>1</v>
      </c>
      <c r="R32" s="14" t="s">
        <v>59</v>
      </c>
    </row>
    <row r="33" spans="1:18" x14ac:dyDescent="0.25">
      <c r="A33" s="14" t="s">
        <v>382</v>
      </c>
      <c r="B33" s="14" t="s">
        <v>48</v>
      </c>
      <c r="C33" s="14" t="s">
        <v>10</v>
      </c>
      <c r="D33" s="15" t="s">
        <v>55</v>
      </c>
      <c r="E33" s="20" t="s">
        <v>502</v>
      </c>
      <c r="F33" s="14" t="s">
        <v>57</v>
      </c>
      <c r="G33" s="14" t="s">
        <v>501</v>
      </c>
      <c r="H33" s="16" t="s">
        <v>501</v>
      </c>
      <c r="I33" s="14" t="s">
        <v>238</v>
      </c>
      <c r="K33" s="14"/>
      <c r="L33" s="14" t="b">
        <f>Jira[[#This Row],[Man sprint]]=Jira[[#This Row],[Story Points]]</f>
        <v>1</v>
      </c>
      <c r="M33" s="17">
        <v>3</v>
      </c>
      <c r="N33" s="17"/>
      <c r="O33" s="18" t="s">
        <v>59</v>
      </c>
      <c r="P33" s="17" t="s">
        <v>59</v>
      </c>
      <c r="Q33" s="14">
        <v>3</v>
      </c>
      <c r="R33" s="14" t="s">
        <v>59</v>
      </c>
    </row>
    <row r="34" spans="1:18" x14ac:dyDescent="0.25">
      <c r="A34" s="14" t="s">
        <v>406</v>
      </c>
      <c r="B34" s="14" t="s">
        <v>40</v>
      </c>
      <c r="C34" s="14" t="s">
        <v>10</v>
      </c>
      <c r="D34" s="15" t="s">
        <v>55</v>
      </c>
      <c r="E34" s="20" t="s">
        <v>503</v>
      </c>
      <c r="F34" s="14" t="s">
        <v>57</v>
      </c>
      <c r="G34" s="14" t="s">
        <v>501</v>
      </c>
      <c r="H34" s="16" t="s">
        <v>501</v>
      </c>
      <c r="I34" s="14" t="s">
        <v>385</v>
      </c>
      <c r="K34" s="14"/>
      <c r="L34" s="14" t="b">
        <f>Jira[[#This Row],[Man sprint]]=Jira[[#This Row],[Story Points]]</f>
        <v>1</v>
      </c>
      <c r="M34" s="17">
        <v>1</v>
      </c>
      <c r="N34" s="17"/>
      <c r="O34" s="18" t="s">
        <v>59</v>
      </c>
      <c r="P34" s="17" t="s">
        <v>59</v>
      </c>
      <c r="Q34" s="14">
        <v>1</v>
      </c>
      <c r="R34" s="14" t="s">
        <v>59</v>
      </c>
    </row>
    <row r="35" spans="1:18" x14ac:dyDescent="0.25">
      <c r="A35" s="14" t="s">
        <v>336</v>
      </c>
      <c r="B35" s="14" t="s">
        <v>63</v>
      </c>
      <c r="C35" s="14" t="s">
        <v>11</v>
      </c>
      <c r="D35" s="15" t="s">
        <v>53</v>
      </c>
      <c r="E35" s="20" t="s">
        <v>504</v>
      </c>
      <c r="F35" s="14" t="s">
        <v>57</v>
      </c>
      <c r="G35" s="14" t="s">
        <v>501</v>
      </c>
      <c r="H35" s="16" t="s">
        <v>501</v>
      </c>
      <c r="I35" s="14" t="s">
        <v>59</v>
      </c>
      <c r="K35" s="14"/>
      <c r="L35" s="14" t="b">
        <f>Jira[[#This Row],[Man sprint]]=Jira[[#This Row],[Story Points]]</f>
        <v>0</v>
      </c>
      <c r="M35" s="17">
        <v>5</v>
      </c>
      <c r="N35" s="17"/>
      <c r="O35" s="18" t="s">
        <v>59</v>
      </c>
      <c r="P35" s="17" t="s">
        <v>59</v>
      </c>
      <c r="Q35" s="14" t="s">
        <v>59</v>
      </c>
      <c r="R35" s="14" t="s">
        <v>59</v>
      </c>
    </row>
    <row r="36" spans="1:18" x14ac:dyDescent="0.25">
      <c r="A36" s="14" t="s">
        <v>69</v>
      </c>
      <c r="B36" s="14" t="s">
        <v>63</v>
      </c>
      <c r="C36" s="14" t="s">
        <v>7</v>
      </c>
      <c r="D36" s="15" t="s">
        <v>56</v>
      </c>
      <c r="E36" s="20" t="s">
        <v>505</v>
      </c>
      <c r="F36" s="14" t="s">
        <v>57</v>
      </c>
      <c r="G36" s="14" t="s">
        <v>501</v>
      </c>
      <c r="H36" s="16" t="s">
        <v>501</v>
      </c>
      <c r="I36" s="14" t="s">
        <v>59</v>
      </c>
      <c r="K36" s="14"/>
      <c r="L36" s="14" t="b">
        <f>Jira[[#This Row],[Man sprint]]=Jira[[#This Row],[Story Points]]</f>
        <v>0</v>
      </c>
      <c r="M36" s="17">
        <v>3.5</v>
      </c>
      <c r="N36" s="17"/>
      <c r="O36" s="18" t="s">
        <v>59</v>
      </c>
      <c r="P36" s="17" t="s">
        <v>59</v>
      </c>
      <c r="Q36" s="14" t="s">
        <v>59</v>
      </c>
      <c r="R36" s="14" t="s">
        <v>59</v>
      </c>
    </row>
    <row r="37" spans="1:18" x14ac:dyDescent="0.25">
      <c r="A37" s="14" t="s">
        <v>320</v>
      </c>
      <c r="B37" s="14" t="s">
        <v>48</v>
      </c>
      <c r="C37" s="14" t="s">
        <v>7</v>
      </c>
      <c r="D37" s="15" t="s">
        <v>56</v>
      </c>
      <c r="E37" s="20" t="s">
        <v>505</v>
      </c>
      <c r="F37" s="14" t="s">
        <v>57</v>
      </c>
      <c r="G37" s="14" t="s">
        <v>501</v>
      </c>
      <c r="H37" s="16" t="s">
        <v>501</v>
      </c>
      <c r="I37" s="14" t="s">
        <v>69</v>
      </c>
      <c r="K37" s="14"/>
      <c r="L37" s="14" t="b">
        <f>Jira[[#This Row],[Man sprint]]=Jira[[#This Row],[Story Points]]</f>
        <v>1</v>
      </c>
      <c r="M37" s="17">
        <v>0.5</v>
      </c>
      <c r="N37" s="17"/>
      <c r="O37" s="18" t="s">
        <v>59</v>
      </c>
      <c r="P37" s="17" t="s">
        <v>59</v>
      </c>
      <c r="Q37" s="14">
        <v>0.5</v>
      </c>
      <c r="R37" s="14" t="s">
        <v>59</v>
      </c>
    </row>
    <row r="38" spans="1:18" x14ac:dyDescent="0.25">
      <c r="A38" s="14" t="s">
        <v>321</v>
      </c>
      <c r="B38" s="14" t="s">
        <v>48</v>
      </c>
      <c r="C38" s="14" t="s">
        <v>7</v>
      </c>
      <c r="D38" s="15" t="s">
        <v>56</v>
      </c>
      <c r="E38" s="20" t="s">
        <v>505</v>
      </c>
      <c r="F38" s="14" t="s">
        <v>57</v>
      </c>
      <c r="G38" s="14" t="s">
        <v>501</v>
      </c>
      <c r="H38" s="16" t="s">
        <v>501</v>
      </c>
      <c r="I38" s="14" t="s">
        <v>69</v>
      </c>
      <c r="K38" s="14"/>
      <c r="L38" s="14" t="b">
        <f>Jira[[#This Row],[Man sprint]]=Jira[[#This Row],[Story Points]]</f>
        <v>1</v>
      </c>
      <c r="M38" s="17">
        <v>1</v>
      </c>
      <c r="N38" s="17"/>
      <c r="O38" s="18" t="s">
        <v>59</v>
      </c>
      <c r="P38" s="17" t="s">
        <v>59</v>
      </c>
      <c r="Q38" s="14">
        <v>1</v>
      </c>
      <c r="R38" s="14" t="s">
        <v>59</v>
      </c>
    </row>
    <row r="39" spans="1:18" x14ac:dyDescent="0.25">
      <c r="A39" s="14" t="s">
        <v>388</v>
      </c>
      <c r="B39" s="14" t="s">
        <v>40</v>
      </c>
      <c r="C39" s="14" t="s">
        <v>10</v>
      </c>
      <c r="D39" s="15" t="s">
        <v>54</v>
      </c>
      <c r="E39" s="20" t="s">
        <v>506</v>
      </c>
      <c r="F39" s="14" t="s">
        <v>57</v>
      </c>
      <c r="G39" s="14" t="s">
        <v>501</v>
      </c>
      <c r="H39" s="16" t="s">
        <v>501</v>
      </c>
      <c r="I39" s="14" t="s">
        <v>101</v>
      </c>
      <c r="K39" s="14"/>
      <c r="L39" s="14" t="b">
        <f>Jira[[#This Row],[Man sprint]]=Jira[[#This Row],[Story Points]]</f>
        <v>1</v>
      </c>
      <c r="M39" s="17">
        <v>0.5</v>
      </c>
      <c r="N39" s="17"/>
      <c r="O39" s="18" t="s">
        <v>59</v>
      </c>
      <c r="P39" s="17" t="s">
        <v>59</v>
      </c>
      <c r="Q39" s="14">
        <v>0.5</v>
      </c>
      <c r="R39" s="14" t="s">
        <v>59</v>
      </c>
    </row>
    <row r="40" spans="1:18" x14ac:dyDescent="0.25">
      <c r="A40" s="14" t="s">
        <v>43</v>
      </c>
      <c r="B40" s="14" t="s">
        <v>40</v>
      </c>
      <c r="C40" s="14" t="s">
        <v>10</v>
      </c>
      <c r="D40" s="15" t="s">
        <v>54</v>
      </c>
      <c r="E40" s="20" t="s">
        <v>507</v>
      </c>
      <c r="F40" s="14" t="s">
        <v>57</v>
      </c>
      <c r="G40" s="14" t="s">
        <v>501</v>
      </c>
      <c r="H40" s="16" t="s">
        <v>501</v>
      </c>
      <c r="I40" s="14" t="s">
        <v>160</v>
      </c>
      <c r="K40" s="14"/>
      <c r="L40" s="14" t="b">
        <f>Jira[[#This Row],[Man sprint]]=Jira[[#This Row],[Story Points]]</f>
        <v>1</v>
      </c>
      <c r="M40" s="17">
        <v>1</v>
      </c>
      <c r="N40" s="17"/>
      <c r="O40" s="18" t="s">
        <v>59</v>
      </c>
      <c r="P40" s="17" t="s">
        <v>59</v>
      </c>
      <c r="Q40" s="14">
        <v>1</v>
      </c>
      <c r="R40" s="14" t="s">
        <v>59</v>
      </c>
    </row>
    <row r="41" spans="1:18" x14ac:dyDescent="0.25">
      <c r="A41" s="14" t="s">
        <v>39</v>
      </c>
      <c r="B41" s="14" t="s">
        <v>40</v>
      </c>
      <c r="C41" s="14" t="s">
        <v>7</v>
      </c>
      <c r="D41" s="15" t="s">
        <v>53</v>
      </c>
      <c r="E41" s="20" t="s">
        <v>508</v>
      </c>
      <c r="F41" s="14" t="s">
        <v>57</v>
      </c>
      <c r="G41" s="14" t="s">
        <v>501</v>
      </c>
      <c r="H41" s="16" t="s">
        <v>501</v>
      </c>
      <c r="I41" s="14" t="s">
        <v>58</v>
      </c>
      <c r="K41" s="14"/>
      <c r="L41" s="14" t="b">
        <f>Jira[[#This Row],[Man sprint]]=Jira[[#This Row],[Story Points]]</f>
        <v>1</v>
      </c>
      <c r="M41" s="17">
        <v>2</v>
      </c>
      <c r="N41" s="17"/>
      <c r="O41" s="18" t="s">
        <v>59</v>
      </c>
      <c r="P41" s="17" t="s">
        <v>59</v>
      </c>
      <c r="Q41" s="14">
        <v>2</v>
      </c>
      <c r="R41" s="14" t="s">
        <v>59</v>
      </c>
    </row>
    <row r="42" spans="1:18" x14ac:dyDescent="0.25">
      <c r="A42" s="14" t="s">
        <v>62</v>
      </c>
      <c r="B42" s="14" t="s">
        <v>63</v>
      </c>
      <c r="C42" s="14" t="s">
        <v>7</v>
      </c>
      <c r="D42" s="15" t="s">
        <v>54</v>
      </c>
      <c r="E42" s="20" t="s">
        <v>508</v>
      </c>
      <c r="F42" s="14" t="s">
        <v>57</v>
      </c>
      <c r="G42" s="14" t="s">
        <v>501</v>
      </c>
      <c r="H42" s="16" t="s">
        <v>501</v>
      </c>
      <c r="I42" s="14" t="s">
        <v>59</v>
      </c>
      <c r="K42" s="14"/>
      <c r="L42" s="14" t="b">
        <f>Jira[[#This Row],[Man sprint]]=Jira[[#This Row],[Story Points]]</f>
        <v>0</v>
      </c>
      <c r="M42" s="17">
        <v>1.5</v>
      </c>
      <c r="N42" s="17"/>
      <c r="O42" s="18" t="s">
        <v>59</v>
      </c>
      <c r="P42" s="17" t="s">
        <v>59</v>
      </c>
      <c r="Q42" s="14" t="s">
        <v>59</v>
      </c>
      <c r="R42" s="14" t="s">
        <v>59</v>
      </c>
    </row>
    <row r="43" spans="1:18" x14ac:dyDescent="0.25">
      <c r="A43" s="14" t="s">
        <v>307</v>
      </c>
      <c r="B43" s="14" t="s">
        <v>48</v>
      </c>
      <c r="C43" s="14" t="s">
        <v>7</v>
      </c>
      <c r="D43" s="15" t="s">
        <v>56</v>
      </c>
      <c r="E43" s="20" t="s">
        <v>508</v>
      </c>
      <c r="F43" s="14" t="s">
        <v>57</v>
      </c>
      <c r="G43" s="14" t="s">
        <v>501</v>
      </c>
      <c r="H43" s="16" t="s">
        <v>501</v>
      </c>
      <c r="I43" s="14" t="s">
        <v>69</v>
      </c>
      <c r="K43" s="14"/>
      <c r="L43" s="14" t="b">
        <f>Jira[[#This Row],[Man sprint]]=Jira[[#This Row],[Story Points]]</f>
        <v>1</v>
      </c>
      <c r="M43" s="17">
        <v>2</v>
      </c>
      <c r="N43" s="17"/>
      <c r="O43" s="18" t="s">
        <v>59</v>
      </c>
      <c r="P43" s="17" t="s">
        <v>59</v>
      </c>
      <c r="Q43" s="14">
        <v>2</v>
      </c>
      <c r="R43" s="14" t="s">
        <v>59</v>
      </c>
    </row>
    <row r="44" spans="1:18" x14ac:dyDescent="0.25">
      <c r="A44" s="14" t="s">
        <v>183</v>
      </c>
      <c r="B44" s="14" t="s">
        <v>63</v>
      </c>
      <c r="C44" s="14" t="s">
        <v>7</v>
      </c>
      <c r="D44" s="15" t="s">
        <v>55</v>
      </c>
      <c r="E44" s="20" t="s">
        <v>508</v>
      </c>
      <c r="F44" s="14" t="s">
        <v>57</v>
      </c>
      <c r="G44" s="14" t="s">
        <v>501</v>
      </c>
      <c r="H44" s="16" t="s">
        <v>501</v>
      </c>
      <c r="I44" s="14" t="s">
        <v>59</v>
      </c>
      <c r="K44" s="14"/>
      <c r="L44" s="14" t="b">
        <f>Jira[[#This Row],[Man sprint]]=Jira[[#This Row],[Story Points]]</f>
        <v>0</v>
      </c>
      <c r="M44" s="17">
        <v>5</v>
      </c>
      <c r="N44" s="17"/>
      <c r="O44" s="18" t="s">
        <v>59</v>
      </c>
      <c r="P44" s="17" t="s">
        <v>59</v>
      </c>
      <c r="Q44" s="14" t="s">
        <v>59</v>
      </c>
      <c r="R44" s="14" t="s">
        <v>59</v>
      </c>
    </row>
    <row r="45" spans="1:18" x14ac:dyDescent="0.25">
      <c r="A45" s="14" t="s">
        <v>326</v>
      </c>
      <c r="B45" s="14" t="s">
        <v>48</v>
      </c>
      <c r="C45" s="14" t="s">
        <v>7</v>
      </c>
      <c r="D45" s="15" t="s">
        <v>55</v>
      </c>
      <c r="E45" s="20" t="s">
        <v>508</v>
      </c>
      <c r="F45" s="14" t="s">
        <v>57</v>
      </c>
      <c r="G45" s="14" t="s">
        <v>501</v>
      </c>
      <c r="H45" s="16" t="s">
        <v>501</v>
      </c>
      <c r="I45" s="14" t="s">
        <v>183</v>
      </c>
      <c r="K45" s="14"/>
      <c r="L45" s="14" t="b">
        <f>Jira[[#This Row],[Man sprint]]=Jira[[#This Row],[Story Points]]</f>
        <v>1</v>
      </c>
      <c r="M45" s="17">
        <v>5</v>
      </c>
      <c r="N45" s="17"/>
      <c r="O45" s="18" t="s">
        <v>59</v>
      </c>
      <c r="P45" s="17" t="s">
        <v>59</v>
      </c>
      <c r="Q45" s="14">
        <v>5</v>
      </c>
      <c r="R45" s="14" t="s">
        <v>59</v>
      </c>
    </row>
    <row r="46" spans="1:18" x14ac:dyDescent="0.25">
      <c r="A46" s="14" t="s">
        <v>187</v>
      </c>
      <c r="B46" s="14" t="s">
        <v>63</v>
      </c>
      <c r="C46" s="14" t="s">
        <v>7</v>
      </c>
      <c r="D46" s="15" t="s">
        <v>53</v>
      </c>
      <c r="E46" s="20" t="s">
        <v>508</v>
      </c>
      <c r="F46" s="14" t="s">
        <v>57</v>
      </c>
      <c r="G46" s="14" t="s">
        <v>501</v>
      </c>
      <c r="H46" s="16" t="s">
        <v>501</v>
      </c>
      <c r="I46" s="14" t="s">
        <v>59</v>
      </c>
      <c r="K46" s="14"/>
      <c r="L46" s="14" t="b">
        <f>Jira[[#This Row],[Man sprint]]=Jira[[#This Row],[Story Points]]</f>
        <v>0</v>
      </c>
      <c r="M46" s="17">
        <v>4</v>
      </c>
      <c r="N46" s="17"/>
      <c r="O46" s="18" t="s">
        <v>59</v>
      </c>
      <c r="P46" s="17" t="s">
        <v>59</v>
      </c>
      <c r="Q46" s="14" t="s">
        <v>59</v>
      </c>
      <c r="R46" s="14" t="s">
        <v>59</v>
      </c>
    </row>
    <row r="47" spans="1:18" x14ac:dyDescent="0.25">
      <c r="A47" s="14" t="s">
        <v>334</v>
      </c>
      <c r="B47" s="14" t="s">
        <v>48</v>
      </c>
      <c r="C47" s="14" t="s">
        <v>7</v>
      </c>
      <c r="D47" s="15" t="s">
        <v>53</v>
      </c>
      <c r="E47" s="20" t="s">
        <v>508</v>
      </c>
      <c r="F47" s="14" t="s">
        <v>57</v>
      </c>
      <c r="G47" s="14" t="s">
        <v>501</v>
      </c>
      <c r="H47" s="16" t="s">
        <v>501</v>
      </c>
      <c r="I47" s="14" t="s">
        <v>187</v>
      </c>
      <c r="K47" s="14"/>
      <c r="L47" s="14" t="b">
        <f>Jira[[#This Row],[Man sprint]]=Jira[[#This Row],[Story Points]]</f>
        <v>1</v>
      </c>
      <c r="M47" s="17">
        <v>2</v>
      </c>
      <c r="N47" s="17"/>
      <c r="O47" s="18" t="s">
        <v>59</v>
      </c>
      <c r="P47" s="17" t="s">
        <v>59</v>
      </c>
      <c r="Q47" s="14">
        <v>2</v>
      </c>
      <c r="R47" s="14" t="s">
        <v>59</v>
      </c>
    </row>
    <row r="48" spans="1:18" x14ac:dyDescent="0.25">
      <c r="A48" s="14" t="s">
        <v>335</v>
      </c>
      <c r="B48" s="14" t="s">
        <v>48</v>
      </c>
      <c r="C48" s="14" t="s">
        <v>7</v>
      </c>
      <c r="D48" s="15" t="s">
        <v>53</v>
      </c>
      <c r="E48" s="20" t="s">
        <v>508</v>
      </c>
      <c r="F48" s="14" t="s">
        <v>57</v>
      </c>
      <c r="G48" s="14" t="s">
        <v>501</v>
      </c>
      <c r="H48" s="16" t="s">
        <v>501</v>
      </c>
      <c r="I48" s="14" t="s">
        <v>187</v>
      </c>
      <c r="K48" s="14"/>
      <c r="L48" s="14" t="b">
        <f>Jira[[#This Row],[Man sprint]]=Jira[[#This Row],[Story Points]]</f>
        <v>1</v>
      </c>
      <c r="M48" s="17">
        <v>2</v>
      </c>
      <c r="N48" s="17"/>
      <c r="O48" s="18" t="s">
        <v>59</v>
      </c>
      <c r="P48" s="17" t="s">
        <v>59</v>
      </c>
      <c r="Q48" s="14">
        <v>2</v>
      </c>
      <c r="R48" s="14" t="s">
        <v>59</v>
      </c>
    </row>
    <row r="49" spans="1:18" x14ac:dyDescent="0.25">
      <c r="A49" s="14" t="s">
        <v>313</v>
      </c>
      <c r="B49" s="14" t="s">
        <v>48</v>
      </c>
      <c r="C49" s="14" t="s">
        <v>7</v>
      </c>
      <c r="D49" s="15" t="s">
        <v>54</v>
      </c>
      <c r="E49" s="20" t="s">
        <v>508</v>
      </c>
      <c r="F49" s="14" t="s">
        <v>57</v>
      </c>
      <c r="G49" s="14" t="s">
        <v>501</v>
      </c>
      <c r="H49" s="16" t="s">
        <v>501</v>
      </c>
      <c r="I49" s="14" t="s">
        <v>62</v>
      </c>
      <c r="K49" s="14"/>
      <c r="L49" s="14" t="b">
        <f>Jira[[#This Row],[Man sprint]]=Jira[[#This Row],[Story Points]]</f>
        <v>1</v>
      </c>
      <c r="M49" s="17">
        <v>0.5</v>
      </c>
      <c r="N49" s="17"/>
      <c r="O49" s="18" t="s">
        <v>59</v>
      </c>
      <c r="P49" s="17" t="s">
        <v>59</v>
      </c>
      <c r="Q49" s="14">
        <v>0.5</v>
      </c>
      <c r="R49" s="14" t="s">
        <v>59</v>
      </c>
    </row>
    <row r="50" spans="1:18" x14ac:dyDescent="0.25">
      <c r="A50" s="14" t="s">
        <v>315</v>
      </c>
      <c r="B50" s="14" t="s">
        <v>48</v>
      </c>
      <c r="C50" s="14" t="s">
        <v>7</v>
      </c>
      <c r="D50" s="15" t="s">
        <v>54</v>
      </c>
      <c r="E50" s="20" t="s">
        <v>508</v>
      </c>
      <c r="F50" s="14" t="s">
        <v>57</v>
      </c>
      <c r="G50" s="14" t="s">
        <v>501</v>
      </c>
      <c r="H50" s="16" t="s">
        <v>501</v>
      </c>
      <c r="I50" s="14" t="s">
        <v>62</v>
      </c>
      <c r="K50" s="14"/>
      <c r="L50" s="14" t="b">
        <f>Jira[[#This Row],[Man sprint]]=Jira[[#This Row],[Story Points]]</f>
        <v>1</v>
      </c>
      <c r="M50" s="17">
        <v>1</v>
      </c>
      <c r="N50" s="17"/>
      <c r="O50" s="18" t="s">
        <v>59</v>
      </c>
      <c r="P50" s="17" t="s">
        <v>59</v>
      </c>
      <c r="Q50" s="14">
        <v>1</v>
      </c>
      <c r="R50" s="14" t="s">
        <v>59</v>
      </c>
    </row>
    <row r="51" spans="1:18" x14ac:dyDescent="0.25">
      <c r="A51" s="14" t="s">
        <v>316</v>
      </c>
      <c r="B51" s="14" t="s">
        <v>48</v>
      </c>
      <c r="C51" s="14" t="s">
        <v>7</v>
      </c>
      <c r="D51" s="15" t="s">
        <v>54</v>
      </c>
      <c r="E51" s="20" t="s">
        <v>508</v>
      </c>
      <c r="F51" s="14" t="s">
        <v>57</v>
      </c>
      <c r="G51" s="14" t="s">
        <v>501</v>
      </c>
      <c r="H51" s="16" t="s">
        <v>501</v>
      </c>
      <c r="I51" s="14" t="s">
        <v>62</v>
      </c>
      <c r="K51" s="14"/>
      <c r="L51" s="14" t="b">
        <f>Jira[[#This Row],[Man sprint]]=Jira[[#This Row],[Story Points]]</f>
        <v>1</v>
      </c>
      <c r="M51" s="17">
        <v>0.5</v>
      </c>
      <c r="N51" s="17"/>
      <c r="O51" s="18" t="s">
        <v>59</v>
      </c>
      <c r="P51" s="17" t="s">
        <v>59</v>
      </c>
      <c r="Q51" s="14">
        <v>0.5</v>
      </c>
      <c r="R51" s="14" t="s">
        <v>59</v>
      </c>
    </row>
    <row r="52" spans="1:18" x14ac:dyDescent="0.25">
      <c r="A52" s="14" t="s">
        <v>51</v>
      </c>
      <c r="B52" s="14" t="s">
        <v>40</v>
      </c>
      <c r="C52" s="14" t="s">
        <v>11</v>
      </c>
      <c r="D52" s="15" t="s">
        <v>55</v>
      </c>
      <c r="E52" s="20" t="s">
        <v>509</v>
      </c>
      <c r="F52" s="14" t="s">
        <v>57</v>
      </c>
      <c r="G52" s="14" t="s">
        <v>501</v>
      </c>
      <c r="H52" s="16" t="s">
        <v>501</v>
      </c>
      <c r="I52" s="14" t="s">
        <v>181</v>
      </c>
      <c r="K52" s="14"/>
      <c r="L52" s="14" t="b">
        <f>Jira[[#This Row],[Man sprint]]=Jira[[#This Row],[Story Points]]</f>
        <v>1</v>
      </c>
      <c r="M52" s="17">
        <v>1</v>
      </c>
      <c r="N52" s="17"/>
      <c r="O52" s="18" t="s">
        <v>59</v>
      </c>
      <c r="P52" s="17" t="s">
        <v>59</v>
      </c>
      <c r="Q52" s="14">
        <v>1</v>
      </c>
      <c r="R52" s="14" t="s">
        <v>59</v>
      </c>
    </row>
    <row r="53" spans="1:18" x14ac:dyDescent="0.25">
      <c r="A53" s="14" t="s">
        <v>44</v>
      </c>
      <c r="B53" s="14" t="s">
        <v>40</v>
      </c>
      <c r="C53" s="14" t="s">
        <v>10</v>
      </c>
      <c r="D53" s="15" t="s">
        <v>55</v>
      </c>
      <c r="E53" s="20" t="s">
        <v>510</v>
      </c>
      <c r="F53" s="14" t="s">
        <v>57</v>
      </c>
      <c r="G53" s="14" t="s">
        <v>501</v>
      </c>
      <c r="H53" s="16" t="s">
        <v>501</v>
      </c>
      <c r="I53" s="14" t="s">
        <v>165</v>
      </c>
      <c r="K53" s="14"/>
      <c r="L53" s="14" t="b">
        <f>Jira[[#This Row],[Man sprint]]=Jira[[#This Row],[Story Points]]</f>
        <v>1</v>
      </c>
      <c r="M53" s="17">
        <v>0</v>
      </c>
      <c r="N53" s="17"/>
      <c r="O53" s="18" t="s">
        <v>59</v>
      </c>
      <c r="P53" s="17" t="s">
        <v>59</v>
      </c>
      <c r="Q53" s="14">
        <v>0</v>
      </c>
      <c r="R53" s="14" t="s">
        <v>59</v>
      </c>
    </row>
    <row r="54" spans="1:18" x14ac:dyDescent="0.25">
      <c r="A54" s="14" t="s">
        <v>375</v>
      </c>
      <c r="B54" s="14" t="s">
        <v>40</v>
      </c>
      <c r="C54" s="14" t="s">
        <v>9</v>
      </c>
      <c r="D54" s="15" t="s">
        <v>53</v>
      </c>
      <c r="E54" s="20" t="s">
        <v>511</v>
      </c>
      <c r="F54" s="14" t="s">
        <v>57</v>
      </c>
      <c r="G54" s="14" t="s">
        <v>501</v>
      </c>
      <c r="H54" s="16" t="s">
        <v>501</v>
      </c>
      <c r="I54" s="14" t="s">
        <v>376</v>
      </c>
      <c r="K54" s="14"/>
      <c r="L54" s="14" t="b">
        <f>Jira[[#This Row],[Man sprint]]=Jira[[#This Row],[Story Points]]</f>
        <v>1</v>
      </c>
      <c r="M54" s="17">
        <v>0.5</v>
      </c>
      <c r="N54" s="17"/>
      <c r="O54" s="18" t="s">
        <v>59</v>
      </c>
      <c r="P54" s="17" t="s">
        <v>59</v>
      </c>
      <c r="Q54" s="14">
        <v>0.5</v>
      </c>
      <c r="R54" s="14" t="s">
        <v>59</v>
      </c>
    </row>
    <row r="55" spans="1:18" x14ac:dyDescent="0.25">
      <c r="A55" s="14" t="s">
        <v>46</v>
      </c>
      <c r="B55" s="14" t="s">
        <v>40</v>
      </c>
      <c r="C55" s="14" t="s">
        <v>10</v>
      </c>
      <c r="D55" s="15" t="s">
        <v>53</v>
      </c>
      <c r="E55" s="20" t="s">
        <v>512</v>
      </c>
      <c r="F55" s="14" t="s">
        <v>57</v>
      </c>
      <c r="G55" s="14" t="s">
        <v>501</v>
      </c>
      <c r="H55" s="16" t="s">
        <v>501</v>
      </c>
      <c r="I55" s="14" t="s">
        <v>59</v>
      </c>
      <c r="K55" s="14"/>
      <c r="L55" s="14" t="b">
        <f>Jira[[#This Row],[Man sprint]]=Jira[[#This Row],[Story Points]]</f>
        <v>1</v>
      </c>
      <c r="M55" s="17">
        <v>1</v>
      </c>
      <c r="N55" s="17"/>
      <c r="O55" s="18" t="s">
        <v>59</v>
      </c>
      <c r="P55" s="17" t="s">
        <v>59</v>
      </c>
      <c r="Q55" s="14">
        <v>1</v>
      </c>
      <c r="R55" s="14" t="s">
        <v>59</v>
      </c>
    </row>
    <row r="56" spans="1:18" x14ac:dyDescent="0.25">
      <c r="A56" s="14" t="s">
        <v>41</v>
      </c>
      <c r="B56" s="14" t="s">
        <v>40</v>
      </c>
      <c r="C56" s="14" t="s">
        <v>10</v>
      </c>
      <c r="D56" s="15" t="s">
        <v>54</v>
      </c>
      <c r="E56" s="20" t="s">
        <v>513</v>
      </c>
      <c r="F56" s="14" t="s">
        <v>57</v>
      </c>
      <c r="G56" s="14" t="s">
        <v>501</v>
      </c>
      <c r="H56" s="16" t="s">
        <v>501</v>
      </c>
      <c r="I56" s="14" t="s">
        <v>80</v>
      </c>
      <c r="K56" s="14"/>
      <c r="L56" s="14" t="b">
        <f>Jira[[#This Row],[Man sprint]]=Jira[[#This Row],[Story Points]]</f>
        <v>1</v>
      </c>
      <c r="M56" s="17">
        <v>1</v>
      </c>
      <c r="N56" s="17"/>
      <c r="O56" s="18" t="s">
        <v>59</v>
      </c>
      <c r="P56" s="17" t="s">
        <v>59</v>
      </c>
      <c r="Q56" s="14">
        <v>1</v>
      </c>
      <c r="R56" s="14" t="s">
        <v>59</v>
      </c>
    </row>
    <row r="57" spans="1:18" x14ac:dyDescent="0.25">
      <c r="A57" s="14" t="s">
        <v>42</v>
      </c>
      <c r="B57" s="14" t="s">
        <v>40</v>
      </c>
      <c r="C57" s="14" t="s">
        <v>10</v>
      </c>
      <c r="D57" s="15" t="s">
        <v>54</v>
      </c>
      <c r="E57" s="20" t="s">
        <v>513</v>
      </c>
      <c r="F57" s="14" t="s">
        <v>57</v>
      </c>
      <c r="G57" s="14" t="s">
        <v>501</v>
      </c>
      <c r="H57" s="16" t="s">
        <v>501</v>
      </c>
      <c r="I57" s="14" t="s">
        <v>80</v>
      </c>
      <c r="K57" s="14"/>
      <c r="L57" s="14" t="b">
        <f>Jira[[#This Row],[Man sprint]]=Jira[[#This Row],[Story Points]]</f>
        <v>1</v>
      </c>
      <c r="M57" s="17">
        <v>1</v>
      </c>
      <c r="N57" s="17"/>
      <c r="O57" s="18" t="s">
        <v>59</v>
      </c>
      <c r="P57" s="17" t="s">
        <v>59</v>
      </c>
      <c r="Q57" s="14">
        <v>1</v>
      </c>
      <c r="R57" s="14" t="s">
        <v>59</v>
      </c>
    </row>
    <row r="58" spans="1:18" x14ac:dyDescent="0.25">
      <c r="A58" s="14" t="s">
        <v>328</v>
      </c>
      <c r="B58" s="14" t="s">
        <v>40</v>
      </c>
      <c r="C58" s="14" t="s">
        <v>7</v>
      </c>
      <c r="D58" s="15" t="s">
        <v>55</v>
      </c>
      <c r="E58" s="20" t="s">
        <v>514</v>
      </c>
      <c r="F58" s="14" t="s">
        <v>57</v>
      </c>
      <c r="G58" s="14" t="s">
        <v>501</v>
      </c>
      <c r="H58" s="16" t="s">
        <v>501</v>
      </c>
      <c r="I58" s="14" t="s">
        <v>329</v>
      </c>
      <c r="K58" s="14"/>
      <c r="L58" s="14" t="b">
        <f>Jira[[#This Row],[Man sprint]]=Jira[[#This Row],[Story Points]]</f>
        <v>1</v>
      </c>
      <c r="M58" s="17"/>
      <c r="N58" s="17"/>
      <c r="O58" s="18" t="s">
        <v>59</v>
      </c>
      <c r="P58" s="17" t="s">
        <v>59</v>
      </c>
      <c r="Q58" s="14" t="s">
        <v>59</v>
      </c>
      <c r="R58" s="14" t="s">
        <v>59</v>
      </c>
    </row>
    <row r="59" spans="1:18" x14ac:dyDescent="0.25">
      <c r="A59" s="14" t="s">
        <v>332</v>
      </c>
      <c r="B59" s="14" t="s">
        <v>40</v>
      </c>
      <c r="C59" s="14" t="s">
        <v>7</v>
      </c>
      <c r="D59" s="15" t="s">
        <v>53</v>
      </c>
      <c r="E59" s="20" t="s">
        <v>514</v>
      </c>
      <c r="F59" s="14" t="s">
        <v>57</v>
      </c>
      <c r="G59" s="14" t="s">
        <v>501</v>
      </c>
      <c r="H59" s="16" t="s">
        <v>501</v>
      </c>
      <c r="I59" s="14" t="s">
        <v>333</v>
      </c>
      <c r="K59" s="14"/>
      <c r="L59" s="14" t="b">
        <f>Jira[[#This Row],[Man sprint]]=Jira[[#This Row],[Story Points]]</f>
        <v>1</v>
      </c>
      <c r="M59" s="17">
        <v>3</v>
      </c>
      <c r="N59" s="17"/>
      <c r="O59" s="18" t="s">
        <v>59</v>
      </c>
      <c r="P59" s="17" t="s">
        <v>59</v>
      </c>
      <c r="Q59" s="14">
        <v>3</v>
      </c>
      <c r="R59" s="14" t="s">
        <v>59</v>
      </c>
    </row>
    <row r="60" spans="1:18" x14ac:dyDescent="0.25">
      <c r="A60" s="14" t="s">
        <v>337</v>
      </c>
      <c r="B60" s="14" t="s">
        <v>40</v>
      </c>
      <c r="C60" s="14" t="s">
        <v>7</v>
      </c>
      <c r="D60" s="15" t="s">
        <v>53</v>
      </c>
      <c r="E60" s="20" t="s">
        <v>514</v>
      </c>
      <c r="F60" s="14" t="s">
        <v>57</v>
      </c>
      <c r="G60" s="14" t="s">
        <v>501</v>
      </c>
      <c r="H60" s="16" t="s">
        <v>501</v>
      </c>
      <c r="I60" s="14" t="s">
        <v>60</v>
      </c>
      <c r="K60" s="14"/>
      <c r="L60" s="14" t="b">
        <f>Jira[[#This Row],[Man sprint]]=Jira[[#This Row],[Story Points]]</f>
        <v>1</v>
      </c>
      <c r="M60" s="17">
        <v>2</v>
      </c>
      <c r="N60" s="17"/>
      <c r="O60" s="18" t="s">
        <v>59</v>
      </c>
      <c r="P60" s="17" t="s">
        <v>59</v>
      </c>
      <c r="Q60" s="14">
        <v>2</v>
      </c>
      <c r="R60" s="14" t="s">
        <v>59</v>
      </c>
    </row>
    <row r="61" spans="1:18" x14ac:dyDescent="0.25">
      <c r="A61" s="14" t="s">
        <v>61</v>
      </c>
      <c r="B61" s="14" t="s">
        <v>40</v>
      </c>
      <c r="C61" s="14" t="s">
        <v>10</v>
      </c>
      <c r="D61" s="15" t="s">
        <v>53</v>
      </c>
      <c r="E61" s="20" t="s">
        <v>514</v>
      </c>
      <c r="F61" s="14" t="s">
        <v>57</v>
      </c>
      <c r="G61" s="14" t="s">
        <v>501</v>
      </c>
      <c r="H61" s="16" t="s">
        <v>501</v>
      </c>
      <c r="I61" s="14" t="s">
        <v>60</v>
      </c>
      <c r="K61" s="14"/>
      <c r="L61" s="14" t="b">
        <f>Jira[[#This Row],[Man sprint]]=Jira[[#This Row],[Story Points]]</f>
        <v>1</v>
      </c>
      <c r="M61" s="17">
        <v>2.5</v>
      </c>
      <c r="N61" s="17"/>
      <c r="O61" s="18" t="s">
        <v>59</v>
      </c>
      <c r="P61" s="17" t="s">
        <v>59</v>
      </c>
      <c r="Q61" s="14">
        <v>2.5</v>
      </c>
      <c r="R61" s="14" t="s">
        <v>59</v>
      </c>
    </row>
    <row r="62" spans="1:18" x14ac:dyDescent="0.25">
      <c r="A62" s="14" t="s">
        <v>440</v>
      </c>
      <c r="B62" s="14" t="s">
        <v>40</v>
      </c>
      <c r="C62" s="14" t="s">
        <v>10</v>
      </c>
      <c r="D62" s="15" t="s">
        <v>53</v>
      </c>
      <c r="E62" s="20" t="s">
        <v>514</v>
      </c>
      <c r="F62" s="14" t="s">
        <v>57</v>
      </c>
      <c r="G62" s="14" t="s">
        <v>501</v>
      </c>
      <c r="H62" s="16" t="s">
        <v>501</v>
      </c>
      <c r="I62" s="14" t="s">
        <v>333</v>
      </c>
      <c r="K62" s="14"/>
      <c r="L62" s="14" t="b">
        <f>Jira[[#This Row],[Man sprint]]=Jira[[#This Row],[Story Points]]</f>
        <v>1</v>
      </c>
      <c r="M62" s="17">
        <v>2</v>
      </c>
      <c r="N62" s="17"/>
      <c r="O62" s="18" t="s">
        <v>59</v>
      </c>
      <c r="P62" s="17" t="s">
        <v>59</v>
      </c>
      <c r="Q62" s="14">
        <v>2</v>
      </c>
      <c r="R62" s="14" t="s">
        <v>59</v>
      </c>
    </row>
    <row r="63" spans="1:18" x14ac:dyDescent="0.25">
      <c r="A63" s="14" t="s">
        <v>175</v>
      </c>
      <c r="B63" s="14" t="s">
        <v>63</v>
      </c>
      <c r="C63" s="14" t="s">
        <v>10</v>
      </c>
      <c r="D63" s="15" t="s">
        <v>54</v>
      </c>
      <c r="E63" s="20" t="s">
        <v>515</v>
      </c>
      <c r="F63" s="14" t="s">
        <v>57</v>
      </c>
      <c r="G63" s="14" t="s">
        <v>501</v>
      </c>
      <c r="H63" s="16" t="s">
        <v>501</v>
      </c>
      <c r="I63" s="14" t="s">
        <v>59</v>
      </c>
      <c r="K63" s="14"/>
      <c r="L63" s="14" t="b">
        <f>Jira[[#This Row],[Man sprint]]=Jira[[#This Row],[Story Points]]</f>
        <v>0</v>
      </c>
      <c r="M63" s="17">
        <v>5</v>
      </c>
      <c r="N63" s="17"/>
      <c r="O63" s="18" t="s">
        <v>59</v>
      </c>
      <c r="P63" s="17" t="s">
        <v>59</v>
      </c>
      <c r="Q63" s="14" t="s">
        <v>59</v>
      </c>
      <c r="R63" s="14" t="s">
        <v>59</v>
      </c>
    </row>
    <row r="64" spans="1:18" x14ac:dyDescent="0.25">
      <c r="A64" s="14" t="s">
        <v>386</v>
      </c>
      <c r="B64" s="14" t="s">
        <v>48</v>
      </c>
      <c r="C64" s="14" t="s">
        <v>10</v>
      </c>
      <c r="D64" s="15" t="s">
        <v>54</v>
      </c>
      <c r="E64" s="20" t="s">
        <v>515</v>
      </c>
      <c r="F64" s="14" t="s">
        <v>57</v>
      </c>
      <c r="G64" s="14" t="s">
        <v>501</v>
      </c>
      <c r="H64" s="16" t="s">
        <v>501</v>
      </c>
      <c r="I64" s="14" t="s">
        <v>175</v>
      </c>
      <c r="K64" s="14"/>
      <c r="L64" s="14" t="b">
        <f>Jira[[#This Row],[Man sprint]]=Jira[[#This Row],[Story Points]]</f>
        <v>1</v>
      </c>
      <c r="M64" s="17">
        <v>2</v>
      </c>
      <c r="N64" s="17"/>
      <c r="O64" s="18" t="s">
        <v>59</v>
      </c>
      <c r="P64" s="17" t="s">
        <v>59</v>
      </c>
      <c r="Q64" s="14">
        <v>2</v>
      </c>
      <c r="R64" s="14" t="s">
        <v>59</v>
      </c>
    </row>
    <row r="65" spans="1:18" x14ac:dyDescent="0.25">
      <c r="A65" s="14" t="s">
        <v>387</v>
      </c>
      <c r="B65" s="14" t="s">
        <v>48</v>
      </c>
      <c r="C65" s="14" t="s">
        <v>10</v>
      </c>
      <c r="D65" s="15" t="s">
        <v>54</v>
      </c>
      <c r="E65" s="20" t="s">
        <v>515</v>
      </c>
      <c r="F65" s="14" t="s">
        <v>57</v>
      </c>
      <c r="G65" s="14" t="s">
        <v>501</v>
      </c>
      <c r="H65" s="16" t="s">
        <v>501</v>
      </c>
      <c r="I65" s="14" t="s">
        <v>175</v>
      </c>
      <c r="K65" s="14"/>
      <c r="L65" s="14" t="b">
        <f>Jira[[#This Row],[Man sprint]]=Jira[[#This Row],[Story Points]]</f>
        <v>1</v>
      </c>
      <c r="M65" s="17">
        <v>3</v>
      </c>
      <c r="N65" s="17"/>
      <c r="O65" s="18" t="s">
        <v>59</v>
      </c>
      <c r="P65" s="17" t="s">
        <v>59</v>
      </c>
      <c r="Q65" s="14">
        <v>3</v>
      </c>
      <c r="R65" s="14" t="s">
        <v>59</v>
      </c>
    </row>
    <row r="66" spans="1:18" x14ac:dyDescent="0.25">
      <c r="A66" s="14" t="s">
        <v>198</v>
      </c>
      <c r="B66" s="14" t="s">
        <v>63</v>
      </c>
      <c r="C66" s="14" t="s">
        <v>9</v>
      </c>
      <c r="D66" s="15" t="s">
        <v>53</v>
      </c>
      <c r="E66" s="20" t="s">
        <v>516</v>
      </c>
      <c r="F66" s="14" t="s">
        <v>57</v>
      </c>
      <c r="G66" s="14" t="s">
        <v>501</v>
      </c>
      <c r="H66" s="16" t="s">
        <v>501</v>
      </c>
      <c r="I66" s="14" t="s">
        <v>59</v>
      </c>
      <c r="K66" s="14"/>
      <c r="L66" s="14" t="b">
        <f>Jira[[#This Row],[Man sprint]]=Jira[[#This Row],[Story Points]]</f>
        <v>0</v>
      </c>
      <c r="M66" s="17">
        <v>2</v>
      </c>
      <c r="N66" s="17"/>
      <c r="O66" s="18" t="s">
        <v>59</v>
      </c>
      <c r="P66" s="17" t="s">
        <v>59</v>
      </c>
      <c r="Q66" s="14" t="s">
        <v>59</v>
      </c>
      <c r="R66" s="14" t="s">
        <v>59</v>
      </c>
    </row>
    <row r="67" spans="1:18" x14ac:dyDescent="0.25">
      <c r="A67" s="14" t="s">
        <v>369</v>
      </c>
      <c r="B67" s="14" t="s">
        <v>48</v>
      </c>
      <c r="C67" s="14" t="s">
        <v>9</v>
      </c>
      <c r="D67" s="15" t="s">
        <v>53</v>
      </c>
      <c r="E67" s="20" t="s">
        <v>516</v>
      </c>
      <c r="F67" s="14" t="s">
        <v>57</v>
      </c>
      <c r="G67" s="14" t="s">
        <v>501</v>
      </c>
      <c r="H67" s="16" t="s">
        <v>501</v>
      </c>
      <c r="I67" s="14" t="s">
        <v>198</v>
      </c>
      <c r="K67" s="14"/>
      <c r="L67" s="14" t="b">
        <f>Jira[[#This Row],[Man sprint]]=Jira[[#This Row],[Story Points]]</f>
        <v>1</v>
      </c>
      <c r="M67" s="17">
        <v>0.5</v>
      </c>
      <c r="N67" s="17"/>
      <c r="O67" s="18" t="s">
        <v>59</v>
      </c>
      <c r="P67" s="17" t="s">
        <v>59</v>
      </c>
      <c r="Q67" s="14">
        <v>0.5</v>
      </c>
      <c r="R67" s="14" t="s">
        <v>59</v>
      </c>
    </row>
    <row r="68" spans="1:18" x14ac:dyDescent="0.25">
      <c r="A68" s="14" t="s">
        <v>370</v>
      </c>
      <c r="B68" s="14" t="s">
        <v>48</v>
      </c>
      <c r="C68" s="14" t="s">
        <v>9</v>
      </c>
      <c r="D68" s="15" t="s">
        <v>53</v>
      </c>
      <c r="E68" s="20" t="s">
        <v>516</v>
      </c>
      <c r="F68" s="14" t="s">
        <v>57</v>
      </c>
      <c r="G68" s="14" t="s">
        <v>501</v>
      </c>
      <c r="H68" s="16" t="s">
        <v>501</v>
      </c>
      <c r="I68" s="14" t="s">
        <v>198</v>
      </c>
      <c r="K68" s="14"/>
      <c r="L68" s="14" t="b">
        <f>Jira[[#This Row],[Man sprint]]=Jira[[#This Row],[Story Points]]</f>
        <v>1</v>
      </c>
      <c r="M68" s="17">
        <v>1</v>
      </c>
      <c r="N68" s="17"/>
      <c r="O68" s="18" t="s">
        <v>59</v>
      </c>
      <c r="P68" s="17" t="s">
        <v>59</v>
      </c>
      <c r="Q68" s="14">
        <v>1</v>
      </c>
      <c r="R68" s="14" t="s">
        <v>59</v>
      </c>
    </row>
    <row r="69" spans="1:18" x14ac:dyDescent="0.25">
      <c r="A69" s="14" t="s">
        <v>371</v>
      </c>
      <c r="B69" s="14" t="s">
        <v>48</v>
      </c>
      <c r="C69" s="14" t="s">
        <v>9</v>
      </c>
      <c r="D69" s="15" t="s">
        <v>53</v>
      </c>
      <c r="E69" s="20" t="s">
        <v>516</v>
      </c>
      <c r="F69" s="14" t="s">
        <v>57</v>
      </c>
      <c r="G69" s="14" t="s">
        <v>501</v>
      </c>
      <c r="H69" s="16" t="s">
        <v>501</v>
      </c>
      <c r="I69" s="14" t="s">
        <v>198</v>
      </c>
      <c r="K69" s="14"/>
      <c r="L69" s="14" t="b">
        <f>Jira[[#This Row],[Man sprint]]=Jira[[#This Row],[Story Points]]</f>
        <v>1</v>
      </c>
      <c r="M69" s="17">
        <v>0.5</v>
      </c>
      <c r="N69" s="17"/>
      <c r="O69" s="18" t="s">
        <v>59</v>
      </c>
      <c r="P69" s="17" t="s">
        <v>59</v>
      </c>
      <c r="Q69" s="14">
        <v>0.5</v>
      </c>
      <c r="R69" s="14" t="s">
        <v>59</v>
      </c>
    </row>
    <row r="70" spans="1:18" x14ac:dyDescent="0.25">
      <c r="A70" s="14" t="s">
        <v>164</v>
      </c>
      <c r="B70" s="14" t="s">
        <v>63</v>
      </c>
      <c r="C70" s="14" t="s">
        <v>7</v>
      </c>
      <c r="D70" s="15" t="s">
        <v>55</v>
      </c>
      <c r="E70" s="20" t="s">
        <v>517</v>
      </c>
      <c r="F70" s="14" t="s">
        <v>57</v>
      </c>
      <c r="G70" s="14" t="s">
        <v>501</v>
      </c>
      <c r="H70" s="16" t="s">
        <v>501</v>
      </c>
      <c r="I70" s="14" t="s">
        <v>59</v>
      </c>
      <c r="K70" s="14"/>
      <c r="L70" s="14" t="b">
        <f>Jira[[#This Row],[Man sprint]]=Jira[[#This Row],[Story Points]]</f>
        <v>0</v>
      </c>
      <c r="M70" s="17">
        <v>7</v>
      </c>
      <c r="N70" s="17"/>
      <c r="O70" s="18" t="s">
        <v>59</v>
      </c>
      <c r="P70" s="17" t="s">
        <v>59</v>
      </c>
      <c r="Q70" s="14" t="s">
        <v>59</v>
      </c>
      <c r="R70" s="14" t="s">
        <v>59</v>
      </c>
    </row>
    <row r="71" spans="1:18" x14ac:dyDescent="0.25">
      <c r="A71" s="14" t="s">
        <v>309</v>
      </c>
      <c r="B71" s="14" t="s">
        <v>48</v>
      </c>
      <c r="C71" s="14" t="s">
        <v>7</v>
      </c>
      <c r="D71" s="15" t="s">
        <v>55</v>
      </c>
      <c r="E71" s="20" t="s">
        <v>517</v>
      </c>
      <c r="F71" s="14" t="s">
        <v>57</v>
      </c>
      <c r="G71" s="14" t="s">
        <v>501</v>
      </c>
      <c r="H71" s="16" t="s">
        <v>501</v>
      </c>
      <c r="I71" s="14" t="s">
        <v>164</v>
      </c>
      <c r="K71" s="14"/>
      <c r="L71" s="14" t="b">
        <f>Jira[[#This Row],[Man sprint]]=Jira[[#This Row],[Story Points]]</f>
        <v>1</v>
      </c>
      <c r="M71" s="17">
        <v>2</v>
      </c>
      <c r="N71" s="17"/>
      <c r="O71" s="18" t="s">
        <v>59</v>
      </c>
      <c r="P71" s="17" t="s">
        <v>59</v>
      </c>
      <c r="Q71" s="14">
        <v>2</v>
      </c>
      <c r="R71" s="14" t="s">
        <v>59</v>
      </c>
    </row>
    <row r="72" spans="1:18" x14ac:dyDescent="0.25">
      <c r="A72" s="14" t="s">
        <v>310</v>
      </c>
      <c r="B72" s="14" t="s">
        <v>48</v>
      </c>
      <c r="C72" s="14" t="s">
        <v>7</v>
      </c>
      <c r="D72" s="15" t="s">
        <v>55</v>
      </c>
      <c r="E72" s="20" t="s">
        <v>517</v>
      </c>
      <c r="F72" s="14" t="s">
        <v>57</v>
      </c>
      <c r="G72" s="14" t="s">
        <v>501</v>
      </c>
      <c r="H72" s="16" t="s">
        <v>501</v>
      </c>
      <c r="I72" s="14" t="s">
        <v>164</v>
      </c>
      <c r="K72" s="14"/>
      <c r="L72" s="14" t="b">
        <f>Jira[[#This Row],[Man sprint]]=Jira[[#This Row],[Story Points]]</f>
        <v>1</v>
      </c>
      <c r="M72" s="17">
        <v>2</v>
      </c>
      <c r="N72" s="17"/>
      <c r="O72" s="18" t="s">
        <v>59</v>
      </c>
      <c r="P72" s="17" t="s">
        <v>59</v>
      </c>
      <c r="Q72" s="14">
        <v>2</v>
      </c>
      <c r="R72" s="14" t="s">
        <v>59</v>
      </c>
    </row>
    <row r="73" spans="1:18" x14ac:dyDescent="0.25">
      <c r="A73" s="14" t="s">
        <v>341</v>
      </c>
      <c r="B73" s="14" t="s">
        <v>48</v>
      </c>
      <c r="C73" s="14" t="s">
        <v>8</v>
      </c>
      <c r="D73" s="15" t="s">
        <v>55</v>
      </c>
      <c r="E73" s="20" t="s">
        <v>517</v>
      </c>
      <c r="F73" s="14" t="s">
        <v>57</v>
      </c>
      <c r="G73" s="14" t="s">
        <v>501</v>
      </c>
      <c r="H73" s="16" t="s">
        <v>501</v>
      </c>
      <c r="I73" s="14" t="s">
        <v>191</v>
      </c>
      <c r="K73" s="14"/>
      <c r="L73" s="14" t="b">
        <f>Jira[[#This Row],[Man sprint]]=Jira[[#This Row],[Story Points]]</f>
        <v>1</v>
      </c>
      <c r="M73" s="17">
        <v>1</v>
      </c>
      <c r="N73" s="17"/>
      <c r="O73" s="18" t="s">
        <v>59</v>
      </c>
      <c r="P73" s="17" t="s">
        <v>59</v>
      </c>
      <c r="Q73" s="14">
        <v>1</v>
      </c>
      <c r="R73" s="14" t="s">
        <v>59</v>
      </c>
    </row>
    <row r="74" spans="1:18" x14ac:dyDescent="0.25">
      <c r="A74" s="14" t="s">
        <v>342</v>
      </c>
      <c r="B74" s="14" t="s">
        <v>48</v>
      </c>
      <c r="C74" s="14" t="s">
        <v>8</v>
      </c>
      <c r="D74" s="15" t="s">
        <v>55</v>
      </c>
      <c r="E74" s="20" t="s">
        <v>517</v>
      </c>
      <c r="F74" s="14" t="s">
        <v>57</v>
      </c>
      <c r="G74" s="14" t="s">
        <v>501</v>
      </c>
      <c r="H74" s="16" t="s">
        <v>501</v>
      </c>
      <c r="I74" s="14" t="s">
        <v>191</v>
      </c>
      <c r="K74" s="14"/>
      <c r="L74" s="14" t="b">
        <f>Jira[[#This Row],[Man sprint]]=Jira[[#This Row],[Story Points]]</f>
        <v>1</v>
      </c>
      <c r="M74" s="17">
        <v>4</v>
      </c>
      <c r="N74" s="17"/>
      <c r="O74" s="18" t="s">
        <v>59</v>
      </c>
      <c r="P74" s="17" t="s">
        <v>59</v>
      </c>
      <c r="Q74" s="14">
        <v>4</v>
      </c>
      <c r="R74" s="14" t="s">
        <v>59</v>
      </c>
    </row>
    <row r="75" spans="1:18" x14ac:dyDescent="0.25">
      <c r="A75" s="14" t="s">
        <v>343</v>
      </c>
      <c r="B75" s="14" t="s">
        <v>48</v>
      </c>
      <c r="C75" s="14" t="s">
        <v>8</v>
      </c>
      <c r="D75" s="15" t="s">
        <v>55</v>
      </c>
      <c r="E75" s="20" t="s">
        <v>517</v>
      </c>
      <c r="F75" s="14" t="s">
        <v>57</v>
      </c>
      <c r="G75" s="14" t="s">
        <v>501</v>
      </c>
      <c r="H75" s="16" t="s">
        <v>501</v>
      </c>
      <c r="I75" s="14" t="s">
        <v>191</v>
      </c>
      <c r="K75" s="14"/>
      <c r="L75" s="14" t="b">
        <f>Jira[[#This Row],[Man sprint]]=Jira[[#This Row],[Story Points]]</f>
        <v>1</v>
      </c>
      <c r="M75" s="17">
        <v>2</v>
      </c>
      <c r="N75" s="17"/>
      <c r="O75" s="18" t="s">
        <v>59</v>
      </c>
      <c r="P75" s="17" t="s">
        <v>59</v>
      </c>
      <c r="Q75" s="14">
        <v>2</v>
      </c>
      <c r="R75" s="14" t="s">
        <v>59</v>
      </c>
    </row>
    <row r="76" spans="1:18" x14ac:dyDescent="0.25">
      <c r="A76" s="14" t="s">
        <v>189</v>
      </c>
      <c r="B76" s="14" t="s">
        <v>63</v>
      </c>
      <c r="C76" s="14" t="s">
        <v>8</v>
      </c>
      <c r="D76" s="15" t="s">
        <v>55</v>
      </c>
      <c r="E76" s="20" t="s">
        <v>517</v>
      </c>
      <c r="F76" s="14" t="s">
        <v>57</v>
      </c>
      <c r="G76" s="14" t="s">
        <v>501</v>
      </c>
      <c r="H76" s="16" t="s">
        <v>501</v>
      </c>
      <c r="I76" s="14" t="s">
        <v>59</v>
      </c>
      <c r="K76" s="14"/>
      <c r="L76" s="14" t="b">
        <f>Jira[[#This Row],[Man sprint]]=Jira[[#This Row],[Story Points]]</f>
        <v>0</v>
      </c>
      <c r="M76" s="17">
        <f>6+0.5</f>
        <v>6.5</v>
      </c>
      <c r="N76" s="17"/>
      <c r="O76" s="18" t="s">
        <v>59</v>
      </c>
      <c r="P76" s="17" t="s">
        <v>59</v>
      </c>
      <c r="Q76" s="14" t="s">
        <v>59</v>
      </c>
      <c r="R76" s="14" t="s">
        <v>59</v>
      </c>
    </row>
    <row r="77" spans="1:18" x14ac:dyDescent="0.25">
      <c r="A77" s="14" t="s">
        <v>344</v>
      </c>
      <c r="B77" s="14" t="s">
        <v>48</v>
      </c>
      <c r="C77" s="14" t="s">
        <v>8</v>
      </c>
      <c r="D77" s="15" t="s">
        <v>55</v>
      </c>
      <c r="E77" s="20" t="s">
        <v>517</v>
      </c>
      <c r="F77" s="14" t="s">
        <v>57</v>
      </c>
      <c r="G77" s="14" t="s">
        <v>501</v>
      </c>
      <c r="H77" s="16" t="s">
        <v>501</v>
      </c>
      <c r="I77" s="14" t="s">
        <v>189</v>
      </c>
      <c r="K77" s="14"/>
      <c r="L77" s="14" t="b">
        <f>Jira[[#This Row],[Man sprint]]=Jira[[#This Row],[Story Points]]</f>
        <v>1</v>
      </c>
      <c r="M77" s="17">
        <v>3</v>
      </c>
      <c r="N77" s="17"/>
      <c r="O77" s="18" t="s">
        <v>59</v>
      </c>
      <c r="P77" s="17" t="s">
        <v>59</v>
      </c>
      <c r="Q77" s="14">
        <v>3</v>
      </c>
      <c r="R77" s="14" t="s">
        <v>59</v>
      </c>
    </row>
    <row r="78" spans="1:18" x14ac:dyDescent="0.25">
      <c r="A78" s="14" t="s">
        <v>345</v>
      </c>
      <c r="B78" s="14" t="s">
        <v>48</v>
      </c>
      <c r="C78" s="14" t="s">
        <v>8</v>
      </c>
      <c r="D78" s="15" t="s">
        <v>55</v>
      </c>
      <c r="E78" s="20" t="s">
        <v>517</v>
      </c>
      <c r="F78" s="14" t="s">
        <v>57</v>
      </c>
      <c r="G78" s="14" t="s">
        <v>501</v>
      </c>
      <c r="H78" s="16" t="s">
        <v>501</v>
      </c>
      <c r="I78" s="14" t="s">
        <v>189</v>
      </c>
      <c r="K78" s="14"/>
      <c r="L78" s="14" t="b">
        <f>Jira[[#This Row],[Man sprint]]=Jira[[#This Row],[Story Points]]</f>
        <v>1</v>
      </c>
      <c r="M78" s="17">
        <v>3</v>
      </c>
      <c r="N78" s="17"/>
      <c r="O78" s="18" t="s">
        <v>59</v>
      </c>
      <c r="P78" s="17" t="s">
        <v>59</v>
      </c>
      <c r="Q78" s="14">
        <v>3</v>
      </c>
      <c r="R78" s="14" t="s">
        <v>59</v>
      </c>
    </row>
    <row r="79" spans="1:18" x14ac:dyDescent="0.25">
      <c r="A79" s="14" t="s">
        <v>346</v>
      </c>
      <c r="B79" s="14" t="s">
        <v>48</v>
      </c>
      <c r="C79" s="14" t="s">
        <v>8</v>
      </c>
      <c r="D79" s="15" t="s">
        <v>55</v>
      </c>
      <c r="E79" s="20" t="s">
        <v>517</v>
      </c>
      <c r="F79" s="14" t="s">
        <v>57</v>
      </c>
      <c r="G79" s="14" t="s">
        <v>501</v>
      </c>
      <c r="H79" s="16" t="s">
        <v>501</v>
      </c>
      <c r="I79" s="14" t="s">
        <v>189</v>
      </c>
      <c r="K79" s="14"/>
      <c r="L79" s="14" t="b">
        <f>Jira[[#This Row],[Man sprint]]=Jira[[#This Row],[Story Points]]</f>
        <v>0</v>
      </c>
      <c r="M79" s="17">
        <v>0.5</v>
      </c>
      <c r="N79" s="17"/>
      <c r="O79" s="18" t="s">
        <v>59</v>
      </c>
      <c r="P79" s="17" t="s">
        <v>59</v>
      </c>
      <c r="Q79" s="14" t="s">
        <v>59</v>
      </c>
      <c r="R79" s="14" t="s">
        <v>59</v>
      </c>
    </row>
    <row r="80" spans="1:18" x14ac:dyDescent="0.25">
      <c r="A80" s="14" t="s">
        <v>323</v>
      </c>
      <c r="B80" s="14" t="s">
        <v>48</v>
      </c>
      <c r="C80" s="14" t="s">
        <v>7</v>
      </c>
      <c r="D80" s="15" t="s">
        <v>55</v>
      </c>
      <c r="E80" s="20" t="s">
        <v>517</v>
      </c>
      <c r="F80" s="14" t="s">
        <v>57</v>
      </c>
      <c r="G80" s="14" t="s">
        <v>501</v>
      </c>
      <c r="H80" s="16" t="s">
        <v>501</v>
      </c>
      <c r="I80" s="14" t="s">
        <v>164</v>
      </c>
      <c r="K80" s="14"/>
      <c r="L80" s="14" t="b">
        <f>Jira[[#This Row],[Man sprint]]=Jira[[#This Row],[Story Points]]</f>
        <v>1</v>
      </c>
      <c r="M80" s="17">
        <v>3</v>
      </c>
      <c r="N80" s="17"/>
      <c r="O80" s="18" t="s">
        <v>59</v>
      </c>
      <c r="P80" s="17" t="s">
        <v>59</v>
      </c>
      <c r="Q80" s="14">
        <v>3</v>
      </c>
      <c r="R80" s="14" t="s">
        <v>59</v>
      </c>
    </row>
    <row r="81" spans="1:18" x14ac:dyDescent="0.25">
      <c r="A81" s="14" t="s">
        <v>47</v>
      </c>
      <c r="B81" s="14" t="s">
        <v>48</v>
      </c>
      <c r="C81" s="14" t="s">
        <v>11</v>
      </c>
      <c r="D81" s="15" t="s">
        <v>55</v>
      </c>
      <c r="E81" s="20" t="s">
        <v>518</v>
      </c>
      <c r="F81" s="14" t="s">
        <v>57</v>
      </c>
      <c r="G81" s="14" t="s">
        <v>501</v>
      </c>
      <c r="H81" s="16" t="s">
        <v>501</v>
      </c>
      <c r="I81" s="14" t="s">
        <v>180</v>
      </c>
      <c r="K81" s="14"/>
      <c r="L81" s="14" t="b">
        <f>Jira[[#This Row],[Man sprint]]=Jira[[#This Row],[Story Points]]</f>
        <v>1</v>
      </c>
      <c r="M81" s="17">
        <v>1</v>
      </c>
      <c r="N81" s="17"/>
      <c r="O81" s="18" t="s">
        <v>59</v>
      </c>
      <c r="P81" s="17" t="s">
        <v>59</v>
      </c>
      <c r="Q81" s="14">
        <v>1</v>
      </c>
      <c r="R81" s="14" t="s">
        <v>59</v>
      </c>
    </row>
    <row r="82" spans="1:18" x14ac:dyDescent="0.25">
      <c r="A82" s="14" t="s">
        <v>49</v>
      </c>
      <c r="B82" s="14" t="s">
        <v>48</v>
      </c>
      <c r="C82" s="14" t="s">
        <v>11</v>
      </c>
      <c r="D82" s="15" t="s">
        <v>55</v>
      </c>
      <c r="E82" s="20" t="s">
        <v>518</v>
      </c>
      <c r="F82" s="14" t="s">
        <v>57</v>
      </c>
      <c r="G82" s="14" t="s">
        <v>501</v>
      </c>
      <c r="H82" s="16" t="s">
        <v>501</v>
      </c>
      <c r="I82" s="14" t="s">
        <v>180</v>
      </c>
      <c r="K82" s="14"/>
      <c r="L82" s="14" t="b">
        <f>Jira[[#This Row],[Man sprint]]=Jira[[#This Row],[Story Points]]</f>
        <v>1</v>
      </c>
      <c r="M82" s="17">
        <v>2</v>
      </c>
      <c r="N82" s="17"/>
      <c r="O82" s="18" t="s">
        <v>59</v>
      </c>
      <c r="P82" s="17" t="s">
        <v>59</v>
      </c>
      <c r="Q82" s="14">
        <v>2</v>
      </c>
      <c r="R82" s="14" t="s">
        <v>59</v>
      </c>
    </row>
    <row r="83" spans="1:18" x14ac:dyDescent="0.25">
      <c r="A83" s="14" t="s">
        <v>50</v>
      </c>
      <c r="B83" s="14" t="s">
        <v>48</v>
      </c>
      <c r="C83" s="14" t="s">
        <v>11</v>
      </c>
      <c r="D83" s="15" t="s">
        <v>55</v>
      </c>
      <c r="E83" s="20" t="s">
        <v>518</v>
      </c>
      <c r="F83" s="14" t="s">
        <v>57</v>
      </c>
      <c r="G83" s="14" t="s">
        <v>501</v>
      </c>
      <c r="H83" s="16" t="s">
        <v>501</v>
      </c>
      <c r="I83" s="14" t="s">
        <v>180</v>
      </c>
      <c r="K83" s="14"/>
      <c r="L83" s="14" t="b">
        <f>Jira[[#This Row],[Man sprint]]=Jira[[#This Row],[Story Points]]</f>
        <v>1</v>
      </c>
      <c r="M83" s="17">
        <v>2</v>
      </c>
      <c r="N83" s="17"/>
      <c r="O83" s="18" t="s">
        <v>59</v>
      </c>
      <c r="P83" s="17" t="s">
        <v>59</v>
      </c>
      <c r="Q83" s="14">
        <v>2</v>
      </c>
      <c r="R83" s="14" t="s">
        <v>59</v>
      </c>
    </row>
    <row r="84" spans="1:18" x14ac:dyDescent="0.25">
      <c r="A84" s="14" t="s">
        <v>194</v>
      </c>
      <c r="B84" s="14" t="s">
        <v>63</v>
      </c>
      <c r="C84" s="14" t="s">
        <v>9</v>
      </c>
      <c r="D84" s="15" t="s">
        <v>55</v>
      </c>
      <c r="E84" s="20" t="s">
        <v>519</v>
      </c>
      <c r="F84" s="14" t="s">
        <v>57</v>
      </c>
      <c r="G84" s="14" t="s">
        <v>501</v>
      </c>
      <c r="H84" s="16" t="s">
        <v>501</v>
      </c>
      <c r="I84" s="14" t="s">
        <v>59</v>
      </c>
      <c r="K84" s="14"/>
      <c r="L84" s="14" t="b">
        <f>Jira[[#This Row],[Man sprint]]=Jira[[#This Row],[Story Points]]</f>
        <v>0</v>
      </c>
      <c r="M84" s="17">
        <v>7.5</v>
      </c>
      <c r="N84" s="17"/>
      <c r="O84" s="18" t="s">
        <v>59</v>
      </c>
      <c r="P84" s="17" t="s">
        <v>59</v>
      </c>
      <c r="Q84" s="14" t="s">
        <v>59</v>
      </c>
      <c r="R84" s="14" t="s">
        <v>59</v>
      </c>
    </row>
    <row r="85" spans="1:18" x14ac:dyDescent="0.25">
      <c r="A85" s="14" t="s">
        <v>356</v>
      </c>
      <c r="B85" s="14" t="s">
        <v>48</v>
      </c>
      <c r="C85" s="14" t="s">
        <v>9</v>
      </c>
      <c r="D85" s="15" t="s">
        <v>55</v>
      </c>
      <c r="E85" s="20" t="s">
        <v>519</v>
      </c>
      <c r="F85" s="14" t="s">
        <v>57</v>
      </c>
      <c r="G85" s="14" t="s">
        <v>501</v>
      </c>
      <c r="H85" s="16" t="s">
        <v>501</v>
      </c>
      <c r="I85" s="14" t="s">
        <v>194</v>
      </c>
      <c r="K85" s="14"/>
      <c r="L85" s="14" t="b">
        <f>Jira[[#This Row],[Man sprint]]=Jira[[#This Row],[Story Points]]</f>
        <v>1</v>
      </c>
      <c r="M85" s="17">
        <v>2</v>
      </c>
      <c r="N85" s="17"/>
      <c r="O85" s="18" t="s">
        <v>59</v>
      </c>
      <c r="P85" s="17" t="s">
        <v>59</v>
      </c>
      <c r="Q85" s="14">
        <v>2</v>
      </c>
      <c r="R85" s="14" t="s">
        <v>59</v>
      </c>
    </row>
    <row r="86" spans="1:18" x14ac:dyDescent="0.25">
      <c r="A86" s="14" t="s">
        <v>357</v>
      </c>
      <c r="B86" s="14" t="s">
        <v>48</v>
      </c>
      <c r="C86" s="14" t="s">
        <v>9</v>
      </c>
      <c r="D86" s="15" t="s">
        <v>55</v>
      </c>
      <c r="E86" s="20" t="s">
        <v>519</v>
      </c>
      <c r="F86" s="14" t="s">
        <v>57</v>
      </c>
      <c r="G86" s="14" t="s">
        <v>501</v>
      </c>
      <c r="H86" s="16" t="s">
        <v>501</v>
      </c>
      <c r="I86" s="14" t="s">
        <v>194</v>
      </c>
      <c r="K86" s="14"/>
      <c r="L86" s="14" t="b">
        <f>Jira[[#This Row],[Man sprint]]=Jira[[#This Row],[Story Points]]</f>
        <v>1</v>
      </c>
      <c r="M86" s="17">
        <v>2</v>
      </c>
      <c r="N86" s="17"/>
      <c r="O86" s="18" t="s">
        <v>59</v>
      </c>
      <c r="P86" s="17" t="s">
        <v>59</v>
      </c>
      <c r="Q86" s="14">
        <v>2</v>
      </c>
      <c r="R86" s="14" t="s">
        <v>59</v>
      </c>
    </row>
    <row r="87" spans="1:18" x14ac:dyDescent="0.25">
      <c r="A87" s="14" t="s">
        <v>358</v>
      </c>
      <c r="B87" s="14" t="s">
        <v>48</v>
      </c>
      <c r="C87" s="14" t="s">
        <v>9</v>
      </c>
      <c r="D87" s="15" t="s">
        <v>55</v>
      </c>
      <c r="E87" s="20" t="s">
        <v>519</v>
      </c>
      <c r="F87" s="14" t="s">
        <v>57</v>
      </c>
      <c r="G87" s="14" t="s">
        <v>501</v>
      </c>
      <c r="H87" s="16" t="s">
        <v>501</v>
      </c>
      <c r="I87" s="14" t="s">
        <v>194</v>
      </c>
      <c r="K87" s="14"/>
      <c r="L87" s="14" t="b">
        <f>Jira[[#This Row],[Man sprint]]=Jira[[#This Row],[Story Points]]</f>
        <v>1</v>
      </c>
      <c r="M87" s="17">
        <v>1</v>
      </c>
      <c r="N87" s="17"/>
      <c r="O87" s="18" t="s">
        <v>59</v>
      </c>
      <c r="P87" s="17" t="s">
        <v>59</v>
      </c>
      <c r="Q87" s="14">
        <v>1</v>
      </c>
      <c r="R87" s="14" t="s">
        <v>59</v>
      </c>
    </row>
    <row r="88" spans="1:18" x14ac:dyDescent="0.25">
      <c r="A88" s="14" t="s">
        <v>195</v>
      </c>
      <c r="B88" s="14" t="s">
        <v>63</v>
      </c>
      <c r="C88" s="14" t="s">
        <v>9</v>
      </c>
      <c r="D88" s="15" t="s">
        <v>55</v>
      </c>
      <c r="E88" s="20" t="s">
        <v>519</v>
      </c>
      <c r="F88" s="14" t="s">
        <v>57</v>
      </c>
      <c r="G88" s="14" t="s">
        <v>501</v>
      </c>
      <c r="H88" s="16" t="s">
        <v>501</v>
      </c>
      <c r="I88" s="14" t="s">
        <v>59</v>
      </c>
      <c r="K88" s="14"/>
      <c r="L88" s="14" t="b">
        <f>Jira[[#This Row],[Man sprint]]=Jira[[#This Row],[Story Points]]</f>
        <v>0</v>
      </c>
      <c r="M88" s="17">
        <v>8</v>
      </c>
      <c r="N88" s="17"/>
      <c r="O88" s="18" t="s">
        <v>59</v>
      </c>
      <c r="P88" s="17" t="s">
        <v>59</v>
      </c>
      <c r="Q88" s="14" t="s">
        <v>59</v>
      </c>
      <c r="R88" s="14" t="s">
        <v>59</v>
      </c>
    </row>
    <row r="89" spans="1:18" x14ac:dyDescent="0.25">
      <c r="A89" s="14" t="s">
        <v>361</v>
      </c>
      <c r="B89" s="14" t="s">
        <v>48</v>
      </c>
      <c r="C89" s="14" t="s">
        <v>9</v>
      </c>
      <c r="D89" s="15" t="s">
        <v>55</v>
      </c>
      <c r="E89" s="20" t="s">
        <v>519</v>
      </c>
      <c r="F89" s="14" t="s">
        <v>57</v>
      </c>
      <c r="G89" s="14" t="s">
        <v>501</v>
      </c>
      <c r="H89" s="16" t="s">
        <v>501</v>
      </c>
      <c r="I89" s="14" t="s">
        <v>194</v>
      </c>
      <c r="K89" s="14"/>
      <c r="L89" s="14" t="b">
        <f>Jira[[#This Row],[Man sprint]]=Jira[[#This Row],[Story Points]]</f>
        <v>1</v>
      </c>
      <c r="M89" s="17">
        <v>2.5</v>
      </c>
      <c r="N89" s="17"/>
      <c r="O89" s="18" t="s">
        <v>59</v>
      </c>
      <c r="P89" s="17" t="s">
        <v>59</v>
      </c>
      <c r="Q89" s="14">
        <v>2.5</v>
      </c>
      <c r="R89" s="14" t="s">
        <v>59</v>
      </c>
    </row>
    <row r="90" spans="1:18" x14ac:dyDescent="0.25">
      <c r="A90" s="14" t="s">
        <v>362</v>
      </c>
      <c r="B90" s="14" t="s">
        <v>48</v>
      </c>
      <c r="C90" s="14" t="s">
        <v>9</v>
      </c>
      <c r="D90" s="15" t="s">
        <v>55</v>
      </c>
      <c r="E90" s="20" t="s">
        <v>519</v>
      </c>
      <c r="F90" s="14" t="s">
        <v>57</v>
      </c>
      <c r="G90" s="14" t="s">
        <v>501</v>
      </c>
      <c r="H90" s="16" t="s">
        <v>501</v>
      </c>
      <c r="I90" s="14" t="s">
        <v>195</v>
      </c>
      <c r="K90" s="14"/>
      <c r="L90" s="14" t="b">
        <f>Jira[[#This Row],[Man sprint]]=Jira[[#This Row],[Story Points]]</f>
        <v>1</v>
      </c>
      <c r="M90" s="17">
        <v>2</v>
      </c>
      <c r="N90" s="17"/>
      <c r="O90" s="18" t="s">
        <v>59</v>
      </c>
      <c r="P90" s="17" t="s">
        <v>59</v>
      </c>
      <c r="Q90" s="14">
        <v>2</v>
      </c>
      <c r="R90" s="14" t="s">
        <v>59</v>
      </c>
    </row>
    <row r="91" spans="1:18" x14ac:dyDescent="0.25">
      <c r="A91" s="14" t="s">
        <v>363</v>
      </c>
      <c r="B91" s="14" t="s">
        <v>48</v>
      </c>
      <c r="C91" s="14" t="s">
        <v>9</v>
      </c>
      <c r="D91" s="15" t="s">
        <v>55</v>
      </c>
      <c r="E91" s="20" t="s">
        <v>519</v>
      </c>
      <c r="F91" s="14" t="s">
        <v>57</v>
      </c>
      <c r="G91" s="14" t="s">
        <v>501</v>
      </c>
      <c r="H91" s="16" t="s">
        <v>501</v>
      </c>
      <c r="I91" s="14" t="s">
        <v>195</v>
      </c>
      <c r="K91" s="14"/>
      <c r="L91" s="14" t="b">
        <f>Jira[[#This Row],[Man sprint]]=Jira[[#This Row],[Story Points]]</f>
        <v>1</v>
      </c>
      <c r="M91" s="17">
        <v>3</v>
      </c>
      <c r="N91" s="17"/>
      <c r="O91" s="18" t="s">
        <v>59</v>
      </c>
      <c r="P91" s="17" t="s">
        <v>59</v>
      </c>
      <c r="Q91" s="14">
        <v>3</v>
      </c>
      <c r="R91" s="14" t="s">
        <v>59</v>
      </c>
    </row>
    <row r="92" spans="1:18" x14ac:dyDescent="0.25">
      <c r="A92" s="14" t="s">
        <v>364</v>
      </c>
      <c r="B92" s="14" t="s">
        <v>48</v>
      </c>
      <c r="C92" s="14" t="s">
        <v>9</v>
      </c>
      <c r="D92" s="15" t="s">
        <v>55</v>
      </c>
      <c r="E92" s="20" t="s">
        <v>519</v>
      </c>
      <c r="F92" s="14" t="s">
        <v>57</v>
      </c>
      <c r="G92" s="14" t="s">
        <v>501</v>
      </c>
      <c r="H92" s="16" t="s">
        <v>501</v>
      </c>
      <c r="I92" s="14" t="s">
        <v>195</v>
      </c>
      <c r="K92" s="14"/>
      <c r="L92" s="14" t="b">
        <f>Jira[[#This Row],[Man sprint]]=Jira[[#This Row],[Story Points]]</f>
        <v>1</v>
      </c>
      <c r="M92" s="17">
        <v>2</v>
      </c>
      <c r="N92" s="17"/>
      <c r="O92" s="18" t="s">
        <v>59</v>
      </c>
      <c r="P92" s="17" t="s">
        <v>59</v>
      </c>
      <c r="Q92" s="14">
        <v>2</v>
      </c>
      <c r="R92" s="14" t="s">
        <v>59</v>
      </c>
    </row>
    <row r="93" spans="1:18" x14ac:dyDescent="0.25">
      <c r="A93" s="14" t="s">
        <v>365</v>
      </c>
      <c r="B93" s="14" t="s">
        <v>48</v>
      </c>
      <c r="C93" s="14" t="s">
        <v>9</v>
      </c>
      <c r="D93" s="15" t="s">
        <v>55</v>
      </c>
      <c r="E93" s="20" t="s">
        <v>519</v>
      </c>
      <c r="F93" s="14" t="s">
        <v>57</v>
      </c>
      <c r="G93" s="14" t="s">
        <v>501</v>
      </c>
      <c r="H93" s="16" t="s">
        <v>501</v>
      </c>
      <c r="I93" s="14" t="s">
        <v>195</v>
      </c>
      <c r="K93" s="14"/>
      <c r="L93" s="14" t="b">
        <f>Jira[[#This Row],[Man sprint]]=Jira[[#This Row],[Story Points]]</f>
        <v>1</v>
      </c>
      <c r="M93" s="17">
        <v>1</v>
      </c>
      <c r="N93" s="17"/>
      <c r="O93" s="18" t="s">
        <v>59</v>
      </c>
      <c r="P93" s="17" t="s">
        <v>59</v>
      </c>
      <c r="Q93" s="14">
        <v>1</v>
      </c>
      <c r="R93" s="14" t="s">
        <v>59</v>
      </c>
    </row>
    <row r="94" spans="1:18" x14ac:dyDescent="0.25">
      <c r="A94" s="14" t="s">
        <v>196</v>
      </c>
      <c r="B94" s="14" t="s">
        <v>63</v>
      </c>
      <c r="C94" s="14" t="s">
        <v>9</v>
      </c>
      <c r="D94" s="15" t="s">
        <v>53</v>
      </c>
      <c r="E94" s="20" t="s">
        <v>519</v>
      </c>
      <c r="F94" s="14" t="s">
        <v>57</v>
      </c>
      <c r="G94" s="14" t="s">
        <v>501</v>
      </c>
      <c r="H94" s="16" t="s">
        <v>501</v>
      </c>
      <c r="I94" s="14" t="s">
        <v>59</v>
      </c>
      <c r="K94" s="14"/>
      <c r="L94" s="14" t="b">
        <f>Jira[[#This Row],[Man sprint]]=Jira[[#This Row],[Story Points]]</f>
        <v>0</v>
      </c>
      <c r="M94" s="17">
        <v>5.5</v>
      </c>
      <c r="N94" s="17"/>
      <c r="O94" s="18" t="s">
        <v>59</v>
      </c>
      <c r="P94" s="17" t="s">
        <v>59</v>
      </c>
      <c r="Q94" s="14" t="s">
        <v>59</v>
      </c>
      <c r="R94" s="14" t="s">
        <v>59</v>
      </c>
    </row>
    <row r="95" spans="1:18" x14ac:dyDescent="0.25">
      <c r="A95" s="14" t="s">
        <v>366</v>
      </c>
      <c r="B95" s="14" t="s">
        <v>48</v>
      </c>
      <c r="C95" s="14" t="s">
        <v>9</v>
      </c>
      <c r="D95" s="15" t="s">
        <v>53</v>
      </c>
      <c r="E95" s="20" t="s">
        <v>519</v>
      </c>
      <c r="F95" s="14" t="s">
        <v>57</v>
      </c>
      <c r="G95" s="14" t="s">
        <v>501</v>
      </c>
      <c r="H95" s="16" t="s">
        <v>501</v>
      </c>
      <c r="I95" s="14" t="s">
        <v>196</v>
      </c>
      <c r="K95" s="14"/>
      <c r="L95" s="14" t="b">
        <f>Jira[[#This Row],[Man sprint]]=Jira[[#This Row],[Story Points]]</f>
        <v>1</v>
      </c>
      <c r="M95" s="17">
        <v>3</v>
      </c>
      <c r="N95" s="17"/>
      <c r="O95" s="18" t="s">
        <v>59</v>
      </c>
      <c r="P95" s="17" t="s">
        <v>59</v>
      </c>
      <c r="Q95" s="14">
        <v>3</v>
      </c>
      <c r="R95" s="14" t="s">
        <v>59</v>
      </c>
    </row>
    <row r="96" spans="1:18" x14ac:dyDescent="0.25">
      <c r="A96" s="14" t="s">
        <v>367</v>
      </c>
      <c r="B96" s="14" t="s">
        <v>48</v>
      </c>
      <c r="C96" s="14" t="s">
        <v>9</v>
      </c>
      <c r="D96" s="15" t="s">
        <v>53</v>
      </c>
      <c r="E96" s="20" t="s">
        <v>519</v>
      </c>
      <c r="F96" s="14" t="s">
        <v>57</v>
      </c>
      <c r="G96" s="14" t="s">
        <v>501</v>
      </c>
      <c r="H96" s="16" t="s">
        <v>501</v>
      </c>
      <c r="I96" s="14" t="s">
        <v>196</v>
      </c>
      <c r="K96" s="14"/>
      <c r="L96" s="14" t="b">
        <f>Jira[[#This Row],[Man sprint]]=Jira[[#This Row],[Story Points]]</f>
        <v>1</v>
      </c>
      <c r="M96" s="17">
        <v>0.5</v>
      </c>
      <c r="N96" s="17"/>
      <c r="O96" s="18" t="s">
        <v>59</v>
      </c>
      <c r="P96" s="17" t="s">
        <v>59</v>
      </c>
      <c r="Q96" s="14">
        <v>0.5</v>
      </c>
      <c r="R96" s="14" t="s">
        <v>59</v>
      </c>
    </row>
    <row r="97" spans="1:18" x14ac:dyDescent="0.25">
      <c r="A97" s="14" t="s">
        <v>368</v>
      </c>
      <c r="B97" s="14" t="s">
        <v>48</v>
      </c>
      <c r="C97" s="14" t="s">
        <v>9</v>
      </c>
      <c r="D97" s="15" t="s">
        <v>53</v>
      </c>
      <c r="E97" s="20" t="s">
        <v>519</v>
      </c>
      <c r="F97" s="14" t="s">
        <v>57</v>
      </c>
      <c r="G97" s="14" t="s">
        <v>501</v>
      </c>
      <c r="H97" s="16" t="s">
        <v>501</v>
      </c>
      <c r="I97" s="14" t="s">
        <v>196</v>
      </c>
      <c r="K97" s="14"/>
      <c r="L97" s="14" t="b">
        <f>Jira[[#This Row],[Man sprint]]=Jira[[#This Row],[Story Points]]</f>
        <v>1</v>
      </c>
      <c r="M97" s="17">
        <v>2</v>
      </c>
      <c r="N97" s="17"/>
      <c r="O97" s="18" t="s">
        <v>59</v>
      </c>
      <c r="P97" s="17" t="s">
        <v>59</v>
      </c>
      <c r="Q97" s="14">
        <v>2</v>
      </c>
      <c r="R97" s="14" t="s">
        <v>59</v>
      </c>
    </row>
    <row r="98" spans="1:18" x14ac:dyDescent="0.25">
      <c r="A98" s="14" t="s">
        <v>199</v>
      </c>
      <c r="B98" s="14" t="s">
        <v>63</v>
      </c>
      <c r="C98" s="14" t="s">
        <v>9</v>
      </c>
      <c r="D98" s="15" t="s">
        <v>53</v>
      </c>
      <c r="E98" s="20" t="s">
        <v>519</v>
      </c>
      <c r="F98" s="14" t="s">
        <v>57</v>
      </c>
      <c r="G98" s="14" t="s">
        <v>501</v>
      </c>
      <c r="H98" s="16" t="s">
        <v>501</v>
      </c>
      <c r="I98" s="14" t="s">
        <v>59</v>
      </c>
      <c r="K98" s="14"/>
      <c r="L98" s="14" t="b">
        <f>Jira[[#This Row],[Man sprint]]=Jira[[#This Row],[Story Points]]</f>
        <v>0</v>
      </c>
      <c r="M98" s="17">
        <v>1</v>
      </c>
      <c r="N98" s="17"/>
      <c r="O98" s="18" t="s">
        <v>59</v>
      </c>
      <c r="P98" s="17" t="s">
        <v>59</v>
      </c>
      <c r="Q98" s="14" t="s">
        <v>59</v>
      </c>
      <c r="R98" s="14" t="s">
        <v>59</v>
      </c>
    </row>
    <row r="99" spans="1:18" x14ac:dyDescent="0.25">
      <c r="A99" s="14" t="s">
        <v>372</v>
      </c>
      <c r="B99" s="14" t="s">
        <v>48</v>
      </c>
      <c r="C99" s="14" t="s">
        <v>9</v>
      </c>
      <c r="D99" s="15" t="s">
        <v>53</v>
      </c>
      <c r="E99" s="20" t="s">
        <v>519</v>
      </c>
      <c r="F99" s="14" t="s">
        <v>57</v>
      </c>
      <c r="G99" s="14" t="s">
        <v>501</v>
      </c>
      <c r="H99" s="16" t="s">
        <v>501</v>
      </c>
      <c r="I99" s="14" t="s">
        <v>199</v>
      </c>
      <c r="K99" s="14"/>
      <c r="L99" s="14" t="b">
        <f>Jira[[#This Row],[Man sprint]]=Jira[[#This Row],[Story Points]]</f>
        <v>1</v>
      </c>
      <c r="M99" s="17">
        <v>1</v>
      </c>
      <c r="N99" s="17"/>
      <c r="O99" s="18" t="s">
        <v>59</v>
      </c>
      <c r="P99" s="17" t="s">
        <v>59</v>
      </c>
      <c r="Q99" s="14">
        <v>1</v>
      </c>
      <c r="R99" s="14" t="s">
        <v>59</v>
      </c>
    </row>
    <row r="100" spans="1:18" x14ac:dyDescent="0.25">
      <c r="A100" s="14" t="s">
        <v>200</v>
      </c>
      <c r="B100" s="14" t="s">
        <v>63</v>
      </c>
      <c r="C100" s="14" t="s">
        <v>9</v>
      </c>
      <c r="D100" s="15" t="s">
        <v>53</v>
      </c>
      <c r="E100" s="20" t="s">
        <v>519</v>
      </c>
      <c r="F100" s="14" t="s">
        <v>57</v>
      </c>
      <c r="G100" s="14" t="s">
        <v>501</v>
      </c>
      <c r="H100" s="16" t="s">
        <v>501</v>
      </c>
      <c r="I100" s="14" t="s">
        <v>59</v>
      </c>
      <c r="K100" s="14"/>
      <c r="L100" s="14" t="b">
        <f>Jira[[#This Row],[Man sprint]]=Jira[[#This Row],[Story Points]]</f>
        <v>0</v>
      </c>
      <c r="M100" s="17">
        <v>1</v>
      </c>
      <c r="N100" s="17"/>
      <c r="O100" s="18" t="s">
        <v>59</v>
      </c>
      <c r="P100" s="17" t="s">
        <v>59</v>
      </c>
      <c r="Q100" s="14" t="s">
        <v>59</v>
      </c>
      <c r="R100" s="14" t="s">
        <v>59</v>
      </c>
    </row>
    <row r="101" spans="1:18" x14ac:dyDescent="0.25">
      <c r="A101" s="14" t="s">
        <v>373</v>
      </c>
      <c r="B101" s="14" t="s">
        <v>48</v>
      </c>
      <c r="C101" s="14" t="s">
        <v>9</v>
      </c>
      <c r="D101" s="15" t="s">
        <v>53</v>
      </c>
      <c r="E101" s="20" t="s">
        <v>519</v>
      </c>
      <c r="F101" s="14" t="s">
        <v>57</v>
      </c>
      <c r="G101" s="14" t="s">
        <v>501</v>
      </c>
      <c r="H101" s="16" t="s">
        <v>501</v>
      </c>
      <c r="I101" s="14" t="s">
        <v>200</v>
      </c>
      <c r="K101" s="14"/>
      <c r="L101" s="14" t="b">
        <f>Jira[[#This Row],[Man sprint]]=Jira[[#This Row],[Story Points]]</f>
        <v>1</v>
      </c>
      <c r="M101" s="17">
        <v>1</v>
      </c>
      <c r="N101" s="17"/>
      <c r="O101" s="18" t="s">
        <v>59</v>
      </c>
      <c r="P101" s="17" t="s">
        <v>59</v>
      </c>
      <c r="Q101" s="14">
        <v>1</v>
      </c>
      <c r="R101" s="14" t="s">
        <v>59</v>
      </c>
    </row>
    <row r="102" spans="1:18" x14ac:dyDescent="0.25">
      <c r="A102" s="14" t="s">
        <v>359</v>
      </c>
      <c r="B102" s="14" t="s">
        <v>40</v>
      </c>
      <c r="C102" s="14" t="s">
        <v>9</v>
      </c>
      <c r="D102" s="15" t="s">
        <v>55</v>
      </c>
      <c r="E102" s="20" t="s">
        <v>520</v>
      </c>
      <c r="F102" s="14" t="s">
        <v>57</v>
      </c>
      <c r="G102" s="14" t="s">
        <v>501</v>
      </c>
      <c r="H102" s="16" t="s">
        <v>501</v>
      </c>
      <c r="I102" s="14" t="s">
        <v>360</v>
      </c>
      <c r="K102" s="14"/>
      <c r="L102" s="14" t="b">
        <f>Jira[[#This Row],[Man sprint]]=Jira[[#This Row],[Story Points]]</f>
        <v>1</v>
      </c>
      <c r="M102" s="17">
        <v>0.5</v>
      </c>
      <c r="N102" s="17"/>
      <c r="O102" s="18" t="s">
        <v>59</v>
      </c>
      <c r="P102" s="17" t="s">
        <v>59</v>
      </c>
      <c r="Q102" s="14">
        <v>0.5</v>
      </c>
      <c r="R102" s="14" t="s">
        <v>59</v>
      </c>
    </row>
    <row r="103" spans="1:18" x14ac:dyDescent="0.25">
      <c r="A103" s="14" t="s">
        <v>190</v>
      </c>
      <c r="B103" s="14" t="s">
        <v>63</v>
      </c>
      <c r="C103" s="14" t="s">
        <v>8</v>
      </c>
      <c r="D103" s="15" t="s">
        <v>55</v>
      </c>
      <c r="E103" s="20" t="s">
        <v>520</v>
      </c>
      <c r="F103" s="14" t="s">
        <v>57</v>
      </c>
      <c r="G103" s="14" t="s">
        <v>501</v>
      </c>
      <c r="H103" s="16" t="s">
        <v>501</v>
      </c>
      <c r="I103" s="14" t="s">
        <v>59</v>
      </c>
      <c r="K103" s="14"/>
      <c r="L103" s="14" t="b">
        <f>Jira[[#This Row],[Man sprint]]=Jira[[#This Row],[Story Points]]</f>
        <v>0</v>
      </c>
      <c r="M103" s="17">
        <f>2+2</f>
        <v>4</v>
      </c>
      <c r="N103" s="17"/>
      <c r="O103" s="18" t="s">
        <v>59</v>
      </c>
      <c r="P103" s="17" t="s">
        <v>59</v>
      </c>
      <c r="Q103" s="14" t="s">
        <v>59</v>
      </c>
      <c r="R103" s="14" t="s">
        <v>59</v>
      </c>
    </row>
    <row r="104" spans="1:18" x14ac:dyDescent="0.25">
      <c r="A104" s="14" t="s">
        <v>347</v>
      </c>
      <c r="B104" s="14" t="s">
        <v>48</v>
      </c>
      <c r="C104" s="14" t="s">
        <v>8</v>
      </c>
      <c r="D104" s="15" t="s">
        <v>55</v>
      </c>
      <c r="E104" s="20" t="s">
        <v>520</v>
      </c>
      <c r="F104" s="14" t="s">
        <v>57</v>
      </c>
      <c r="G104" s="14" t="s">
        <v>501</v>
      </c>
      <c r="H104" s="16" t="s">
        <v>501</v>
      </c>
      <c r="I104" s="14" t="s">
        <v>190</v>
      </c>
      <c r="K104" s="14"/>
      <c r="L104" s="14" t="b">
        <f>Jira[[#This Row],[Man sprint]]=Jira[[#This Row],[Story Points]]</f>
        <v>1</v>
      </c>
      <c r="M104" s="17">
        <v>2</v>
      </c>
      <c r="N104" s="17"/>
      <c r="O104" s="18" t="s">
        <v>59</v>
      </c>
      <c r="P104" s="17" t="s">
        <v>59</v>
      </c>
      <c r="Q104" s="14">
        <v>2</v>
      </c>
      <c r="R104" s="14" t="s">
        <v>59</v>
      </c>
    </row>
    <row r="105" spans="1:18" x14ac:dyDescent="0.25">
      <c r="A105" s="14" t="s">
        <v>348</v>
      </c>
      <c r="B105" s="14" t="s">
        <v>48</v>
      </c>
      <c r="C105" s="14" t="s">
        <v>8</v>
      </c>
      <c r="D105" s="15" t="s">
        <v>55</v>
      </c>
      <c r="E105" s="20" t="s">
        <v>520</v>
      </c>
      <c r="F105" s="14" t="s">
        <v>57</v>
      </c>
      <c r="G105" s="14" t="s">
        <v>501</v>
      </c>
      <c r="H105" s="16" t="s">
        <v>501</v>
      </c>
      <c r="I105" s="14" t="s">
        <v>190</v>
      </c>
      <c r="K105" s="14"/>
      <c r="L105" s="14" t="b">
        <f>Jira[[#This Row],[Man sprint]]=Jira[[#This Row],[Story Points]]</f>
        <v>0</v>
      </c>
      <c r="M105" s="17">
        <v>3</v>
      </c>
      <c r="N105" s="17"/>
      <c r="O105" s="18" t="s">
        <v>59</v>
      </c>
      <c r="P105" s="17" t="s">
        <v>59</v>
      </c>
      <c r="Q105" s="14" t="s">
        <v>59</v>
      </c>
      <c r="R105" s="14" t="s">
        <v>59</v>
      </c>
    </row>
    <row r="106" spans="1:18" x14ac:dyDescent="0.25">
      <c r="A106" s="14" t="s">
        <v>191</v>
      </c>
      <c r="B106" s="14" t="s">
        <v>63</v>
      </c>
      <c r="C106" s="14" t="s">
        <v>8</v>
      </c>
      <c r="D106" s="15" t="s">
        <v>55</v>
      </c>
      <c r="E106" s="20" t="s">
        <v>520</v>
      </c>
      <c r="F106" s="14" t="s">
        <v>57</v>
      </c>
      <c r="G106" s="14" t="s">
        <v>501</v>
      </c>
      <c r="H106" s="16" t="s">
        <v>501</v>
      </c>
      <c r="I106" s="14" t="s">
        <v>59</v>
      </c>
      <c r="K106" s="14"/>
      <c r="L106" s="14" t="b">
        <f>Jira[[#This Row],[Man sprint]]=Jira[[#This Row],[Story Points]]</f>
        <v>0</v>
      </c>
      <c r="M106" s="17">
        <v>7</v>
      </c>
      <c r="N106" s="17"/>
      <c r="O106" s="18" t="s">
        <v>59</v>
      </c>
      <c r="P106" s="17" t="s">
        <v>59</v>
      </c>
      <c r="Q106" s="14" t="s">
        <v>59</v>
      </c>
      <c r="R106" s="14" t="s">
        <v>59</v>
      </c>
    </row>
    <row r="107" spans="1:18" x14ac:dyDescent="0.25">
      <c r="A107" s="14" t="s">
        <v>192</v>
      </c>
      <c r="B107" s="14" t="s">
        <v>63</v>
      </c>
      <c r="C107" s="14" t="s">
        <v>8</v>
      </c>
      <c r="D107" s="15" t="s">
        <v>53</v>
      </c>
      <c r="E107" s="20" t="s">
        <v>520</v>
      </c>
      <c r="F107" s="14" t="s">
        <v>57</v>
      </c>
      <c r="G107" s="14" t="s">
        <v>501</v>
      </c>
      <c r="H107" s="16" t="s">
        <v>501</v>
      </c>
      <c r="I107" s="14" t="s">
        <v>59</v>
      </c>
      <c r="K107" s="14"/>
      <c r="L107" s="14" t="b">
        <f>Jira[[#This Row],[Man sprint]]=Jira[[#This Row],[Story Points]]</f>
        <v>0</v>
      </c>
      <c r="M107" s="17">
        <v>12</v>
      </c>
      <c r="N107" s="17"/>
      <c r="O107" s="18" t="s">
        <v>59</v>
      </c>
      <c r="P107" s="17" t="s">
        <v>59</v>
      </c>
      <c r="Q107" s="14" t="s">
        <v>59</v>
      </c>
      <c r="R107" s="14" t="s">
        <v>59</v>
      </c>
    </row>
    <row r="108" spans="1:18" x14ac:dyDescent="0.25">
      <c r="A108" s="14" t="s">
        <v>349</v>
      </c>
      <c r="B108" s="14" t="s">
        <v>48</v>
      </c>
      <c r="C108" s="14" t="s">
        <v>8</v>
      </c>
      <c r="D108" s="15" t="s">
        <v>53</v>
      </c>
      <c r="E108" s="20" t="s">
        <v>520</v>
      </c>
      <c r="F108" s="14" t="s">
        <v>57</v>
      </c>
      <c r="G108" s="14" t="s">
        <v>501</v>
      </c>
      <c r="H108" s="16" t="s">
        <v>501</v>
      </c>
      <c r="I108" s="14" t="s">
        <v>192</v>
      </c>
      <c r="K108" s="14"/>
      <c r="L108" s="14" t="b">
        <f>Jira[[#This Row],[Man sprint]]=Jira[[#This Row],[Story Points]]</f>
        <v>1</v>
      </c>
      <c r="M108" s="17">
        <v>3</v>
      </c>
      <c r="N108" s="17"/>
      <c r="O108" s="18" t="s">
        <v>59</v>
      </c>
      <c r="P108" s="17" t="s">
        <v>59</v>
      </c>
      <c r="Q108" s="14">
        <v>3</v>
      </c>
      <c r="R108" s="14" t="s">
        <v>59</v>
      </c>
    </row>
    <row r="109" spans="1:18" x14ac:dyDescent="0.25">
      <c r="A109" s="14" t="s">
        <v>350</v>
      </c>
      <c r="B109" s="14" t="s">
        <v>48</v>
      </c>
      <c r="C109" s="14" t="s">
        <v>8</v>
      </c>
      <c r="D109" s="15" t="s">
        <v>53</v>
      </c>
      <c r="E109" s="20" t="s">
        <v>520</v>
      </c>
      <c r="F109" s="14" t="s">
        <v>57</v>
      </c>
      <c r="G109" s="14" t="s">
        <v>501</v>
      </c>
      <c r="H109" s="16" t="s">
        <v>501</v>
      </c>
      <c r="I109" s="14" t="s">
        <v>192</v>
      </c>
      <c r="K109" s="14"/>
      <c r="L109" s="14" t="b">
        <f>Jira[[#This Row],[Man sprint]]=Jira[[#This Row],[Story Points]]</f>
        <v>1</v>
      </c>
      <c r="M109" s="17">
        <v>3</v>
      </c>
      <c r="N109" s="17"/>
      <c r="O109" s="18" t="s">
        <v>59</v>
      </c>
      <c r="P109" s="17" t="s">
        <v>59</v>
      </c>
      <c r="Q109" s="14">
        <v>3</v>
      </c>
      <c r="R109" s="14" t="s">
        <v>59</v>
      </c>
    </row>
    <row r="110" spans="1:18" x14ac:dyDescent="0.25">
      <c r="A110" s="14" t="s">
        <v>351</v>
      </c>
      <c r="B110" s="14" t="s">
        <v>48</v>
      </c>
      <c r="C110" s="14" t="s">
        <v>8</v>
      </c>
      <c r="D110" s="15" t="s">
        <v>53</v>
      </c>
      <c r="E110" s="20" t="s">
        <v>520</v>
      </c>
      <c r="F110" s="14" t="s">
        <v>57</v>
      </c>
      <c r="G110" s="14" t="s">
        <v>501</v>
      </c>
      <c r="H110" s="16" t="s">
        <v>501</v>
      </c>
      <c r="I110" s="14" t="s">
        <v>192</v>
      </c>
      <c r="K110" s="14"/>
      <c r="L110" s="14" t="b">
        <f>Jira[[#This Row],[Man sprint]]=Jira[[#This Row],[Story Points]]</f>
        <v>1</v>
      </c>
      <c r="M110" s="17">
        <v>4</v>
      </c>
      <c r="N110" s="17"/>
      <c r="O110" s="18" t="s">
        <v>59</v>
      </c>
      <c r="P110" s="17" t="s">
        <v>59</v>
      </c>
      <c r="Q110" s="14">
        <v>4</v>
      </c>
      <c r="R110" s="14" t="s">
        <v>59</v>
      </c>
    </row>
    <row r="111" spans="1:18" x14ac:dyDescent="0.25">
      <c r="A111" s="14" t="s">
        <v>193</v>
      </c>
      <c r="B111" s="14" t="s">
        <v>63</v>
      </c>
      <c r="C111" s="14" t="s">
        <v>8</v>
      </c>
      <c r="D111" s="15" t="s">
        <v>53</v>
      </c>
      <c r="E111" s="20" t="s">
        <v>520</v>
      </c>
      <c r="F111" s="14" t="s">
        <v>57</v>
      </c>
      <c r="G111" s="14" t="s">
        <v>501</v>
      </c>
      <c r="H111" s="16" t="s">
        <v>501</v>
      </c>
      <c r="I111" s="14" t="s">
        <v>59</v>
      </c>
      <c r="K111" s="14"/>
      <c r="L111" s="14" t="b">
        <f>Jira[[#This Row],[Man sprint]]=Jira[[#This Row],[Story Points]]</f>
        <v>0</v>
      </c>
      <c r="M111" s="17">
        <v>6</v>
      </c>
      <c r="N111" s="17"/>
      <c r="O111" s="18" t="s">
        <v>59</v>
      </c>
      <c r="P111" s="17" t="s">
        <v>59</v>
      </c>
      <c r="Q111" s="14" t="s">
        <v>59</v>
      </c>
      <c r="R111" s="14" t="s">
        <v>59</v>
      </c>
    </row>
    <row r="112" spans="1:18" x14ac:dyDescent="0.25">
      <c r="A112" s="14" t="s">
        <v>352</v>
      </c>
      <c r="B112" s="14" t="s">
        <v>48</v>
      </c>
      <c r="C112" s="14" t="s">
        <v>8</v>
      </c>
      <c r="D112" s="15" t="s">
        <v>53</v>
      </c>
      <c r="E112" s="20" t="s">
        <v>520</v>
      </c>
      <c r="F112" s="14" t="s">
        <v>57</v>
      </c>
      <c r="G112" s="14" t="s">
        <v>501</v>
      </c>
      <c r="H112" s="16" t="s">
        <v>501</v>
      </c>
      <c r="I112" s="14" t="s">
        <v>193</v>
      </c>
      <c r="K112" s="14"/>
      <c r="L112" s="14" t="b">
        <f>Jira[[#This Row],[Man sprint]]=Jira[[#This Row],[Story Points]]</f>
        <v>1</v>
      </c>
      <c r="M112" s="17">
        <v>2</v>
      </c>
      <c r="N112" s="17"/>
      <c r="O112" s="18" t="s">
        <v>59</v>
      </c>
      <c r="P112" s="17" t="s">
        <v>59</v>
      </c>
      <c r="Q112" s="14">
        <v>2</v>
      </c>
      <c r="R112" s="14" t="s">
        <v>59</v>
      </c>
    </row>
    <row r="113" spans="1:18" x14ac:dyDescent="0.25">
      <c r="A113" s="14" t="s">
        <v>353</v>
      </c>
      <c r="B113" s="14" t="s">
        <v>48</v>
      </c>
      <c r="C113" s="14" t="s">
        <v>8</v>
      </c>
      <c r="D113" s="15" t="s">
        <v>53</v>
      </c>
      <c r="E113" s="20" t="s">
        <v>520</v>
      </c>
      <c r="F113" s="14" t="s">
        <v>57</v>
      </c>
      <c r="G113" s="14" t="s">
        <v>501</v>
      </c>
      <c r="H113" s="16" t="s">
        <v>501</v>
      </c>
      <c r="I113" s="14" t="s">
        <v>193</v>
      </c>
      <c r="K113" s="14"/>
      <c r="L113" s="14" t="b">
        <f>Jira[[#This Row],[Man sprint]]=Jira[[#This Row],[Story Points]]</f>
        <v>1</v>
      </c>
      <c r="M113" s="17">
        <v>2</v>
      </c>
      <c r="N113" s="17"/>
      <c r="O113" s="18" t="s">
        <v>59</v>
      </c>
      <c r="P113" s="17" t="s">
        <v>59</v>
      </c>
      <c r="Q113" s="14">
        <v>2</v>
      </c>
      <c r="R113" s="14" t="s">
        <v>59</v>
      </c>
    </row>
    <row r="114" spans="1:18" x14ac:dyDescent="0.25">
      <c r="A114" s="14" t="s">
        <v>354</v>
      </c>
      <c r="B114" s="14" t="s">
        <v>48</v>
      </c>
      <c r="C114" s="14" t="s">
        <v>8</v>
      </c>
      <c r="D114" s="15" t="s">
        <v>53</v>
      </c>
      <c r="E114" s="20" t="s">
        <v>520</v>
      </c>
      <c r="F114" s="14" t="s">
        <v>57</v>
      </c>
      <c r="G114" s="14" t="s">
        <v>501</v>
      </c>
      <c r="H114" s="16" t="s">
        <v>501</v>
      </c>
      <c r="I114" s="14" t="s">
        <v>193</v>
      </c>
      <c r="K114" s="14"/>
      <c r="L114" s="14" t="b">
        <f>Jira[[#This Row],[Man sprint]]=Jira[[#This Row],[Story Points]]</f>
        <v>1</v>
      </c>
      <c r="M114" s="17">
        <v>2</v>
      </c>
      <c r="N114" s="17"/>
      <c r="O114" s="18" t="s">
        <v>59</v>
      </c>
      <c r="P114" s="17" t="s">
        <v>59</v>
      </c>
      <c r="Q114" s="14">
        <v>2</v>
      </c>
      <c r="R114" s="14" t="s">
        <v>59</v>
      </c>
    </row>
    <row r="115" spans="1:18" x14ac:dyDescent="0.25">
      <c r="A115" s="14" t="s">
        <v>355</v>
      </c>
      <c r="B115" s="14" t="s">
        <v>48</v>
      </c>
      <c r="C115" s="14" t="s">
        <v>8</v>
      </c>
      <c r="D115" s="15" t="s">
        <v>53</v>
      </c>
      <c r="E115" s="20" t="s">
        <v>520</v>
      </c>
      <c r="F115" s="14" t="s">
        <v>57</v>
      </c>
      <c r="G115" s="14" t="s">
        <v>501</v>
      </c>
      <c r="H115" s="16" t="s">
        <v>501</v>
      </c>
      <c r="I115" s="14" t="s">
        <v>192</v>
      </c>
      <c r="K115" s="14"/>
      <c r="L115" s="14" t="b">
        <f>Jira[[#This Row],[Man sprint]]=Jira[[#This Row],[Story Points]]</f>
        <v>1</v>
      </c>
      <c r="M115" s="17">
        <v>2</v>
      </c>
      <c r="N115" s="17"/>
      <c r="O115" s="18" t="s">
        <v>59</v>
      </c>
      <c r="P115" s="17" t="s">
        <v>59</v>
      </c>
      <c r="Q115" s="14">
        <v>2</v>
      </c>
      <c r="R115" s="14" t="s">
        <v>59</v>
      </c>
    </row>
    <row r="116" spans="1:18" x14ac:dyDescent="0.25">
      <c r="A116" s="14" t="s">
        <v>45</v>
      </c>
      <c r="B116" s="14" t="s">
        <v>40</v>
      </c>
      <c r="C116" s="14" t="s">
        <v>10</v>
      </c>
      <c r="D116" s="15" t="s">
        <v>53</v>
      </c>
      <c r="E116" s="20" t="s">
        <v>521</v>
      </c>
      <c r="F116" s="14" t="s">
        <v>57</v>
      </c>
      <c r="G116" s="14" t="s">
        <v>501</v>
      </c>
      <c r="H116" s="16" t="s">
        <v>501</v>
      </c>
      <c r="I116" s="14" t="s">
        <v>169</v>
      </c>
      <c r="K116" s="14"/>
      <c r="L116" s="14" t="b">
        <f>Jira[[#This Row],[Man sprint]]=Jira[[#This Row],[Story Points]]</f>
        <v>1</v>
      </c>
      <c r="M116" s="17">
        <v>1</v>
      </c>
      <c r="N116" s="17"/>
      <c r="O116" s="18" t="s">
        <v>59</v>
      </c>
      <c r="P116" s="17" t="s">
        <v>59</v>
      </c>
      <c r="Q116" s="14">
        <v>1</v>
      </c>
      <c r="R116" s="14" t="s">
        <v>59</v>
      </c>
    </row>
    <row r="117" spans="1:18" x14ac:dyDescent="0.25">
      <c r="A117" s="14" t="s">
        <v>324</v>
      </c>
      <c r="B117" s="14" t="s">
        <v>40</v>
      </c>
      <c r="C117" s="14" t="s">
        <v>7</v>
      </c>
      <c r="D117" s="15" t="s">
        <v>54</v>
      </c>
      <c r="E117" s="20" t="s">
        <v>522</v>
      </c>
      <c r="F117" s="14" t="s">
        <v>57</v>
      </c>
      <c r="G117" s="14" t="s">
        <v>501</v>
      </c>
      <c r="H117" s="16" t="s">
        <v>501</v>
      </c>
      <c r="I117" s="14" t="s">
        <v>110</v>
      </c>
      <c r="K117" s="14"/>
      <c r="L117" s="14" t="b">
        <f>Jira[[#This Row],[Man sprint]]=Jira[[#This Row],[Story Points]]</f>
        <v>1</v>
      </c>
      <c r="M117" s="17">
        <v>0.5</v>
      </c>
      <c r="N117" s="17"/>
      <c r="O117" s="18" t="s">
        <v>59</v>
      </c>
      <c r="P117" s="17" t="s">
        <v>59</v>
      </c>
      <c r="Q117" s="14">
        <v>0.5</v>
      </c>
      <c r="R117" s="14" t="s">
        <v>59</v>
      </c>
    </row>
    <row r="118" spans="1:18" x14ac:dyDescent="0.25">
      <c r="A118" s="14" t="s">
        <v>403</v>
      </c>
      <c r="B118" s="14" t="s">
        <v>40</v>
      </c>
      <c r="C118" s="14" t="s">
        <v>10</v>
      </c>
      <c r="D118" s="15" t="s">
        <v>55</v>
      </c>
      <c r="E118" s="20" t="s">
        <v>523</v>
      </c>
      <c r="F118" s="14" t="s">
        <v>57</v>
      </c>
      <c r="G118" s="14" t="s">
        <v>501</v>
      </c>
      <c r="H118" s="16" t="s">
        <v>501</v>
      </c>
      <c r="I118" s="14" t="s">
        <v>404</v>
      </c>
      <c r="K118" s="14"/>
      <c r="L118" s="14" t="b">
        <f>Jira[[#This Row],[Man sprint]]=Jira[[#This Row],[Story Points]]</f>
        <v>1</v>
      </c>
      <c r="M118" s="17">
        <v>0.5</v>
      </c>
      <c r="N118" s="17"/>
      <c r="O118" s="18" t="s">
        <v>59</v>
      </c>
      <c r="P118" s="17" t="s">
        <v>59</v>
      </c>
      <c r="Q118" s="14">
        <v>0.5</v>
      </c>
      <c r="R118" s="14" t="s">
        <v>59</v>
      </c>
    </row>
    <row r="119" spans="1:18" x14ac:dyDescent="0.25">
      <c r="A119" s="14" t="s">
        <v>188</v>
      </c>
      <c r="B119" s="14" t="s">
        <v>63</v>
      </c>
      <c r="C119" s="14" t="s">
        <v>7</v>
      </c>
      <c r="D119" s="15" t="s">
        <v>53</v>
      </c>
      <c r="E119" s="20" t="s">
        <v>524</v>
      </c>
      <c r="F119" s="14" t="s">
        <v>57</v>
      </c>
      <c r="G119" s="14" t="s">
        <v>501</v>
      </c>
      <c r="H119" s="16" t="s">
        <v>501</v>
      </c>
      <c r="I119" s="14" t="s">
        <v>59</v>
      </c>
      <c r="K119" s="14"/>
      <c r="L119" s="14" t="b">
        <f>Jira[[#This Row],[Man sprint]]=Jira[[#This Row],[Story Points]]</f>
        <v>0</v>
      </c>
      <c r="M119" s="17">
        <v>6.5</v>
      </c>
      <c r="N119" s="17"/>
      <c r="O119" s="18" t="s">
        <v>59</v>
      </c>
      <c r="P119" s="17" t="s">
        <v>59</v>
      </c>
      <c r="Q119" s="14" t="s">
        <v>59</v>
      </c>
      <c r="R119" s="14" t="s">
        <v>59</v>
      </c>
    </row>
    <row r="120" spans="1:18" x14ac:dyDescent="0.25">
      <c r="A120" s="14" t="s">
        <v>338</v>
      </c>
      <c r="B120" s="14" t="s">
        <v>48</v>
      </c>
      <c r="C120" s="14" t="s">
        <v>7</v>
      </c>
      <c r="D120" s="15" t="s">
        <v>53</v>
      </c>
      <c r="E120" s="20" t="s">
        <v>524</v>
      </c>
      <c r="F120" s="14" t="s">
        <v>57</v>
      </c>
      <c r="G120" s="14" t="s">
        <v>501</v>
      </c>
      <c r="H120" s="16" t="s">
        <v>501</v>
      </c>
      <c r="I120" s="14" t="s">
        <v>188</v>
      </c>
      <c r="K120" s="14"/>
      <c r="L120" s="14" t="b">
        <f>Jira[[#This Row],[Man sprint]]=Jira[[#This Row],[Story Points]]</f>
        <v>1</v>
      </c>
      <c r="M120" s="17">
        <v>1.5</v>
      </c>
      <c r="N120" s="17"/>
      <c r="O120" s="18" t="s">
        <v>59</v>
      </c>
      <c r="P120" s="17" t="s">
        <v>59</v>
      </c>
      <c r="Q120" s="14">
        <v>1.5</v>
      </c>
      <c r="R120" s="14" t="s">
        <v>59</v>
      </c>
    </row>
    <row r="121" spans="1:18" x14ac:dyDescent="0.25">
      <c r="A121" s="14" t="s">
        <v>108</v>
      </c>
      <c r="B121" s="14" t="s">
        <v>63</v>
      </c>
      <c r="C121" s="14" t="s">
        <v>10</v>
      </c>
      <c r="D121" s="15" t="s">
        <v>54</v>
      </c>
      <c r="E121" s="20" t="s">
        <v>524</v>
      </c>
      <c r="F121" s="14" t="s">
        <v>57</v>
      </c>
      <c r="G121" s="14" t="s">
        <v>501</v>
      </c>
      <c r="H121" s="16" t="s">
        <v>501</v>
      </c>
      <c r="I121" s="14" t="s">
        <v>59</v>
      </c>
      <c r="K121" s="14"/>
      <c r="L121" s="14" t="b">
        <f>Jira[[#This Row],[Man sprint]]=Jira[[#This Row],[Story Points]]</f>
        <v>0</v>
      </c>
      <c r="M121" s="17">
        <v>4</v>
      </c>
      <c r="N121" s="17"/>
      <c r="O121" s="18" t="s">
        <v>59</v>
      </c>
      <c r="P121" s="17" t="s">
        <v>59</v>
      </c>
      <c r="Q121" s="14" t="s">
        <v>59</v>
      </c>
      <c r="R121" s="14" t="s">
        <v>59</v>
      </c>
    </row>
    <row r="122" spans="1:18" x14ac:dyDescent="0.25">
      <c r="A122" s="14" t="s">
        <v>383</v>
      </c>
      <c r="B122" s="14" t="s">
        <v>48</v>
      </c>
      <c r="C122" s="14" t="s">
        <v>10</v>
      </c>
      <c r="D122" s="15" t="s">
        <v>54</v>
      </c>
      <c r="E122" s="20" t="s">
        <v>524</v>
      </c>
      <c r="F122" s="14" t="s">
        <v>57</v>
      </c>
      <c r="G122" s="14" t="s">
        <v>501</v>
      </c>
      <c r="H122" s="16" t="s">
        <v>501</v>
      </c>
      <c r="I122" s="14" t="s">
        <v>108</v>
      </c>
      <c r="K122" s="14"/>
      <c r="L122" s="14" t="b">
        <f>Jira[[#This Row],[Man sprint]]=Jira[[#This Row],[Story Points]]</f>
        <v>1</v>
      </c>
      <c r="M122" s="17">
        <v>2</v>
      </c>
      <c r="N122" s="17"/>
      <c r="O122" s="18" t="s">
        <v>59</v>
      </c>
      <c r="P122" s="17" t="s">
        <v>59</v>
      </c>
      <c r="Q122" s="14">
        <v>2</v>
      </c>
      <c r="R122" s="14" t="s">
        <v>59</v>
      </c>
    </row>
    <row r="123" spans="1:18" x14ac:dyDescent="0.25">
      <c r="A123" s="14" t="s">
        <v>384</v>
      </c>
      <c r="B123" s="14" t="s">
        <v>48</v>
      </c>
      <c r="C123" s="14" t="s">
        <v>10</v>
      </c>
      <c r="D123" s="15" t="s">
        <v>54</v>
      </c>
      <c r="E123" s="20" t="s">
        <v>524</v>
      </c>
      <c r="F123" s="14" t="s">
        <v>57</v>
      </c>
      <c r="G123" s="14" t="s">
        <v>501</v>
      </c>
      <c r="H123" s="16" t="s">
        <v>501</v>
      </c>
      <c r="I123" s="14" t="s">
        <v>108</v>
      </c>
      <c r="K123" s="14"/>
      <c r="L123" s="14" t="b">
        <f>Jira[[#This Row],[Man sprint]]=Jira[[#This Row],[Story Points]]</f>
        <v>1</v>
      </c>
      <c r="M123" s="17">
        <v>2</v>
      </c>
      <c r="N123" s="17"/>
      <c r="O123" s="18" t="s">
        <v>59</v>
      </c>
      <c r="P123" s="17" t="s">
        <v>59</v>
      </c>
      <c r="Q123" s="14">
        <v>2</v>
      </c>
      <c r="R123" s="14" t="s">
        <v>59</v>
      </c>
    </row>
    <row r="124" spans="1:18" x14ac:dyDescent="0.25">
      <c r="A124" s="14" t="s">
        <v>247</v>
      </c>
      <c r="B124" s="14" t="s">
        <v>63</v>
      </c>
      <c r="C124" s="14" t="s">
        <v>10</v>
      </c>
      <c r="D124" s="15" t="s">
        <v>56</v>
      </c>
      <c r="E124" s="20" t="s">
        <v>524</v>
      </c>
      <c r="F124" s="14" t="s">
        <v>57</v>
      </c>
      <c r="G124" s="14" t="s">
        <v>501</v>
      </c>
      <c r="H124" s="16" t="s">
        <v>501</v>
      </c>
      <c r="I124" s="14" t="s">
        <v>59</v>
      </c>
      <c r="K124" s="14"/>
      <c r="L124" s="14" t="b">
        <f>Jira[[#This Row],[Man sprint]]=Jira[[#This Row],[Story Points]]</f>
        <v>0</v>
      </c>
      <c r="M124" s="17">
        <v>0.5</v>
      </c>
      <c r="N124" s="17"/>
      <c r="O124" s="18" t="s">
        <v>59</v>
      </c>
      <c r="P124" s="17" t="s">
        <v>59</v>
      </c>
      <c r="Q124" s="14" t="s">
        <v>59</v>
      </c>
      <c r="R124" s="14" t="s">
        <v>59</v>
      </c>
    </row>
    <row r="125" spans="1:18" x14ac:dyDescent="0.25">
      <c r="A125" s="14" t="s">
        <v>389</v>
      </c>
      <c r="B125" s="14" t="s">
        <v>48</v>
      </c>
      <c r="C125" s="14" t="s">
        <v>10</v>
      </c>
      <c r="D125" s="15" t="s">
        <v>56</v>
      </c>
      <c r="E125" s="20" t="s">
        <v>524</v>
      </c>
      <c r="F125" s="14" t="s">
        <v>57</v>
      </c>
      <c r="G125" s="14" t="s">
        <v>501</v>
      </c>
      <c r="H125" s="16" t="s">
        <v>501</v>
      </c>
      <c r="I125" s="14" t="s">
        <v>247</v>
      </c>
      <c r="K125" s="14"/>
      <c r="L125" s="14" t="b">
        <f>Jira[[#This Row],[Man sprint]]=Jira[[#This Row],[Story Points]]</f>
        <v>1</v>
      </c>
      <c r="M125" s="17">
        <v>0.5</v>
      </c>
      <c r="N125" s="17"/>
      <c r="O125" s="18" t="s">
        <v>59</v>
      </c>
      <c r="P125" s="17" t="s">
        <v>59</v>
      </c>
      <c r="Q125" s="14">
        <v>0.5</v>
      </c>
      <c r="R125" s="14" t="s">
        <v>59</v>
      </c>
    </row>
    <row r="126" spans="1:18" x14ac:dyDescent="0.25">
      <c r="A126" s="14" t="s">
        <v>303</v>
      </c>
      <c r="B126" s="14" t="s">
        <v>63</v>
      </c>
      <c r="C126" s="14" t="s">
        <v>10</v>
      </c>
      <c r="D126" s="15" t="s">
        <v>56</v>
      </c>
      <c r="E126" s="20" t="s">
        <v>524</v>
      </c>
      <c r="F126" s="14" t="s">
        <v>57</v>
      </c>
      <c r="G126" s="14" t="s">
        <v>501</v>
      </c>
      <c r="H126" s="16" t="s">
        <v>501</v>
      </c>
      <c r="I126" s="14" t="s">
        <v>59</v>
      </c>
      <c r="K126" s="14"/>
      <c r="L126" s="14" t="b">
        <f>Jira[[#This Row],[Man sprint]]=Jira[[#This Row],[Story Points]]</f>
        <v>0</v>
      </c>
      <c r="M126" s="17">
        <v>0.5</v>
      </c>
      <c r="N126" s="17"/>
      <c r="O126" s="18" t="s">
        <v>59</v>
      </c>
      <c r="P126" s="17" t="s">
        <v>59</v>
      </c>
      <c r="Q126" s="14" t="s">
        <v>59</v>
      </c>
      <c r="R126" s="14" t="s">
        <v>59</v>
      </c>
    </row>
    <row r="127" spans="1:18" x14ac:dyDescent="0.25">
      <c r="A127" s="14" t="s">
        <v>390</v>
      </c>
      <c r="B127" s="14" t="s">
        <v>48</v>
      </c>
      <c r="C127" s="14" t="s">
        <v>10</v>
      </c>
      <c r="D127" s="15" t="s">
        <v>56</v>
      </c>
      <c r="E127" s="20" t="s">
        <v>524</v>
      </c>
      <c r="F127" s="14" t="s">
        <v>57</v>
      </c>
      <c r="G127" s="14" t="s">
        <v>501</v>
      </c>
      <c r="H127" s="16" t="s">
        <v>501</v>
      </c>
      <c r="I127" s="14" t="s">
        <v>247</v>
      </c>
      <c r="K127" s="14"/>
      <c r="L127" s="14" t="b">
        <f>Jira[[#This Row],[Man sprint]]=Jira[[#This Row],[Story Points]]</f>
        <v>1</v>
      </c>
      <c r="M127" s="17">
        <v>0.5</v>
      </c>
      <c r="N127" s="17"/>
      <c r="O127" s="18" t="s">
        <v>59</v>
      </c>
      <c r="P127" s="17" t="s">
        <v>59</v>
      </c>
      <c r="Q127" s="14">
        <v>0.5</v>
      </c>
      <c r="R127" s="14" t="s">
        <v>59</v>
      </c>
    </row>
    <row r="128" spans="1:18" x14ac:dyDescent="0.25">
      <c r="A128" s="14" t="s">
        <v>391</v>
      </c>
      <c r="B128" s="14" t="s">
        <v>48</v>
      </c>
      <c r="C128" s="14" t="s">
        <v>10</v>
      </c>
      <c r="D128" s="15" t="s">
        <v>56</v>
      </c>
      <c r="E128" s="20" t="s">
        <v>524</v>
      </c>
      <c r="F128" s="14" t="s">
        <v>57</v>
      </c>
      <c r="G128" s="14" t="s">
        <v>501</v>
      </c>
      <c r="H128" s="16" t="s">
        <v>501</v>
      </c>
      <c r="I128" s="14" t="s">
        <v>247</v>
      </c>
      <c r="K128" s="14"/>
      <c r="L128" s="14" t="b">
        <f>Jira[[#This Row],[Man sprint]]=Jira[[#This Row],[Story Points]]</f>
        <v>1</v>
      </c>
      <c r="M128" s="17">
        <v>1</v>
      </c>
      <c r="N128" s="17"/>
      <c r="O128" s="18" t="s">
        <v>59</v>
      </c>
      <c r="P128" s="17" t="s">
        <v>59</v>
      </c>
      <c r="Q128" s="14">
        <v>1</v>
      </c>
      <c r="R128" s="14" t="s">
        <v>59</v>
      </c>
    </row>
    <row r="129" spans="1:18" x14ac:dyDescent="0.25">
      <c r="A129" s="14" t="s">
        <v>243</v>
      </c>
      <c r="B129" s="14" t="s">
        <v>63</v>
      </c>
      <c r="C129" s="14" t="s">
        <v>10</v>
      </c>
      <c r="D129" s="15" t="s">
        <v>56</v>
      </c>
      <c r="E129" s="20" t="s">
        <v>524</v>
      </c>
      <c r="F129" s="14" t="s">
        <v>57</v>
      </c>
      <c r="G129" s="14" t="s">
        <v>501</v>
      </c>
      <c r="H129" s="16" t="s">
        <v>501</v>
      </c>
      <c r="I129" s="14" t="s">
        <v>59</v>
      </c>
      <c r="K129" s="14"/>
      <c r="L129" s="14" t="b">
        <f>Jira[[#This Row],[Man sprint]]=Jira[[#This Row],[Story Points]]</f>
        <v>0</v>
      </c>
      <c r="M129" s="17">
        <v>1</v>
      </c>
      <c r="N129" s="17"/>
      <c r="O129" s="18" t="s">
        <v>59</v>
      </c>
      <c r="P129" s="17" t="s">
        <v>59</v>
      </c>
      <c r="Q129" s="14" t="s">
        <v>59</v>
      </c>
      <c r="R129" s="14" t="s">
        <v>59</v>
      </c>
    </row>
    <row r="130" spans="1:18" x14ac:dyDescent="0.25">
      <c r="A130" s="14" t="s">
        <v>392</v>
      </c>
      <c r="B130" s="14" t="s">
        <v>48</v>
      </c>
      <c r="C130" s="14" t="s">
        <v>10</v>
      </c>
      <c r="D130" s="15" t="s">
        <v>56</v>
      </c>
      <c r="E130" s="20" t="s">
        <v>524</v>
      </c>
      <c r="F130" s="14" t="s">
        <v>57</v>
      </c>
      <c r="G130" s="14" t="s">
        <v>501</v>
      </c>
      <c r="H130" s="16" t="s">
        <v>501</v>
      </c>
      <c r="I130" s="14" t="s">
        <v>303</v>
      </c>
      <c r="K130" s="14"/>
      <c r="L130" s="14" t="b">
        <f>Jira[[#This Row],[Man sprint]]=Jira[[#This Row],[Story Points]]</f>
        <v>1</v>
      </c>
      <c r="M130" s="17">
        <v>2</v>
      </c>
      <c r="N130" s="17"/>
      <c r="O130" s="18" t="s">
        <v>59</v>
      </c>
      <c r="P130" s="17" t="s">
        <v>59</v>
      </c>
      <c r="Q130" s="14">
        <v>2</v>
      </c>
      <c r="R130" s="14" t="s">
        <v>59</v>
      </c>
    </row>
    <row r="131" spans="1:18" x14ac:dyDescent="0.25">
      <c r="A131" s="14" t="s">
        <v>393</v>
      </c>
      <c r="B131" s="14" t="s">
        <v>48</v>
      </c>
      <c r="C131" s="14" t="s">
        <v>10</v>
      </c>
      <c r="D131" s="15" t="s">
        <v>56</v>
      </c>
      <c r="E131" s="20" t="s">
        <v>524</v>
      </c>
      <c r="F131" s="14" t="s">
        <v>57</v>
      </c>
      <c r="G131" s="14" t="s">
        <v>501</v>
      </c>
      <c r="H131" s="16" t="s">
        <v>501</v>
      </c>
      <c r="I131" s="14" t="s">
        <v>303</v>
      </c>
      <c r="K131" s="14"/>
      <c r="L131" s="14" t="b">
        <f>Jira[[#This Row],[Man sprint]]=Jira[[#This Row],[Story Points]]</f>
        <v>1</v>
      </c>
      <c r="M131" s="17">
        <v>2</v>
      </c>
      <c r="N131" s="17"/>
      <c r="O131" s="18" t="s">
        <v>59</v>
      </c>
      <c r="P131" s="17" t="s">
        <v>59</v>
      </c>
      <c r="Q131" s="14">
        <v>2</v>
      </c>
      <c r="R131" s="14" t="s">
        <v>59</v>
      </c>
    </row>
    <row r="132" spans="1:18" x14ac:dyDescent="0.25">
      <c r="A132" s="14" t="s">
        <v>401</v>
      </c>
      <c r="B132" s="14" t="s">
        <v>48</v>
      </c>
      <c r="C132" s="14" t="s">
        <v>10</v>
      </c>
      <c r="D132" s="15" t="s">
        <v>56</v>
      </c>
      <c r="E132" s="20" t="s">
        <v>524</v>
      </c>
      <c r="F132" s="14" t="s">
        <v>57</v>
      </c>
      <c r="G132" s="14" t="s">
        <v>501</v>
      </c>
      <c r="H132" s="16" t="s">
        <v>501</v>
      </c>
      <c r="I132" s="14" t="s">
        <v>243</v>
      </c>
      <c r="K132" s="14"/>
      <c r="L132" s="14" t="b">
        <f>Jira[[#This Row],[Man sprint]]=Jira[[#This Row],[Story Points]]</f>
        <v>1</v>
      </c>
      <c r="M132" s="17">
        <v>0.5</v>
      </c>
      <c r="N132" s="17"/>
      <c r="O132" s="18" t="s">
        <v>59</v>
      </c>
      <c r="P132" s="17" t="s">
        <v>59</v>
      </c>
      <c r="Q132" s="14">
        <v>0.5</v>
      </c>
      <c r="R132" s="14" t="s">
        <v>59</v>
      </c>
    </row>
    <row r="133" spans="1:18" x14ac:dyDescent="0.25">
      <c r="A133" s="14" t="s">
        <v>402</v>
      </c>
      <c r="B133" s="14" t="s">
        <v>48</v>
      </c>
      <c r="C133" s="14" t="s">
        <v>10</v>
      </c>
      <c r="D133" s="15" t="s">
        <v>56</v>
      </c>
      <c r="E133" s="20" t="s">
        <v>524</v>
      </c>
      <c r="F133" s="14" t="s">
        <v>57</v>
      </c>
      <c r="G133" s="14" t="s">
        <v>501</v>
      </c>
      <c r="H133" s="16" t="s">
        <v>501</v>
      </c>
      <c r="I133" s="14" t="s">
        <v>243</v>
      </c>
      <c r="K133" s="14"/>
      <c r="L133" s="14" t="b">
        <f>Jira[[#This Row],[Man sprint]]=Jira[[#This Row],[Story Points]]</f>
        <v>1</v>
      </c>
      <c r="M133" s="17">
        <v>0.5</v>
      </c>
      <c r="N133" s="17"/>
      <c r="O133" s="18" t="s">
        <v>59</v>
      </c>
      <c r="P133" s="17" t="s">
        <v>59</v>
      </c>
      <c r="Q133" s="14">
        <v>0.5</v>
      </c>
      <c r="R133" s="14" t="s">
        <v>59</v>
      </c>
    </row>
    <row r="134" spans="1:18" x14ac:dyDescent="0.25">
      <c r="A134" s="14" t="s">
        <v>314</v>
      </c>
      <c r="B134" s="14" t="s">
        <v>63</v>
      </c>
      <c r="C134" s="14" t="s">
        <v>10</v>
      </c>
      <c r="D134" s="15" t="s">
        <v>53</v>
      </c>
      <c r="E134" s="20" t="s">
        <v>524</v>
      </c>
      <c r="F134" s="14" t="s">
        <v>57</v>
      </c>
      <c r="G134" s="14" t="s">
        <v>501</v>
      </c>
      <c r="H134" s="16" t="s">
        <v>501</v>
      </c>
      <c r="I134" s="14" t="s">
        <v>59</v>
      </c>
      <c r="K134" s="14"/>
      <c r="L134" s="14" t="b">
        <f>Jira[[#This Row],[Man sprint]]=Jira[[#This Row],[Story Points]]</f>
        <v>0</v>
      </c>
      <c r="M134" s="17">
        <v>5</v>
      </c>
      <c r="N134" s="17"/>
      <c r="O134" s="18" t="s">
        <v>59</v>
      </c>
      <c r="P134" s="17" t="s">
        <v>59</v>
      </c>
      <c r="Q134" s="14" t="s">
        <v>59</v>
      </c>
      <c r="R134" s="14" t="s">
        <v>59</v>
      </c>
    </row>
    <row r="135" spans="1:18" x14ac:dyDescent="0.25">
      <c r="A135" s="14" t="s">
        <v>414</v>
      </c>
      <c r="B135" s="14" t="s">
        <v>48</v>
      </c>
      <c r="C135" s="14" t="s">
        <v>10</v>
      </c>
      <c r="D135" s="15" t="s">
        <v>53</v>
      </c>
      <c r="E135" s="20" t="s">
        <v>524</v>
      </c>
      <c r="F135" s="14" t="s">
        <v>57</v>
      </c>
      <c r="G135" s="14" t="s">
        <v>501</v>
      </c>
      <c r="H135" s="16" t="s">
        <v>501</v>
      </c>
      <c r="I135" s="14" t="s">
        <v>314</v>
      </c>
      <c r="K135" s="14"/>
      <c r="L135" s="14" t="b">
        <f>Jira[[#This Row],[Man sprint]]=Jira[[#This Row],[Story Points]]</f>
        <v>1</v>
      </c>
      <c r="M135" s="17">
        <v>1</v>
      </c>
      <c r="N135" s="17"/>
      <c r="O135" s="18" t="s">
        <v>59</v>
      </c>
      <c r="P135" s="17" t="s">
        <v>59</v>
      </c>
      <c r="Q135" s="14">
        <v>1</v>
      </c>
      <c r="R135" s="14" t="s">
        <v>59</v>
      </c>
    </row>
    <row r="136" spans="1:18" x14ac:dyDescent="0.25">
      <c r="A136" s="14" t="s">
        <v>415</v>
      </c>
      <c r="B136" s="14" t="s">
        <v>48</v>
      </c>
      <c r="C136" s="14" t="s">
        <v>10</v>
      </c>
      <c r="D136" s="15" t="s">
        <v>53</v>
      </c>
      <c r="E136" s="20" t="s">
        <v>524</v>
      </c>
      <c r="F136" s="14" t="s">
        <v>57</v>
      </c>
      <c r="G136" s="14" t="s">
        <v>501</v>
      </c>
      <c r="H136" s="16" t="s">
        <v>501</v>
      </c>
      <c r="I136" s="14" t="s">
        <v>314</v>
      </c>
      <c r="K136" s="14"/>
      <c r="L136" s="14" t="b">
        <f>Jira[[#This Row],[Man sprint]]=Jira[[#This Row],[Story Points]]</f>
        <v>1</v>
      </c>
      <c r="M136" s="17">
        <v>3</v>
      </c>
      <c r="N136" s="17"/>
      <c r="O136" s="18" t="s">
        <v>59</v>
      </c>
      <c r="P136" s="17" t="s">
        <v>59</v>
      </c>
      <c r="Q136" s="14">
        <v>3</v>
      </c>
      <c r="R136" s="14" t="s">
        <v>59</v>
      </c>
    </row>
    <row r="137" spans="1:18" x14ac:dyDescent="0.25">
      <c r="A137" s="14" t="s">
        <v>318</v>
      </c>
      <c r="B137" s="14" t="s">
        <v>63</v>
      </c>
      <c r="C137" s="14" t="s">
        <v>10</v>
      </c>
      <c r="D137" s="15" t="s">
        <v>53</v>
      </c>
      <c r="E137" s="20" t="s">
        <v>524</v>
      </c>
      <c r="F137" s="14" t="s">
        <v>57</v>
      </c>
      <c r="G137" s="14" t="s">
        <v>501</v>
      </c>
      <c r="H137" s="16" t="s">
        <v>501</v>
      </c>
      <c r="I137" s="14" t="s">
        <v>59</v>
      </c>
      <c r="K137" s="14"/>
      <c r="L137" s="14" t="b">
        <f>Jira[[#This Row],[Man sprint]]=Jira[[#This Row],[Story Points]]</f>
        <v>0</v>
      </c>
      <c r="M137" s="17">
        <v>7</v>
      </c>
      <c r="N137" s="17"/>
      <c r="O137" s="18" t="s">
        <v>59</v>
      </c>
      <c r="P137" s="17" t="s">
        <v>59</v>
      </c>
      <c r="Q137" s="14" t="s">
        <v>59</v>
      </c>
      <c r="R137" s="14" t="s">
        <v>59</v>
      </c>
    </row>
    <row r="138" spans="1:18" x14ac:dyDescent="0.25">
      <c r="A138" s="14" t="s">
        <v>417</v>
      </c>
      <c r="B138" s="14" t="s">
        <v>48</v>
      </c>
      <c r="C138" s="14" t="s">
        <v>10</v>
      </c>
      <c r="D138" s="15" t="s">
        <v>53</v>
      </c>
      <c r="E138" s="20" t="s">
        <v>524</v>
      </c>
      <c r="F138" s="14" t="s">
        <v>57</v>
      </c>
      <c r="G138" s="14" t="s">
        <v>501</v>
      </c>
      <c r="H138" s="16" t="s">
        <v>501</v>
      </c>
      <c r="I138" s="14" t="s">
        <v>314</v>
      </c>
      <c r="K138" s="14"/>
      <c r="L138" s="14" t="b">
        <f>Jira[[#This Row],[Man sprint]]=Jira[[#This Row],[Story Points]]</f>
        <v>1</v>
      </c>
      <c r="M138" s="17">
        <v>1</v>
      </c>
      <c r="N138" s="17"/>
      <c r="O138" s="18" t="s">
        <v>59</v>
      </c>
      <c r="P138" s="17" t="s">
        <v>59</v>
      </c>
      <c r="Q138" s="14">
        <v>1</v>
      </c>
      <c r="R138" s="14" t="s">
        <v>59</v>
      </c>
    </row>
    <row r="139" spans="1:18" x14ac:dyDescent="0.25">
      <c r="A139" s="14" t="s">
        <v>418</v>
      </c>
      <c r="B139" s="14" t="s">
        <v>48</v>
      </c>
      <c r="C139" s="14" t="s">
        <v>10</v>
      </c>
      <c r="D139" s="15" t="s">
        <v>53</v>
      </c>
      <c r="E139" s="20" t="s">
        <v>524</v>
      </c>
      <c r="F139" s="14" t="s">
        <v>57</v>
      </c>
      <c r="G139" s="14" t="s">
        <v>501</v>
      </c>
      <c r="H139" s="16" t="s">
        <v>501</v>
      </c>
      <c r="I139" s="14" t="s">
        <v>318</v>
      </c>
      <c r="K139" s="14"/>
      <c r="L139" s="14" t="b">
        <f>Jira[[#This Row],[Man sprint]]=Jira[[#This Row],[Story Points]]</f>
        <v>1</v>
      </c>
      <c r="M139" s="17">
        <v>2</v>
      </c>
      <c r="N139" s="17"/>
      <c r="O139" s="18" t="s">
        <v>59</v>
      </c>
      <c r="P139" s="17" t="s">
        <v>59</v>
      </c>
      <c r="Q139" s="14">
        <v>2</v>
      </c>
      <c r="R139" s="14" t="s">
        <v>59</v>
      </c>
    </row>
    <row r="140" spans="1:18" x14ac:dyDescent="0.25">
      <c r="A140" s="14" t="s">
        <v>419</v>
      </c>
      <c r="B140" s="14" t="s">
        <v>48</v>
      </c>
      <c r="C140" s="14" t="s">
        <v>10</v>
      </c>
      <c r="D140" s="15" t="s">
        <v>53</v>
      </c>
      <c r="E140" s="20" t="s">
        <v>524</v>
      </c>
      <c r="F140" s="14" t="s">
        <v>57</v>
      </c>
      <c r="G140" s="14" t="s">
        <v>501</v>
      </c>
      <c r="H140" s="16" t="s">
        <v>501</v>
      </c>
      <c r="I140" s="14" t="s">
        <v>318</v>
      </c>
      <c r="K140" s="14"/>
      <c r="L140" s="14" t="b">
        <f>Jira[[#This Row],[Man sprint]]=Jira[[#This Row],[Story Points]]</f>
        <v>1</v>
      </c>
      <c r="M140" s="17">
        <v>1</v>
      </c>
      <c r="N140" s="17"/>
      <c r="O140" s="18" t="s">
        <v>59</v>
      </c>
      <c r="P140" s="17" t="s">
        <v>59</v>
      </c>
      <c r="Q140" s="14">
        <v>1</v>
      </c>
      <c r="R140" s="14" t="s">
        <v>59</v>
      </c>
    </row>
    <row r="141" spans="1:18" x14ac:dyDescent="0.25">
      <c r="A141" s="14" t="s">
        <v>322</v>
      </c>
      <c r="B141" s="14" t="s">
        <v>63</v>
      </c>
      <c r="C141" s="14" t="s">
        <v>10</v>
      </c>
      <c r="D141" s="15" t="s">
        <v>53</v>
      </c>
      <c r="E141" s="20" t="s">
        <v>524</v>
      </c>
      <c r="F141" s="14" t="s">
        <v>57</v>
      </c>
      <c r="G141" s="14" t="s">
        <v>501</v>
      </c>
      <c r="H141" s="16" t="s">
        <v>501</v>
      </c>
      <c r="I141" s="14" t="s">
        <v>59</v>
      </c>
      <c r="K141" s="14"/>
      <c r="L141" s="14" t="b">
        <f>Jira[[#This Row],[Man sprint]]=Jira[[#This Row],[Story Points]]</f>
        <v>0</v>
      </c>
      <c r="M141" s="17">
        <v>5</v>
      </c>
      <c r="N141" s="17"/>
      <c r="O141" s="18" t="s">
        <v>59</v>
      </c>
      <c r="P141" s="17" t="s">
        <v>59</v>
      </c>
      <c r="Q141" s="14" t="s">
        <v>59</v>
      </c>
      <c r="R141" s="14" t="s">
        <v>59</v>
      </c>
    </row>
    <row r="142" spans="1:18" x14ac:dyDescent="0.25">
      <c r="A142" s="14" t="s">
        <v>420</v>
      </c>
      <c r="B142" s="14" t="s">
        <v>48</v>
      </c>
      <c r="C142" s="14" t="s">
        <v>10</v>
      </c>
      <c r="D142" s="15" t="s">
        <v>53</v>
      </c>
      <c r="E142" s="20" t="s">
        <v>524</v>
      </c>
      <c r="F142" s="14" t="s">
        <v>57</v>
      </c>
      <c r="G142" s="14" t="s">
        <v>501</v>
      </c>
      <c r="H142" s="16" t="s">
        <v>501</v>
      </c>
      <c r="I142" s="14" t="s">
        <v>318</v>
      </c>
      <c r="K142" s="14"/>
      <c r="L142" s="14" t="b">
        <f>Jira[[#This Row],[Man sprint]]=Jira[[#This Row],[Story Points]]</f>
        <v>1</v>
      </c>
      <c r="M142" s="17">
        <v>4</v>
      </c>
      <c r="N142" s="17"/>
      <c r="O142" s="18" t="s">
        <v>59</v>
      </c>
      <c r="P142" s="17" t="s">
        <v>59</v>
      </c>
      <c r="Q142" s="14">
        <v>4</v>
      </c>
      <c r="R142" s="14" t="s">
        <v>59</v>
      </c>
    </row>
    <row r="143" spans="1:18" x14ac:dyDescent="0.25">
      <c r="A143" s="14" t="s">
        <v>421</v>
      </c>
      <c r="B143" s="14" t="s">
        <v>48</v>
      </c>
      <c r="C143" s="14" t="s">
        <v>10</v>
      </c>
      <c r="D143" s="15" t="s">
        <v>53</v>
      </c>
      <c r="E143" s="20" t="s">
        <v>524</v>
      </c>
      <c r="F143" s="14" t="s">
        <v>57</v>
      </c>
      <c r="G143" s="14" t="s">
        <v>501</v>
      </c>
      <c r="H143" s="16" t="s">
        <v>501</v>
      </c>
      <c r="I143" s="14" t="s">
        <v>322</v>
      </c>
      <c r="K143" s="14"/>
      <c r="L143" s="14" t="b">
        <f>Jira[[#This Row],[Man sprint]]=Jira[[#This Row],[Story Points]]</f>
        <v>1</v>
      </c>
      <c r="M143" s="17">
        <v>2</v>
      </c>
      <c r="N143" s="17"/>
      <c r="O143" s="18" t="s">
        <v>59</v>
      </c>
      <c r="P143" s="17" t="s">
        <v>59</v>
      </c>
      <c r="Q143" s="14">
        <v>2</v>
      </c>
      <c r="R143" s="14" t="s">
        <v>59</v>
      </c>
    </row>
    <row r="144" spans="1:18" x14ac:dyDescent="0.25">
      <c r="A144" s="14" t="s">
        <v>422</v>
      </c>
      <c r="B144" s="14" t="s">
        <v>48</v>
      </c>
      <c r="C144" s="14" t="s">
        <v>10</v>
      </c>
      <c r="D144" s="15" t="s">
        <v>53</v>
      </c>
      <c r="E144" s="20" t="s">
        <v>524</v>
      </c>
      <c r="F144" s="14" t="s">
        <v>57</v>
      </c>
      <c r="G144" s="14" t="s">
        <v>501</v>
      </c>
      <c r="H144" s="16" t="s">
        <v>501</v>
      </c>
      <c r="I144" s="14" t="s">
        <v>322</v>
      </c>
      <c r="K144" s="14"/>
      <c r="L144" s="14" t="b">
        <f>Jira[[#This Row],[Man sprint]]=Jira[[#This Row],[Story Points]]</f>
        <v>1</v>
      </c>
      <c r="M144" s="17">
        <v>1</v>
      </c>
      <c r="N144" s="17"/>
      <c r="O144" s="18" t="s">
        <v>59</v>
      </c>
      <c r="P144" s="17" t="s">
        <v>59</v>
      </c>
      <c r="Q144" s="14">
        <v>1</v>
      </c>
      <c r="R144" s="14" t="s">
        <v>59</v>
      </c>
    </row>
    <row r="145" spans="1:18" x14ac:dyDescent="0.25">
      <c r="A145" s="14" t="s">
        <v>427</v>
      </c>
      <c r="B145" s="14" t="s">
        <v>48</v>
      </c>
      <c r="C145" s="14" t="s">
        <v>10</v>
      </c>
      <c r="D145" s="15" t="s">
        <v>53</v>
      </c>
      <c r="E145" s="20" t="s">
        <v>524</v>
      </c>
      <c r="F145" s="14" t="s">
        <v>57</v>
      </c>
      <c r="G145" s="14" t="s">
        <v>501</v>
      </c>
      <c r="H145" s="16" t="s">
        <v>501</v>
      </c>
      <c r="I145" s="14" t="s">
        <v>322</v>
      </c>
      <c r="K145" s="14"/>
      <c r="L145" s="14" t="b">
        <f>Jira[[#This Row],[Man sprint]]=Jira[[#This Row],[Story Points]]</f>
        <v>1</v>
      </c>
      <c r="M145" s="17">
        <v>2</v>
      </c>
      <c r="N145" s="17"/>
      <c r="O145" s="18" t="s">
        <v>59</v>
      </c>
      <c r="P145" s="17" t="s">
        <v>59</v>
      </c>
      <c r="Q145" s="14">
        <v>2</v>
      </c>
      <c r="R145" s="14" t="s">
        <v>59</v>
      </c>
    </row>
    <row r="146" spans="1:18" x14ac:dyDescent="0.25">
      <c r="A146" s="14" t="s">
        <v>81</v>
      </c>
      <c r="B146" s="14" t="s">
        <v>40</v>
      </c>
      <c r="C146" s="14" t="s">
        <v>7</v>
      </c>
      <c r="D146" s="15" t="s">
        <v>54</v>
      </c>
      <c r="E146" s="20"/>
      <c r="F146" s="14"/>
      <c r="G146" s="14" t="s">
        <v>501</v>
      </c>
      <c r="H146" s="16" t="s">
        <v>501</v>
      </c>
      <c r="I146" s="14" t="s">
        <v>64</v>
      </c>
      <c r="K146" s="14"/>
      <c r="L146" s="14" t="b">
        <f>Jira[[#This Row],[Man sprint]]=Jira[[#This Row],[Story Points]]</f>
        <v>1</v>
      </c>
      <c r="M146" s="17"/>
      <c r="N146" s="17"/>
      <c r="O146" s="18" t="s">
        <v>59</v>
      </c>
      <c r="P146" s="17" t="s">
        <v>59</v>
      </c>
      <c r="Q146" s="14" t="s">
        <v>59</v>
      </c>
      <c r="R146" s="14" t="s">
        <v>59</v>
      </c>
    </row>
    <row r="147" spans="1:18" x14ac:dyDescent="0.25">
      <c r="A147" s="14" t="s">
        <v>82</v>
      </c>
      <c r="B147" s="14" t="s">
        <v>63</v>
      </c>
      <c r="C147" s="14" t="s">
        <v>7</v>
      </c>
      <c r="D147" s="15" t="s">
        <v>54</v>
      </c>
      <c r="E147" s="20"/>
      <c r="F147" s="14"/>
      <c r="G147" s="14" t="s">
        <v>501</v>
      </c>
      <c r="H147" s="16" t="s">
        <v>501</v>
      </c>
      <c r="I147" s="14" t="s">
        <v>59</v>
      </c>
      <c r="K147" s="14"/>
      <c r="L147" s="14" t="b">
        <f>Jira[[#This Row],[Man sprint]]=Jira[[#This Row],[Story Points]]</f>
        <v>1</v>
      </c>
      <c r="M147" s="17"/>
      <c r="N147" s="17"/>
      <c r="O147" s="18" t="s">
        <v>59</v>
      </c>
      <c r="P147" s="17" t="s">
        <v>59</v>
      </c>
      <c r="Q147" s="14" t="s">
        <v>59</v>
      </c>
      <c r="R147" s="14" t="s">
        <v>59</v>
      </c>
    </row>
    <row r="148" spans="1:18" x14ac:dyDescent="0.25">
      <c r="A148" s="14" t="s">
        <v>83</v>
      </c>
      <c r="B148" s="14" t="s">
        <v>63</v>
      </c>
      <c r="C148" s="14" t="s">
        <v>7</v>
      </c>
      <c r="D148" s="15" t="s">
        <v>54</v>
      </c>
      <c r="E148" s="20"/>
      <c r="F148" s="14"/>
      <c r="G148" s="14" t="s">
        <v>501</v>
      </c>
      <c r="H148" s="16" t="s">
        <v>501</v>
      </c>
      <c r="I148" s="14" t="s">
        <v>59</v>
      </c>
      <c r="K148" s="14"/>
      <c r="L148" s="14" t="b">
        <f>Jira[[#This Row],[Man sprint]]=Jira[[#This Row],[Story Points]]</f>
        <v>1</v>
      </c>
      <c r="M148" s="17"/>
      <c r="N148" s="17"/>
      <c r="O148" s="18" t="s">
        <v>59</v>
      </c>
      <c r="P148" s="17" t="s">
        <v>59</v>
      </c>
      <c r="Q148" s="14" t="s">
        <v>59</v>
      </c>
      <c r="R148" s="14" t="s">
        <v>59</v>
      </c>
    </row>
    <row r="149" spans="1:18" x14ac:dyDescent="0.25">
      <c r="A149" s="14" t="s">
        <v>84</v>
      </c>
      <c r="B149" s="14" t="s">
        <v>63</v>
      </c>
      <c r="C149" s="14" t="s">
        <v>7</v>
      </c>
      <c r="D149" s="15" t="s">
        <v>54</v>
      </c>
      <c r="E149" s="20"/>
      <c r="F149" s="14"/>
      <c r="G149" s="14" t="s">
        <v>501</v>
      </c>
      <c r="H149" s="16" t="s">
        <v>501</v>
      </c>
      <c r="I149" s="14" t="s">
        <v>59</v>
      </c>
      <c r="K149" s="14"/>
      <c r="L149" s="14" t="b">
        <f>Jira[[#This Row],[Man sprint]]=Jira[[#This Row],[Story Points]]</f>
        <v>1</v>
      </c>
      <c r="M149" s="17"/>
      <c r="N149" s="17"/>
      <c r="O149" s="18" t="s">
        <v>59</v>
      </c>
      <c r="P149" s="17" t="s">
        <v>59</v>
      </c>
      <c r="Q149" s="14" t="s">
        <v>59</v>
      </c>
      <c r="R149" s="14" t="s">
        <v>59</v>
      </c>
    </row>
    <row r="150" spans="1:18" x14ac:dyDescent="0.25">
      <c r="A150" s="14" t="s">
        <v>85</v>
      </c>
      <c r="B150" s="14" t="s">
        <v>63</v>
      </c>
      <c r="C150" s="14" t="s">
        <v>7</v>
      </c>
      <c r="D150" s="15" t="s">
        <v>54</v>
      </c>
      <c r="E150" s="20"/>
      <c r="F150" s="14"/>
      <c r="G150" s="14" t="s">
        <v>501</v>
      </c>
      <c r="H150" s="16" t="s">
        <v>501</v>
      </c>
      <c r="I150" s="14" t="s">
        <v>59</v>
      </c>
      <c r="K150" s="14"/>
      <c r="L150" s="14" t="b">
        <f>Jira[[#This Row],[Man sprint]]=Jira[[#This Row],[Story Points]]</f>
        <v>1</v>
      </c>
      <c r="M150" s="17"/>
      <c r="N150" s="17"/>
      <c r="O150" s="18" t="s">
        <v>59</v>
      </c>
      <c r="P150" s="17" t="s">
        <v>59</v>
      </c>
      <c r="Q150" s="14" t="s">
        <v>59</v>
      </c>
      <c r="R150" s="14" t="s">
        <v>59</v>
      </c>
    </row>
    <row r="151" spans="1:18" x14ac:dyDescent="0.25">
      <c r="A151" s="14" t="s">
        <v>86</v>
      </c>
      <c r="B151" s="14" t="s">
        <v>48</v>
      </c>
      <c r="C151" s="14" t="s">
        <v>7</v>
      </c>
      <c r="D151" s="15" t="s">
        <v>54</v>
      </c>
      <c r="E151" s="20"/>
      <c r="F151" s="14"/>
      <c r="G151" s="14" t="s">
        <v>501</v>
      </c>
      <c r="H151" s="16" t="s">
        <v>501</v>
      </c>
      <c r="I151" s="14" t="s">
        <v>87</v>
      </c>
      <c r="K151" s="14"/>
      <c r="L151" s="14" t="b">
        <f>Jira[[#This Row],[Man sprint]]=Jira[[#This Row],[Story Points]]</f>
        <v>1</v>
      </c>
      <c r="M151" s="17"/>
      <c r="N151" s="17"/>
      <c r="O151" s="18" t="s">
        <v>59</v>
      </c>
      <c r="P151" s="17" t="s">
        <v>59</v>
      </c>
      <c r="Q151" s="14" t="s">
        <v>59</v>
      </c>
      <c r="R151" s="14" t="s">
        <v>59</v>
      </c>
    </row>
    <row r="152" spans="1:18" x14ac:dyDescent="0.25">
      <c r="A152" s="14" t="s">
        <v>88</v>
      </c>
      <c r="B152" s="14" t="s">
        <v>48</v>
      </c>
      <c r="C152" s="14" t="s">
        <v>7</v>
      </c>
      <c r="D152" s="15" t="s">
        <v>54</v>
      </c>
      <c r="E152" s="20"/>
      <c r="F152" s="14"/>
      <c r="G152" s="14" t="s">
        <v>501</v>
      </c>
      <c r="H152" s="16" t="s">
        <v>501</v>
      </c>
      <c r="I152" s="14" t="s">
        <v>87</v>
      </c>
      <c r="K152" s="14"/>
      <c r="L152" s="14" t="b">
        <f>Jira[[#This Row],[Man sprint]]=Jira[[#This Row],[Story Points]]</f>
        <v>1</v>
      </c>
      <c r="M152" s="17"/>
      <c r="N152" s="17"/>
      <c r="O152" s="18" t="s">
        <v>59</v>
      </c>
      <c r="P152" s="17" t="s">
        <v>59</v>
      </c>
      <c r="Q152" s="14" t="s">
        <v>59</v>
      </c>
      <c r="R152" s="14" t="s">
        <v>59</v>
      </c>
    </row>
    <row r="153" spans="1:18" x14ac:dyDescent="0.25">
      <c r="A153" s="14" t="s">
        <v>89</v>
      </c>
      <c r="B153" s="14" t="s">
        <v>48</v>
      </c>
      <c r="C153" s="14" t="s">
        <v>7</v>
      </c>
      <c r="D153" s="15" t="s">
        <v>54</v>
      </c>
      <c r="E153" s="20"/>
      <c r="F153" s="14"/>
      <c r="G153" s="14" t="s">
        <v>501</v>
      </c>
      <c r="H153" s="16" t="s">
        <v>501</v>
      </c>
      <c r="I153" s="14" t="s">
        <v>87</v>
      </c>
      <c r="K153" s="14"/>
      <c r="L153" s="14" t="b">
        <f>Jira[[#This Row],[Man sprint]]=Jira[[#This Row],[Story Points]]</f>
        <v>1</v>
      </c>
      <c r="M153" s="17"/>
      <c r="N153" s="17"/>
      <c r="O153" s="18" t="s">
        <v>59</v>
      </c>
      <c r="P153" s="17" t="s">
        <v>59</v>
      </c>
      <c r="Q153" s="14" t="s">
        <v>59</v>
      </c>
      <c r="R153" s="14" t="s">
        <v>59</v>
      </c>
    </row>
    <row r="154" spans="1:18" x14ac:dyDescent="0.25">
      <c r="A154" s="14" t="s">
        <v>90</v>
      </c>
      <c r="B154" s="14" t="s">
        <v>63</v>
      </c>
      <c r="C154" s="14" t="s">
        <v>7</v>
      </c>
      <c r="D154" s="15" t="s">
        <v>54</v>
      </c>
      <c r="E154" s="20"/>
      <c r="F154" s="14"/>
      <c r="G154" s="14" t="s">
        <v>501</v>
      </c>
      <c r="H154" s="16" t="s">
        <v>501</v>
      </c>
      <c r="I154" s="14" t="s">
        <v>59</v>
      </c>
      <c r="K154" s="14"/>
      <c r="L154" s="14" t="b">
        <f>Jira[[#This Row],[Man sprint]]=Jira[[#This Row],[Story Points]]</f>
        <v>1</v>
      </c>
      <c r="M154" s="17"/>
      <c r="N154" s="17"/>
      <c r="O154" s="18" t="s">
        <v>59</v>
      </c>
      <c r="P154" s="17" t="s">
        <v>59</v>
      </c>
      <c r="Q154" s="14" t="s">
        <v>59</v>
      </c>
      <c r="R154" s="14" t="s">
        <v>59</v>
      </c>
    </row>
    <row r="155" spans="1:18" x14ac:dyDescent="0.25">
      <c r="A155" s="14" t="s">
        <v>91</v>
      </c>
      <c r="B155" s="14" t="s">
        <v>48</v>
      </c>
      <c r="C155" s="14" t="s">
        <v>7</v>
      </c>
      <c r="D155" s="15" t="s">
        <v>54</v>
      </c>
      <c r="E155" s="20"/>
      <c r="F155" s="14"/>
      <c r="G155" s="14" t="s">
        <v>501</v>
      </c>
      <c r="H155" s="16" t="s">
        <v>501</v>
      </c>
      <c r="I155" s="14" t="s">
        <v>85</v>
      </c>
      <c r="K155" s="14"/>
      <c r="L155" s="14" t="b">
        <f>Jira[[#This Row],[Man sprint]]=Jira[[#This Row],[Story Points]]</f>
        <v>1</v>
      </c>
      <c r="M155" s="14">
        <v>4</v>
      </c>
      <c r="N155" s="17"/>
      <c r="O155" s="18" t="s">
        <v>59</v>
      </c>
      <c r="P155" s="17" t="s">
        <v>59</v>
      </c>
      <c r="Q155" s="14">
        <v>4</v>
      </c>
      <c r="R155" s="14" t="s">
        <v>59</v>
      </c>
    </row>
    <row r="156" spans="1:18" x14ac:dyDescent="0.25">
      <c r="A156" s="14" t="s">
        <v>92</v>
      </c>
      <c r="B156" s="14" t="s">
        <v>48</v>
      </c>
      <c r="C156" s="14" t="s">
        <v>7</v>
      </c>
      <c r="D156" s="15" t="s">
        <v>54</v>
      </c>
      <c r="E156" s="20"/>
      <c r="F156" s="14"/>
      <c r="G156" s="14" t="s">
        <v>501</v>
      </c>
      <c r="H156" s="16" t="s">
        <v>501</v>
      </c>
      <c r="I156" s="14" t="s">
        <v>82</v>
      </c>
      <c r="K156" s="14"/>
      <c r="L156" s="14" t="b">
        <f>Jira[[#This Row],[Man sprint]]=Jira[[#This Row],[Story Points]]</f>
        <v>1</v>
      </c>
      <c r="M156" s="14">
        <v>3</v>
      </c>
      <c r="N156" s="17"/>
      <c r="O156" s="18" t="s">
        <v>59</v>
      </c>
      <c r="P156" s="17" t="s">
        <v>59</v>
      </c>
      <c r="Q156" s="14">
        <v>3</v>
      </c>
      <c r="R156" s="14" t="s">
        <v>59</v>
      </c>
    </row>
    <row r="157" spans="1:18" x14ac:dyDescent="0.25">
      <c r="A157" s="14" t="s">
        <v>93</v>
      </c>
      <c r="B157" s="14" t="s">
        <v>48</v>
      </c>
      <c r="C157" s="14" t="s">
        <v>7</v>
      </c>
      <c r="D157" s="15" t="s">
        <v>54</v>
      </c>
      <c r="E157" s="20"/>
      <c r="F157" s="14"/>
      <c r="G157" s="14" t="s">
        <v>501</v>
      </c>
      <c r="H157" s="16" t="s">
        <v>501</v>
      </c>
      <c r="I157" s="14" t="s">
        <v>83</v>
      </c>
      <c r="K157" s="14"/>
      <c r="L157" s="14" t="b">
        <f>Jira[[#This Row],[Man sprint]]=Jira[[#This Row],[Story Points]]</f>
        <v>1</v>
      </c>
      <c r="M157" s="14">
        <v>3</v>
      </c>
      <c r="N157" s="17"/>
      <c r="O157" s="18" t="s">
        <v>59</v>
      </c>
      <c r="P157" s="17" t="s">
        <v>59</v>
      </c>
      <c r="Q157" s="14">
        <v>3</v>
      </c>
      <c r="R157" s="14" t="s">
        <v>59</v>
      </c>
    </row>
    <row r="158" spans="1:18" x14ac:dyDescent="0.25">
      <c r="A158" s="14" t="s">
        <v>94</v>
      </c>
      <c r="B158" s="14" t="s">
        <v>48</v>
      </c>
      <c r="C158" s="14" t="s">
        <v>7</v>
      </c>
      <c r="D158" s="15" t="s">
        <v>54</v>
      </c>
      <c r="E158" s="20"/>
      <c r="F158" s="14"/>
      <c r="G158" s="14" t="s">
        <v>501</v>
      </c>
      <c r="H158" s="16" t="s">
        <v>501</v>
      </c>
      <c r="I158" s="14" t="s">
        <v>83</v>
      </c>
      <c r="K158" s="14"/>
      <c r="L158" s="14" t="b">
        <f>Jira[[#This Row],[Man sprint]]=Jira[[#This Row],[Story Points]]</f>
        <v>1</v>
      </c>
      <c r="M158" s="14">
        <v>3</v>
      </c>
      <c r="N158" s="17"/>
      <c r="O158" s="18" t="s">
        <v>59</v>
      </c>
      <c r="P158" s="17" t="s">
        <v>59</v>
      </c>
      <c r="Q158" s="14">
        <v>3</v>
      </c>
      <c r="R158" s="14" t="s">
        <v>59</v>
      </c>
    </row>
    <row r="159" spans="1:18" x14ac:dyDescent="0.25">
      <c r="A159" s="14" t="s">
        <v>95</v>
      </c>
      <c r="B159" s="14" t="s">
        <v>48</v>
      </c>
      <c r="C159" s="14" t="s">
        <v>7</v>
      </c>
      <c r="D159" s="15" t="s">
        <v>54</v>
      </c>
      <c r="E159" s="20"/>
      <c r="F159" s="14"/>
      <c r="G159" s="14" t="s">
        <v>501</v>
      </c>
      <c r="H159" s="16" t="s">
        <v>501</v>
      </c>
      <c r="I159" s="14" t="s">
        <v>83</v>
      </c>
      <c r="K159" s="14"/>
      <c r="L159" s="14" t="b">
        <f>Jira[[#This Row],[Man sprint]]=Jira[[#This Row],[Story Points]]</f>
        <v>1</v>
      </c>
      <c r="M159" s="14">
        <v>3</v>
      </c>
      <c r="N159" s="17"/>
      <c r="O159" s="18" t="s">
        <v>59</v>
      </c>
      <c r="P159" s="17" t="s">
        <v>59</v>
      </c>
      <c r="Q159" s="14">
        <v>3</v>
      </c>
      <c r="R159" s="14" t="s">
        <v>59</v>
      </c>
    </row>
    <row r="160" spans="1:18" x14ac:dyDescent="0.25">
      <c r="A160" s="14" t="s">
        <v>96</v>
      </c>
      <c r="B160" s="14" t="s">
        <v>48</v>
      </c>
      <c r="C160" s="14" t="s">
        <v>7</v>
      </c>
      <c r="D160" s="15" t="s">
        <v>54</v>
      </c>
      <c r="E160" s="20"/>
      <c r="F160" s="14"/>
      <c r="G160" s="14" t="s">
        <v>501</v>
      </c>
      <c r="H160" s="16" t="s">
        <v>501</v>
      </c>
      <c r="I160" s="14" t="s">
        <v>84</v>
      </c>
      <c r="K160" s="14"/>
      <c r="L160" s="14" t="b">
        <f>Jira[[#This Row],[Man sprint]]=Jira[[#This Row],[Story Points]]</f>
        <v>1</v>
      </c>
      <c r="M160" s="14">
        <v>3</v>
      </c>
      <c r="N160" s="17"/>
      <c r="O160" s="18" t="s">
        <v>59</v>
      </c>
      <c r="P160" s="17" t="s">
        <v>59</v>
      </c>
      <c r="Q160" s="14">
        <v>3</v>
      </c>
      <c r="R160" s="14" t="s">
        <v>59</v>
      </c>
    </row>
    <row r="161" spans="1:18" x14ac:dyDescent="0.25">
      <c r="A161" s="14" t="s">
        <v>97</v>
      </c>
      <c r="B161" s="14" t="s">
        <v>48</v>
      </c>
      <c r="C161" s="14" t="s">
        <v>7</v>
      </c>
      <c r="D161" s="15" t="s">
        <v>54</v>
      </c>
      <c r="E161" s="20"/>
      <c r="F161" s="14"/>
      <c r="G161" s="14" t="s">
        <v>501</v>
      </c>
      <c r="H161" s="16" t="s">
        <v>501</v>
      </c>
      <c r="I161" s="14" t="s">
        <v>90</v>
      </c>
      <c r="K161" s="14"/>
      <c r="L161" s="14" t="b">
        <f>Jira[[#This Row],[Man sprint]]=Jira[[#This Row],[Story Points]]</f>
        <v>1</v>
      </c>
      <c r="M161" s="14">
        <v>3</v>
      </c>
      <c r="N161" s="17"/>
      <c r="O161" s="18" t="s">
        <v>59</v>
      </c>
      <c r="P161" s="17" t="s">
        <v>59</v>
      </c>
      <c r="Q161" s="14">
        <v>3</v>
      </c>
      <c r="R161" s="14" t="s">
        <v>59</v>
      </c>
    </row>
    <row r="162" spans="1:18" x14ac:dyDescent="0.25">
      <c r="A162" s="14" t="s">
        <v>98</v>
      </c>
      <c r="B162" s="14" t="s">
        <v>48</v>
      </c>
      <c r="C162" s="14" t="s">
        <v>7</v>
      </c>
      <c r="D162" s="15" t="s">
        <v>54</v>
      </c>
      <c r="E162" s="20"/>
      <c r="F162" s="14"/>
      <c r="G162" s="14" t="s">
        <v>501</v>
      </c>
      <c r="H162" s="16" t="s">
        <v>501</v>
      </c>
      <c r="I162" s="14" t="s">
        <v>84</v>
      </c>
      <c r="K162" s="14"/>
      <c r="L162" s="14" t="b">
        <f>Jira[[#This Row],[Man sprint]]=Jira[[#This Row],[Story Points]]</f>
        <v>1</v>
      </c>
      <c r="M162" s="14">
        <v>2</v>
      </c>
      <c r="N162" s="17"/>
      <c r="O162" s="18" t="s">
        <v>59</v>
      </c>
      <c r="P162" s="17" t="s">
        <v>59</v>
      </c>
      <c r="Q162" s="14">
        <v>2</v>
      </c>
      <c r="R162" s="14" t="s">
        <v>59</v>
      </c>
    </row>
    <row r="163" spans="1:18" x14ac:dyDescent="0.25">
      <c r="A163" s="14" t="s">
        <v>99</v>
      </c>
      <c r="B163" s="14" t="s">
        <v>48</v>
      </c>
      <c r="C163" s="14" t="s">
        <v>7</v>
      </c>
      <c r="D163" s="15" t="s">
        <v>54</v>
      </c>
      <c r="E163" s="20"/>
      <c r="F163" s="14"/>
      <c r="G163" s="14" t="s">
        <v>501</v>
      </c>
      <c r="H163" s="16" t="s">
        <v>501</v>
      </c>
      <c r="I163" s="14" t="s">
        <v>85</v>
      </c>
      <c r="K163" s="14"/>
      <c r="L163" s="14" t="b">
        <f>Jira[[#This Row],[Man sprint]]=Jira[[#This Row],[Story Points]]</f>
        <v>1</v>
      </c>
      <c r="M163" s="14">
        <v>2</v>
      </c>
      <c r="N163" s="17"/>
      <c r="O163" s="18" t="s">
        <v>59</v>
      </c>
      <c r="P163" s="17" t="s">
        <v>59</v>
      </c>
      <c r="Q163" s="14">
        <v>2</v>
      </c>
      <c r="R163" s="14" t="s">
        <v>59</v>
      </c>
    </row>
    <row r="164" spans="1:18" x14ac:dyDescent="0.25">
      <c r="A164" s="14" t="s">
        <v>100</v>
      </c>
      <c r="B164" s="14" t="s">
        <v>40</v>
      </c>
      <c r="C164" s="14" t="s">
        <v>7</v>
      </c>
      <c r="D164" s="15" t="s">
        <v>54</v>
      </c>
      <c r="E164" s="20"/>
      <c r="F164" s="14"/>
      <c r="G164" s="14" t="s">
        <v>501</v>
      </c>
      <c r="H164" s="16" t="s">
        <v>501</v>
      </c>
      <c r="I164" s="14" t="s">
        <v>101</v>
      </c>
      <c r="K164" s="14"/>
      <c r="L164" s="14" t="b">
        <f>Jira[[#This Row],[Man sprint]]=Jira[[#This Row],[Story Points]]</f>
        <v>1</v>
      </c>
      <c r="M164" s="14">
        <v>1</v>
      </c>
      <c r="N164" s="17"/>
      <c r="O164" s="18" t="s">
        <v>59</v>
      </c>
      <c r="P164" s="17" t="s">
        <v>59</v>
      </c>
      <c r="Q164" s="14">
        <v>1</v>
      </c>
      <c r="R164" s="14" t="s">
        <v>59</v>
      </c>
    </row>
    <row r="165" spans="1:18" x14ac:dyDescent="0.25">
      <c r="A165" s="14" t="s">
        <v>102</v>
      </c>
      <c r="B165" s="14" t="s">
        <v>40</v>
      </c>
      <c r="C165" s="14" t="s">
        <v>7</v>
      </c>
      <c r="D165" s="15" t="s">
        <v>54</v>
      </c>
      <c r="E165" s="20"/>
      <c r="F165" s="14"/>
      <c r="G165" s="14" t="s">
        <v>501</v>
      </c>
      <c r="H165" s="16" t="s">
        <v>501</v>
      </c>
      <c r="I165" s="14" t="s">
        <v>103</v>
      </c>
      <c r="K165" s="14"/>
      <c r="L165" s="14" t="b">
        <f>Jira[[#This Row],[Man sprint]]=Jira[[#This Row],[Story Points]]</f>
        <v>1</v>
      </c>
      <c r="M165" s="14">
        <v>1</v>
      </c>
      <c r="N165" s="17"/>
      <c r="O165" s="18" t="s">
        <v>59</v>
      </c>
      <c r="P165" s="17" t="s">
        <v>59</v>
      </c>
      <c r="Q165" s="14">
        <v>1</v>
      </c>
      <c r="R165" s="14" t="s">
        <v>59</v>
      </c>
    </row>
    <row r="166" spans="1:18" x14ac:dyDescent="0.25">
      <c r="A166" s="14" t="s">
        <v>104</v>
      </c>
      <c r="B166" s="14" t="s">
        <v>48</v>
      </c>
      <c r="C166" s="14" t="s">
        <v>7</v>
      </c>
      <c r="D166" s="15" t="s">
        <v>54</v>
      </c>
      <c r="E166" s="20"/>
      <c r="F166" s="14"/>
      <c r="G166" s="14" t="s">
        <v>501</v>
      </c>
      <c r="H166" s="16" t="s">
        <v>501</v>
      </c>
      <c r="I166" s="14" t="s">
        <v>85</v>
      </c>
      <c r="K166" s="14"/>
      <c r="L166" s="14" t="b">
        <f>Jira[[#This Row],[Man sprint]]=Jira[[#This Row],[Story Points]]</f>
        <v>1</v>
      </c>
      <c r="M166" s="14">
        <v>1</v>
      </c>
      <c r="N166" s="17"/>
      <c r="O166" s="18" t="s">
        <v>59</v>
      </c>
      <c r="P166" s="17" t="s">
        <v>59</v>
      </c>
      <c r="Q166" s="14">
        <v>1</v>
      </c>
      <c r="R166" s="14" t="s">
        <v>59</v>
      </c>
    </row>
    <row r="167" spans="1:18" x14ac:dyDescent="0.25">
      <c r="A167" s="14" t="s">
        <v>105</v>
      </c>
      <c r="B167" s="14" t="s">
        <v>48</v>
      </c>
      <c r="C167" s="14" t="s">
        <v>7</v>
      </c>
      <c r="D167" s="15" t="s">
        <v>54</v>
      </c>
      <c r="E167" s="20"/>
      <c r="F167" s="14"/>
      <c r="G167" s="14" t="s">
        <v>501</v>
      </c>
      <c r="H167" s="16" t="s">
        <v>501</v>
      </c>
      <c r="I167" s="14" t="s">
        <v>90</v>
      </c>
      <c r="K167" s="14"/>
      <c r="L167" s="14" t="b">
        <f>Jira[[#This Row],[Man sprint]]=Jira[[#This Row],[Story Points]]</f>
        <v>1</v>
      </c>
      <c r="M167" s="14">
        <v>1</v>
      </c>
      <c r="N167" s="17"/>
      <c r="O167" s="18" t="s">
        <v>59</v>
      </c>
      <c r="P167" s="17" t="s">
        <v>59</v>
      </c>
      <c r="Q167" s="14">
        <v>1</v>
      </c>
      <c r="R167" s="14" t="s">
        <v>59</v>
      </c>
    </row>
    <row r="168" spans="1:18" x14ac:dyDescent="0.25">
      <c r="A168" s="14" t="s">
        <v>106</v>
      </c>
      <c r="B168" s="14" t="s">
        <v>40</v>
      </c>
      <c r="C168" s="14" t="s">
        <v>7</v>
      </c>
      <c r="D168" s="15" t="s">
        <v>54</v>
      </c>
      <c r="E168" s="20"/>
      <c r="F168" s="14"/>
      <c r="G168" s="14" t="s">
        <v>501</v>
      </c>
      <c r="H168" s="16" t="s">
        <v>501</v>
      </c>
      <c r="I168" s="14" t="s">
        <v>101</v>
      </c>
      <c r="K168" s="14"/>
      <c r="L168" s="14" t="b">
        <f>Jira[[#This Row],[Man sprint]]=Jira[[#This Row],[Story Points]]</f>
        <v>1</v>
      </c>
      <c r="M168" s="14">
        <v>0.5</v>
      </c>
      <c r="N168" s="17"/>
      <c r="O168" s="18" t="s">
        <v>59</v>
      </c>
      <c r="P168" s="17" t="s">
        <v>59</v>
      </c>
      <c r="Q168" s="14">
        <v>0.5</v>
      </c>
      <c r="R168" s="14" t="s">
        <v>59</v>
      </c>
    </row>
    <row r="169" spans="1:18" x14ac:dyDescent="0.25">
      <c r="A169" s="14" t="s">
        <v>67</v>
      </c>
      <c r="B169" s="14" t="s">
        <v>40</v>
      </c>
      <c r="C169" s="14" t="s">
        <v>7</v>
      </c>
      <c r="D169" s="15" t="s">
        <v>54</v>
      </c>
      <c r="E169" s="20"/>
      <c r="F169" s="14"/>
      <c r="G169" s="14" t="s">
        <v>501</v>
      </c>
      <c r="H169" s="16" t="s">
        <v>501</v>
      </c>
      <c r="I169" s="14" t="s">
        <v>66</v>
      </c>
      <c r="K169" s="14"/>
      <c r="L169" s="14" t="b">
        <f>Jira[[#This Row],[Man sprint]]=Jira[[#This Row],[Story Points]]</f>
        <v>1</v>
      </c>
      <c r="M169" s="17">
        <v>0</v>
      </c>
      <c r="N169" s="17"/>
      <c r="O169" s="18" t="s">
        <v>59</v>
      </c>
      <c r="P169" s="17" t="s">
        <v>59</v>
      </c>
      <c r="Q169" s="14">
        <v>0</v>
      </c>
      <c r="R169" s="14" t="s">
        <v>59</v>
      </c>
    </row>
    <row r="170" spans="1:18" x14ac:dyDescent="0.25">
      <c r="A170" s="14" t="s">
        <v>161</v>
      </c>
      <c r="B170" s="14" t="s">
        <v>48</v>
      </c>
      <c r="C170" s="14" t="s">
        <v>7</v>
      </c>
      <c r="D170" s="15" t="s">
        <v>54</v>
      </c>
      <c r="E170" s="20"/>
      <c r="F170" s="14" t="s">
        <v>162</v>
      </c>
      <c r="G170" s="14" t="s">
        <v>501</v>
      </c>
      <c r="H170" s="16" t="s">
        <v>501</v>
      </c>
      <c r="I170" s="14" t="s">
        <v>64</v>
      </c>
      <c r="K170" s="14"/>
      <c r="L170" s="14" t="b">
        <f>Jira[[#This Row],[Man sprint]]=Jira[[#This Row],[Story Points]]</f>
        <v>1</v>
      </c>
      <c r="M170" s="17">
        <v>2</v>
      </c>
      <c r="N170" s="17"/>
      <c r="O170" s="18" t="s">
        <v>59</v>
      </c>
      <c r="P170" s="17" t="s">
        <v>59</v>
      </c>
      <c r="Q170" s="14">
        <v>2</v>
      </c>
      <c r="R170" s="14" t="s">
        <v>59</v>
      </c>
    </row>
    <row r="171" spans="1:18" x14ac:dyDescent="0.25">
      <c r="A171" s="14" t="s">
        <v>166</v>
      </c>
      <c r="B171" s="14" t="s">
        <v>48</v>
      </c>
      <c r="C171" s="14" t="s">
        <v>7</v>
      </c>
      <c r="D171" s="15" t="s">
        <v>54</v>
      </c>
      <c r="E171" s="20"/>
      <c r="F171" s="14" t="s">
        <v>162</v>
      </c>
      <c r="G171" s="14" t="s">
        <v>501</v>
      </c>
      <c r="H171" s="16" t="s">
        <v>501</v>
      </c>
      <c r="I171" s="14" t="s">
        <v>159</v>
      </c>
      <c r="K171" s="14"/>
      <c r="L171" s="14" t="b">
        <f>Jira[[#This Row],[Man sprint]]=Jira[[#This Row],[Story Points]]</f>
        <v>1</v>
      </c>
      <c r="M171" s="17">
        <v>1</v>
      </c>
      <c r="N171" s="17"/>
      <c r="O171" s="18" t="s">
        <v>59</v>
      </c>
      <c r="P171" s="17" t="s">
        <v>59</v>
      </c>
      <c r="Q171" s="14">
        <v>1</v>
      </c>
      <c r="R171" s="14" t="s">
        <v>59</v>
      </c>
    </row>
    <row r="172" spans="1:18" x14ac:dyDescent="0.25">
      <c r="A172" s="14" t="s">
        <v>167</v>
      </c>
      <c r="B172" s="14" t="s">
        <v>48</v>
      </c>
      <c r="C172" s="14" t="s">
        <v>7</v>
      </c>
      <c r="D172" s="15" t="s">
        <v>54</v>
      </c>
      <c r="E172" s="20"/>
      <c r="F172" s="14" t="s">
        <v>162</v>
      </c>
      <c r="G172" s="14" t="s">
        <v>501</v>
      </c>
      <c r="H172" s="16" t="s">
        <v>501</v>
      </c>
      <c r="I172" s="14" t="s">
        <v>159</v>
      </c>
      <c r="K172" s="14"/>
      <c r="L172" s="14" t="b">
        <f>Jira[[#This Row],[Man sprint]]=Jira[[#This Row],[Story Points]]</f>
        <v>1</v>
      </c>
      <c r="M172" s="17">
        <v>1</v>
      </c>
      <c r="N172" s="17"/>
      <c r="O172" s="18" t="s">
        <v>59</v>
      </c>
      <c r="P172" s="17" t="s">
        <v>59</v>
      </c>
      <c r="Q172" s="14">
        <v>1</v>
      </c>
      <c r="R172" s="14" t="s">
        <v>59</v>
      </c>
    </row>
    <row r="173" spans="1:18" x14ac:dyDescent="0.25">
      <c r="A173" s="14" t="s">
        <v>168</v>
      </c>
      <c r="B173" s="14" t="s">
        <v>48</v>
      </c>
      <c r="C173" s="14" t="s">
        <v>7</v>
      </c>
      <c r="D173" s="15" t="s">
        <v>54</v>
      </c>
      <c r="E173" s="20"/>
      <c r="F173" s="14" t="s">
        <v>162</v>
      </c>
      <c r="G173" s="14" t="s">
        <v>501</v>
      </c>
      <c r="H173" s="16" t="s">
        <v>501</v>
      </c>
      <c r="I173" s="14" t="s">
        <v>159</v>
      </c>
      <c r="K173" s="14"/>
      <c r="L173" s="14" t="b">
        <f>Jira[[#This Row],[Man sprint]]=Jira[[#This Row],[Story Points]]</f>
        <v>1</v>
      </c>
      <c r="M173" s="17">
        <v>0.5</v>
      </c>
      <c r="N173" s="17"/>
      <c r="O173" s="18" t="s">
        <v>59</v>
      </c>
      <c r="P173" s="17" t="s">
        <v>59</v>
      </c>
      <c r="Q173" s="14">
        <v>0.5</v>
      </c>
      <c r="R173" s="14" t="s">
        <v>59</v>
      </c>
    </row>
    <row r="174" spans="1:18" x14ac:dyDescent="0.25">
      <c r="A174" s="14" t="s">
        <v>159</v>
      </c>
      <c r="B174" s="14" t="s">
        <v>63</v>
      </c>
      <c r="C174" s="14" t="s">
        <v>7</v>
      </c>
      <c r="D174" s="15" t="s">
        <v>54</v>
      </c>
      <c r="E174" s="20"/>
      <c r="F174" s="14" t="s">
        <v>162</v>
      </c>
      <c r="G174" s="14" t="s">
        <v>501</v>
      </c>
      <c r="H174" s="16" t="s">
        <v>501</v>
      </c>
      <c r="I174" s="14" t="s">
        <v>59</v>
      </c>
      <c r="K174" s="14"/>
      <c r="L174" s="14" t="b">
        <f>Jira[[#This Row],[Man sprint]]=Jira[[#This Row],[Story Points]]</f>
        <v>0</v>
      </c>
      <c r="M174" s="17">
        <v>0</v>
      </c>
      <c r="N174" s="17"/>
      <c r="O174" s="18" t="s">
        <v>59</v>
      </c>
      <c r="P174" s="17" t="s">
        <v>59</v>
      </c>
      <c r="Q174" s="14" t="s">
        <v>59</v>
      </c>
      <c r="R174" s="14" t="s">
        <v>59</v>
      </c>
    </row>
    <row r="175" spans="1:18" x14ac:dyDescent="0.25">
      <c r="A175" s="14" t="s">
        <v>170</v>
      </c>
      <c r="B175" s="14" t="s">
        <v>52</v>
      </c>
      <c r="C175" s="14" t="s">
        <v>7</v>
      </c>
      <c r="D175" s="15" t="s">
        <v>54</v>
      </c>
      <c r="E175" s="20"/>
      <c r="F175" s="14"/>
      <c r="G175" s="14" t="s">
        <v>501</v>
      </c>
      <c r="H175" s="16" t="s">
        <v>501</v>
      </c>
      <c r="I175" s="14" t="s">
        <v>59</v>
      </c>
      <c r="K175" s="14"/>
      <c r="L175" s="14" t="b">
        <f>Jira[[#This Row],[Man sprint]]=Jira[[#This Row],[Story Points]]</f>
        <v>1</v>
      </c>
      <c r="M175" s="17"/>
      <c r="N175" s="17"/>
      <c r="O175" s="18">
        <v>0.6</v>
      </c>
      <c r="P175" s="17">
        <v>5</v>
      </c>
      <c r="Q175" s="14" t="s">
        <v>59</v>
      </c>
      <c r="R175" s="14">
        <v>25</v>
      </c>
    </row>
    <row r="176" spans="1:18" x14ac:dyDescent="0.25">
      <c r="A176" s="14" t="s">
        <v>171</v>
      </c>
      <c r="B176" s="14" t="s">
        <v>52</v>
      </c>
      <c r="C176" s="14" t="s">
        <v>7</v>
      </c>
      <c r="D176" s="15" t="s">
        <v>54</v>
      </c>
      <c r="E176" s="20"/>
      <c r="F176" s="14"/>
      <c r="G176" s="14" t="s">
        <v>501</v>
      </c>
      <c r="H176" s="16" t="s">
        <v>501</v>
      </c>
      <c r="I176" s="14" t="s">
        <v>59</v>
      </c>
      <c r="K176" s="14"/>
      <c r="L176" s="14" t="b">
        <f>Jira[[#This Row],[Man sprint]]=Jira[[#This Row],[Story Points]]</f>
        <v>1</v>
      </c>
      <c r="M176" s="17"/>
      <c r="N176" s="17"/>
      <c r="O176" s="18">
        <v>0.7</v>
      </c>
      <c r="P176" s="17">
        <v>4</v>
      </c>
      <c r="Q176" s="14" t="s">
        <v>59</v>
      </c>
      <c r="R176" s="14">
        <v>16</v>
      </c>
    </row>
    <row r="177" spans="1:18" x14ac:dyDescent="0.25">
      <c r="A177" s="14" t="s">
        <v>172</v>
      </c>
      <c r="B177" s="14" t="s">
        <v>52</v>
      </c>
      <c r="C177" s="14" t="s">
        <v>7</v>
      </c>
      <c r="D177" s="15" t="s">
        <v>54</v>
      </c>
      <c r="E177" s="20"/>
      <c r="F177" s="14"/>
      <c r="G177" s="14" t="s">
        <v>501</v>
      </c>
      <c r="H177" s="16" t="s">
        <v>501</v>
      </c>
      <c r="I177" s="14" t="s">
        <v>59</v>
      </c>
      <c r="K177" s="14"/>
      <c r="L177" s="14" t="b">
        <f>Jira[[#This Row],[Man sprint]]=Jira[[#This Row],[Story Points]]</f>
        <v>1</v>
      </c>
      <c r="M177" s="17"/>
      <c r="N177" s="17"/>
      <c r="O177" s="18">
        <v>1</v>
      </c>
      <c r="P177" s="17">
        <v>4</v>
      </c>
      <c r="Q177" s="14" t="s">
        <v>59</v>
      </c>
      <c r="R177" s="14">
        <v>17</v>
      </c>
    </row>
    <row r="178" spans="1:18" x14ac:dyDescent="0.25">
      <c r="A178" s="14" t="s">
        <v>202</v>
      </c>
      <c r="B178" s="14" t="s">
        <v>63</v>
      </c>
      <c r="C178" s="14" t="s">
        <v>7</v>
      </c>
      <c r="D178" s="15" t="s">
        <v>56</v>
      </c>
      <c r="E178" s="20"/>
      <c r="F178" s="14"/>
      <c r="G178" s="14" t="s">
        <v>501</v>
      </c>
      <c r="H178" s="16" t="s">
        <v>501</v>
      </c>
      <c r="I178" s="14" t="s">
        <v>59</v>
      </c>
      <c r="K178" s="14"/>
      <c r="L178" s="14" t="b">
        <f>Jira[[#This Row],[Man sprint]]=Jira[[#This Row],[Story Points]]</f>
        <v>1</v>
      </c>
      <c r="M178" s="17"/>
      <c r="N178" s="17"/>
      <c r="O178" s="18" t="s">
        <v>59</v>
      </c>
      <c r="P178" s="17" t="s">
        <v>59</v>
      </c>
      <c r="Q178" s="14" t="s">
        <v>59</v>
      </c>
      <c r="R178" s="14" t="s">
        <v>59</v>
      </c>
    </row>
    <row r="179" spans="1:18" x14ac:dyDescent="0.25">
      <c r="A179" s="14" t="s">
        <v>203</v>
      </c>
      <c r="B179" s="14" t="s">
        <v>63</v>
      </c>
      <c r="C179" s="14" t="s">
        <v>7</v>
      </c>
      <c r="D179" s="15" t="s">
        <v>56</v>
      </c>
      <c r="E179" s="20"/>
      <c r="F179" s="14"/>
      <c r="G179" s="14" t="s">
        <v>501</v>
      </c>
      <c r="H179" s="16" t="s">
        <v>501</v>
      </c>
      <c r="I179" s="14" t="s">
        <v>59</v>
      </c>
      <c r="K179" s="14"/>
      <c r="L179" s="14" t="b">
        <f>Jira[[#This Row],[Man sprint]]=Jira[[#This Row],[Story Points]]</f>
        <v>1</v>
      </c>
      <c r="M179" s="17"/>
      <c r="N179" s="17"/>
      <c r="O179" s="18" t="s">
        <v>59</v>
      </c>
      <c r="P179" s="17" t="s">
        <v>59</v>
      </c>
      <c r="Q179" s="14" t="s">
        <v>59</v>
      </c>
      <c r="R179" s="14" t="s">
        <v>59</v>
      </c>
    </row>
    <row r="180" spans="1:18" x14ac:dyDescent="0.25">
      <c r="A180" s="14" t="s">
        <v>204</v>
      </c>
      <c r="B180" s="14" t="s">
        <v>63</v>
      </c>
      <c r="C180" s="14" t="s">
        <v>7</v>
      </c>
      <c r="D180" s="15" t="s">
        <v>56</v>
      </c>
      <c r="E180" s="20"/>
      <c r="F180" s="14"/>
      <c r="G180" s="14" t="s">
        <v>501</v>
      </c>
      <c r="H180" s="16" t="s">
        <v>501</v>
      </c>
      <c r="I180" s="14" t="s">
        <v>59</v>
      </c>
      <c r="K180" s="14"/>
      <c r="L180" s="14" t="b">
        <f>Jira[[#This Row],[Man sprint]]=Jira[[#This Row],[Story Points]]</f>
        <v>1</v>
      </c>
      <c r="M180" s="17"/>
      <c r="N180" s="17"/>
      <c r="O180" s="18" t="s">
        <v>59</v>
      </c>
      <c r="P180" s="17" t="s">
        <v>59</v>
      </c>
      <c r="Q180" s="14" t="s">
        <v>59</v>
      </c>
      <c r="R180" s="14" t="s">
        <v>59</v>
      </c>
    </row>
    <row r="181" spans="1:18" x14ac:dyDescent="0.25">
      <c r="A181" s="14" t="s">
        <v>205</v>
      </c>
      <c r="B181" s="14" t="s">
        <v>48</v>
      </c>
      <c r="C181" s="14" t="s">
        <v>7</v>
      </c>
      <c r="D181" s="15" t="s">
        <v>56</v>
      </c>
      <c r="E181" s="20"/>
      <c r="F181" s="14"/>
      <c r="G181" s="14" t="s">
        <v>501</v>
      </c>
      <c r="H181" s="16" t="s">
        <v>501</v>
      </c>
      <c r="I181" s="14" t="s">
        <v>206</v>
      </c>
      <c r="K181" s="14"/>
      <c r="L181" s="14" t="b">
        <f>Jira[[#This Row],[Man sprint]]=Jira[[#This Row],[Story Points]]</f>
        <v>1</v>
      </c>
      <c r="M181" s="17"/>
      <c r="N181" s="17"/>
      <c r="O181" s="18" t="s">
        <v>59</v>
      </c>
      <c r="P181" s="17" t="s">
        <v>59</v>
      </c>
      <c r="Q181" s="14" t="s">
        <v>59</v>
      </c>
      <c r="R181" s="14" t="s">
        <v>59</v>
      </c>
    </row>
    <row r="182" spans="1:18" x14ac:dyDescent="0.25">
      <c r="A182" s="14" t="s">
        <v>207</v>
      </c>
      <c r="B182" s="14" t="s">
        <v>63</v>
      </c>
      <c r="C182" s="14" t="s">
        <v>7</v>
      </c>
      <c r="D182" s="15" t="s">
        <v>56</v>
      </c>
      <c r="E182" s="20"/>
      <c r="F182" s="14"/>
      <c r="G182" s="14" t="s">
        <v>501</v>
      </c>
      <c r="H182" s="16" t="s">
        <v>501</v>
      </c>
      <c r="I182" s="14" t="s">
        <v>59</v>
      </c>
      <c r="K182" s="14"/>
      <c r="L182" s="14" t="b">
        <f>Jira[[#This Row],[Man sprint]]=Jira[[#This Row],[Story Points]]</f>
        <v>1</v>
      </c>
      <c r="M182" s="17"/>
      <c r="N182" s="17"/>
      <c r="O182" s="18" t="s">
        <v>59</v>
      </c>
      <c r="P182" s="17" t="s">
        <v>59</v>
      </c>
      <c r="Q182" s="14" t="s">
        <v>59</v>
      </c>
      <c r="R182" s="14" t="s">
        <v>59</v>
      </c>
    </row>
    <row r="183" spans="1:18" x14ac:dyDescent="0.25">
      <c r="A183" s="14" t="s">
        <v>208</v>
      </c>
      <c r="B183" s="14" t="s">
        <v>63</v>
      </c>
      <c r="C183" s="14" t="s">
        <v>7</v>
      </c>
      <c r="D183" s="15" t="s">
        <v>56</v>
      </c>
      <c r="E183" s="20"/>
      <c r="F183" s="14"/>
      <c r="G183" s="14" t="s">
        <v>501</v>
      </c>
      <c r="H183" s="16" t="s">
        <v>501</v>
      </c>
      <c r="I183" s="14" t="s">
        <v>59</v>
      </c>
      <c r="K183" s="14"/>
      <c r="L183" s="14" t="b">
        <f>Jira[[#This Row],[Man sprint]]=Jira[[#This Row],[Story Points]]</f>
        <v>1</v>
      </c>
      <c r="M183" s="17"/>
      <c r="N183" s="17"/>
      <c r="O183" s="18" t="s">
        <v>59</v>
      </c>
      <c r="P183" s="17" t="s">
        <v>59</v>
      </c>
      <c r="Q183" s="14" t="s">
        <v>59</v>
      </c>
      <c r="R183" s="14" t="s">
        <v>59</v>
      </c>
    </row>
    <row r="184" spans="1:18" x14ac:dyDescent="0.25">
      <c r="A184" s="14" t="s">
        <v>209</v>
      </c>
      <c r="B184" s="14" t="s">
        <v>48</v>
      </c>
      <c r="C184" s="14" t="s">
        <v>7</v>
      </c>
      <c r="D184" s="15" t="s">
        <v>56</v>
      </c>
      <c r="E184" s="20"/>
      <c r="F184" s="14"/>
      <c r="G184" s="14" t="s">
        <v>501</v>
      </c>
      <c r="H184" s="16" t="s">
        <v>501</v>
      </c>
      <c r="I184" s="14" t="s">
        <v>207</v>
      </c>
      <c r="K184" s="14"/>
      <c r="L184" s="14" t="b">
        <f>Jira[[#This Row],[Man sprint]]=Jira[[#This Row],[Story Points]]</f>
        <v>1</v>
      </c>
      <c r="M184" s="17">
        <v>5</v>
      </c>
      <c r="N184" s="17"/>
      <c r="O184" s="18" t="s">
        <v>59</v>
      </c>
      <c r="P184" s="17" t="s">
        <v>59</v>
      </c>
      <c r="Q184" s="14">
        <v>5</v>
      </c>
      <c r="R184" s="14" t="s">
        <v>59</v>
      </c>
    </row>
    <row r="185" spans="1:18" x14ac:dyDescent="0.25">
      <c r="A185" s="14" t="s">
        <v>210</v>
      </c>
      <c r="B185" s="14" t="s">
        <v>48</v>
      </c>
      <c r="C185" s="14" t="s">
        <v>7</v>
      </c>
      <c r="D185" s="15" t="s">
        <v>56</v>
      </c>
      <c r="E185" s="20"/>
      <c r="F185" s="14"/>
      <c r="G185" s="14" t="s">
        <v>501</v>
      </c>
      <c r="H185" s="16" t="s">
        <v>501</v>
      </c>
      <c r="I185" s="14" t="s">
        <v>202</v>
      </c>
      <c r="K185" s="14"/>
      <c r="L185" s="14" t="b">
        <f>Jira[[#This Row],[Man sprint]]=Jira[[#This Row],[Story Points]]</f>
        <v>1</v>
      </c>
      <c r="M185" s="14">
        <v>3</v>
      </c>
      <c r="N185" s="17"/>
      <c r="O185" s="18" t="s">
        <v>59</v>
      </c>
      <c r="P185" s="17" t="s">
        <v>59</v>
      </c>
      <c r="Q185" s="14">
        <v>3</v>
      </c>
      <c r="R185" s="14" t="s">
        <v>59</v>
      </c>
    </row>
    <row r="186" spans="1:18" x14ac:dyDescent="0.25">
      <c r="A186" s="14" t="s">
        <v>211</v>
      </c>
      <c r="B186" s="14" t="s">
        <v>48</v>
      </c>
      <c r="C186" s="14" t="s">
        <v>7</v>
      </c>
      <c r="D186" s="15" t="s">
        <v>56</v>
      </c>
      <c r="E186" s="20"/>
      <c r="F186" s="14"/>
      <c r="G186" s="14" t="s">
        <v>501</v>
      </c>
      <c r="H186" s="16" t="s">
        <v>501</v>
      </c>
      <c r="I186" s="14" t="s">
        <v>203</v>
      </c>
      <c r="K186" s="14"/>
      <c r="L186" s="14" t="b">
        <f>Jira[[#This Row],[Man sprint]]=Jira[[#This Row],[Story Points]]</f>
        <v>1</v>
      </c>
      <c r="M186" s="14">
        <v>3</v>
      </c>
      <c r="N186" s="17"/>
      <c r="O186" s="18" t="s">
        <v>59</v>
      </c>
      <c r="P186" s="17" t="s">
        <v>59</v>
      </c>
      <c r="Q186" s="14">
        <v>3</v>
      </c>
      <c r="R186" s="14" t="s">
        <v>59</v>
      </c>
    </row>
    <row r="187" spans="1:18" x14ac:dyDescent="0.25">
      <c r="A187" s="14" t="s">
        <v>212</v>
      </c>
      <c r="B187" s="14" t="s">
        <v>48</v>
      </c>
      <c r="C187" s="14" t="s">
        <v>7</v>
      </c>
      <c r="D187" s="15" t="s">
        <v>56</v>
      </c>
      <c r="E187" s="20"/>
      <c r="F187" s="14"/>
      <c r="G187" s="14" t="s">
        <v>501</v>
      </c>
      <c r="H187" s="16" t="s">
        <v>501</v>
      </c>
      <c r="I187" s="14" t="s">
        <v>208</v>
      </c>
      <c r="K187" s="14"/>
      <c r="L187" s="14" t="b">
        <f>Jira[[#This Row],[Man sprint]]=Jira[[#This Row],[Story Points]]</f>
        <v>1</v>
      </c>
      <c r="M187" s="14">
        <v>3</v>
      </c>
      <c r="N187" s="17"/>
      <c r="O187" s="18" t="s">
        <v>59</v>
      </c>
      <c r="P187" s="17" t="s">
        <v>59</v>
      </c>
      <c r="Q187" s="14">
        <v>3</v>
      </c>
      <c r="R187" s="14" t="s">
        <v>59</v>
      </c>
    </row>
    <row r="188" spans="1:18" x14ac:dyDescent="0.25">
      <c r="A188" s="14" t="s">
        <v>213</v>
      </c>
      <c r="B188" s="14" t="s">
        <v>48</v>
      </c>
      <c r="C188" s="14" t="s">
        <v>7</v>
      </c>
      <c r="D188" s="15" t="s">
        <v>56</v>
      </c>
      <c r="E188" s="20"/>
      <c r="F188" s="14"/>
      <c r="G188" s="14" t="s">
        <v>501</v>
      </c>
      <c r="H188" s="16" t="s">
        <v>501</v>
      </c>
      <c r="I188" s="14" t="s">
        <v>202</v>
      </c>
      <c r="K188" s="14"/>
      <c r="L188" s="14" t="b">
        <f>Jira[[#This Row],[Man sprint]]=Jira[[#This Row],[Story Points]]</f>
        <v>1</v>
      </c>
      <c r="M188" s="14">
        <v>2</v>
      </c>
      <c r="N188" s="17"/>
      <c r="O188" s="18" t="s">
        <v>59</v>
      </c>
      <c r="P188" s="17" t="s">
        <v>59</v>
      </c>
      <c r="Q188" s="14">
        <v>2</v>
      </c>
      <c r="R188" s="14" t="s">
        <v>59</v>
      </c>
    </row>
    <row r="189" spans="1:18" x14ac:dyDescent="0.25">
      <c r="A189" s="14" t="s">
        <v>214</v>
      </c>
      <c r="B189" s="14" t="s">
        <v>48</v>
      </c>
      <c r="C189" s="14" t="s">
        <v>7</v>
      </c>
      <c r="D189" s="15" t="s">
        <v>56</v>
      </c>
      <c r="E189" s="20"/>
      <c r="F189" s="14"/>
      <c r="G189" s="14" t="s">
        <v>501</v>
      </c>
      <c r="H189" s="16" t="s">
        <v>501</v>
      </c>
      <c r="I189" s="14" t="s">
        <v>202</v>
      </c>
      <c r="K189" s="14"/>
      <c r="L189" s="14" t="b">
        <f>Jira[[#This Row],[Man sprint]]=Jira[[#This Row],[Story Points]]</f>
        <v>1</v>
      </c>
      <c r="M189" s="14">
        <v>2</v>
      </c>
      <c r="N189" s="17"/>
      <c r="O189" s="18" t="s">
        <v>59</v>
      </c>
      <c r="P189" s="17" t="s">
        <v>59</v>
      </c>
      <c r="Q189" s="14">
        <v>2</v>
      </c>
      <c r="R189" s="14" t="s">
        <v>59</v>
      </c>
    </row>
    <row r="190" spans="1:18" x14ac:dyDescent="0.25">
      <c r="A190" s="14" t="s">
        <v>215</v>
      </c>
      <c r="B190" s="14" t="s">
        <v>48</v>
      </c>
      <c r="C190" s="14" t="s">
        <v>7</v>
      </c>
      <c r="D190" s="15" t="s">
        <v>56</v>
      </c>
      <c r="E190" s="20"/>
      <c r="F190" s="14"/>
      <c r="G190" s="14" t="s">
        <v>501</v>
      </c>
      <c r="H190" s="16" t="s">
        <v>501</v>
      </c>
      <c r="I190" s="14" t="s">
        <v>203</v>
      </c>
      <c r="K190" s="14"/>
      <c r="L190" s="14" t="b">
        <f>Jira[[#This Row],[Man sprint]]=Jira[[#This Row],[Story Points]]</f>
        <v>1</v>
      </c>
      <c r="M190" s="14">
        <v>2</v>
      </c>
      <c r="N190" s="17"/>
      <c r="O190" s="18" t="s">
        <v>59</v>
      </c>
      <c r="P190" s="17" t="s">
        <v>59</v>
      </c>
      <c r="Q190" s="14">
        <v>2</v>
      </c>
      <c r="R190" s="14" t="s">
        <v>59</v>
      </c>
    </row>
    <row r="191" spans="1:18" x14ac:dyDescent="0.25">
      <c r="A191" s="14" t="s">
        <v>216</v>
      </c>
      <c r="B191" s="14" t="s">
        <v>48</v>
      </c>
      <c r="C191" s="14" t="s">
        <v>7</v>
      </c>
      <c r="D191" s="15" t="s">
        <v>56</v>
      </c>
      <c r="E191" s="20"/>
      <c r="F191" s="14"/>
      <c r="G191" s="14" t="s">
        <v>501</v>
      </c>
      <c r="H191" s="16" t="s">
        <v>501</v>
      </c>
      <c r="I191" s="14" t="s">
        <v>204</v>
      </c>
      <c r="K191" s="14"/>
      <c r="L191" s="14" t="b">
        <f>Jira[[#This Row],[Man sprint]]=Jira[[#This Row],[Story Points]]</f>
        <v>1</v>
      </c>
      <c r="M191" s="14">
        <v>2</v>
      </c>
      <c r="N191" s="17"/>
      <c r="O191" s="18" t="s">
        <v>59</v>
      </c>
      <c r="P191" s="17" t="s">
        <v>59</v>
      </c>
      <c r="Q191" s="14">
        <v>2</v>
      </c>
      <c r="R191" s="14" t="s">
        <v>59</v>
      </c>
    </row>
    <row r="192" spans="1:18" x14ac:dyDescent="0.25">
      <c r="A192" s="14" t="s">
        <v>217</v>
      </c>
      <c r="B192" s="14" t="s">
        <v>48</v>
      </c>
      <c r="C192" s="14" t="s">
        <v>7</v>
      </c>
      <c r="D192" s="15" t="s">
        <v>56</v>
      </c>
      <c r="E192" s="20"/>
      <c r="F192" s="14"/>
      <c r="G192" s="14" t="s">
        <v>501</v>
      </c>
      <c r="H192" s="16" t="s">
        <v>501</v>
      </c>
      <c r="I192" s="14" t="s">
        <v>204</v>
      </c>
      <c r="K192" s="14"/>
      <c r="L192" s="14" t="b">
        <f>Jira[[#This Row],[Man sprint]]=Jira[[#This Row],[Story Points]]</f>
        <v>1</v>
      </c>
      <c r="M192" s="14">
        <v>2</v>
      </c>
      <c r="N192" s="17"/>
      <c r="O192" s="18" t="s">
        <v>59</v>
      </c>
      <c r="P192" s="17" t="s">
        <v>59</v>
      </c>
      <c r="Q192" s="14">
        <v>2</v>
      </c>
      <c r="R192" s="14" t="s">
        <v>59</v>
      </c>
    </row>
    <row r="193" spans="1:18" x14ac:dyDescent="0.25">
      <c r="A193" s="14" t="s">
        <v>218</v>
      </c>
      <c r="B193" s="14" t="s">
        <v>48</v>
      </c>
      <c r="C193" s="14" t="s">
        <v>7</v>
      </c>
      <c r="D193" s="15" t="s">
        <v>56</v>
      </c>
      <c r="E193" s="20"/>
      <c r="F193" s="14"/>
      <c r="G193" s="14" t="s">
        <v>501</v>
      </c>
      <c r="H193" s="16" t="s">
        <v>501</v>
      </c>
      <c r="I193" s="14" t="s">
        <v>208</v>
      </c>
      <c r="K193" s="14"/>
      <c r="L193" s="14" t="b">
        <f>Jira[[#This Row],[Man sprint]]=Jira[[#This Row],[Story Points]]</f>
        <v>1</v>
      </c>
      <c r="M193" s="14">
        <v>2</v>
      </c>
      <c r="N193" s="17"/>
      <c r="O193" s="18" t="s">
        <v>59</v>
      </c>
      <c r="P193" s="17" t="s">
        <v>59</v>
      </c>
      <c r="Q193" s="14">
        <v>2</v>
      </c>
      <c r="R193" s="14" t="s">
        <v>59</v>
      </c>
    </row>
    <row r="194" spans="1:18" x14ac:dyDescent="0.25">
      <c r="A194" s="14" t="s">
        <v>219</v>
      </c>
      <c r="B194" s="14" t="s">
        <v>48</v>
      </c>
      <c r="C194" s="14" t="s">
        <v>7</v>
      </c>
      <c r="D194" s="15" t="s">
        <v>56</v>
      </c>
      <c r="E194" s="20"/>
      <c r="F194" s="14"/>
      <c r="G194" s="14" t="s">
        <v>501</v>
      </c>
      <c r="H194" s="16" t="s">
        <v>501</v>
      </c>
      <c r="I194" s="14" t="s">
        <v>208</v>
      </c>
      <c r="K194" s="14"/>
      <c r="L194" s="14" t="b">
        <f>Jira[[#This Row],[Man sprint]]=Jira[[#This Row],[Story Points]]</f>
        <v>1</v>
      </c>
      <c r="M194" s="14">
        <v>2</v>
      </c>
      <c r="N194" s="17"/>
      <c r="O194" s="18" t="s">
        <v>59</v>
      </c>
      <c r="P194" s="17" t="s">
        <v>59</v>
      </c>
      <c r="Q194" s="14">
        <v>2</v>
      </c>
      <c r="R194" s="14" t="s">
        <v>59</v>
      </c>
    </row>
    <row r="195" spans="1:18" x14ac:dyDescent="0.25">
      <c r="A195" s="14" t="s">
        <v>220</v>
      </c>
      <c r="B195" s="14" t="s">
        <v>48</v>
      </c>
      <c r="C195" s="14" t="s">
        <v>7</v>
      </c>
      <c r="D195" s="15" t="s">
        <v>56</v>
      </c>
      <c r="E195" s="20"/>
      <c r="F195" s="14"/>
      <c r="G195" s="14" t="s">
        <v>501</v>
      </c>
      <c r="H195" s="16" t="s">
        <v>501</v>
      </c>
      <c r="I195" s="14" t="s">
        <v>204</v>
      </c>
      <c r="K195" s="14"/>
      <c r="L195" s="14" t="b">
        <f>Jira[[#This Row],[Man sprint]]=Jira[[#This Row],[Story Points]]</f>
        <v>1</v>
      </c>
      <c r="M195" s="14">
        <v>1</v>
      </c>
      <c r="N195" s="17"/>
      <c r="O195" s="18" t="s">
        <v>59</v>
      </c>
      <c r="P195" s="17" t="s">
        <v>59</v>
      </c>
      <c r="Q195" s="14">
        <v>1</v>
      </c>
      <c r="R195" s="14" t="s">
        <v>59</v>
      </c>
    </row>
    <row r="196" spans="1:18" x14ac:dyDescent="0.25">
      <c r="A196" s="14" t="s">
        <v>239</v>
      </c>
      <c r="B196" s="14" t="s">
        <v>52</v>
      </c>
      <c r="C196" s="14" t="s">
        <v>7</v>
      </c>
      <c r="D196" s="15" t="s">
        <v>56</v>
      </c>
      <c r="E196" s="20"/>
      <c r="F196" s="14"/>
      <c r="G196" s="14" t="s">
        <v>501</v>
      </c>
      <c r="H196" s="16" t="s">
        <v>501</v>
      </c>
      <c r="I196" s="14" t="s">
        <v>59</v>
      </c>
      <c r="K196" s="14"/>
      <c r="L196" s="14" t="b">
        <f>Jira[[#This Row],[Man sprint]]=Jira[[#This Row],[Story Points]]</f>
        <v>1</v>
      </c>
      <c r="M196" s="17"/>
      <c r="N196" s="17"/>
      <c r="O196" s="18">
        <v>0.7</v>
      </c>
      <c r="P196" s="17">
        <v>4</v>
      </c>
      <c r="Q196" s="14" t="s">
        <v>59</v>
      </c>
      <c r="R196" s="14">
        <v>17</v>
      </c>
    </row>
    <row r="197" spans="1:18" x14ac:dyDescent="0.25">
      <c r="A197" s="14" t="s">
        <v>240</v>
      </c>
      <c r="B197" s="14" t="s">
        <v>52</v>
      </c>
      <c r="C197" s="14" t="s">
        <v>7</v>
      </c>
      <c r="D197" s="15" t="s">
        <v>56</v>
      </c>
      <c r="E197" s="20"/>
      <c r="F197" s="14"/>
      <c r="G197" s="14" t="s">
        <v>501</v>
      </c>
      <c r="H197" s="16" t="s">
        <v>501</v>
      </c>
      <c r="I197" s="14" t="s">
        <v>59</v>
      </c>
      <c r="K197" s="14"/>
      <c r="L197" s="14" t="b">
        <f>Jira[[#This Row],[Man sprint]]=Jira[[#This Row],[Story Points]]</f>
        <v>1</v>
      </c>
      <c r="M197" s="17"/>
      <c r="N197" s="17"/>
      <c r="O197" s="18">
        <v>1</v>
      </c>
      <c r="P197" s="17">
        <v>4</v>
      </c>
      <c r="Q197" s="14" t="s">
        <v>59</v>
      </c>
      <c r="R197" s="14">
        <v>17</v>
      </c>
    </row>
    <row r="198" spans="1:18" x14ac:dyDescent="0.25">
      <c r="A198" s="14" t="s">
        <v>251</v>
      </c>
      <c r="B198" s="14" t="s">
        <v>40</v>
      </c>
      <c r="C198" s="14" t="s">
        <v>7</v>
      </c>
      <c r="D198" s="15" t="s">
        <v>56</v>
      </c>
      <c r="E198" s="20"/>
      <c r="F198" s="14"/>
      <c r="G198" s="14" t="s">
        <v>501</v>
      </c>
      <c r="H198" s="16" t="s">
        <v>501</v>
      </c>
      <c r="I198" s="14" t="s">
        <v>233</v>
      </c>
      <c r="K198" s="14"/>
      <c r="L198" s="14" t="b">
        <f>Jira[[#This Row],[Man sprint]]=Jira[[#This Row],[Story Points]]</f>
        <v>1</v>
      </c>
      <c r="M198" s="17"/>
      <c r="N198" s="17"/>
      <c r="O198" s="18" t="s">
        <v>59</v>
      </c>
      <c r="P198" s="17" t="s">
        <v>59</v>
      </c>
      <c r="Q198" s="14" t="s">
        <v>59</v>
      </c>
      <c r="R198" s="14" t="s">
        <v>59</v>
      </c>
    </row>
    <row r="199" spans="1:18" x14ac:dyDescent="0.25">
      <c r="A199" s="14" t="s">
        <v>292</v>
      </c>
      <c r="B199" s="14" t="s">
        <v>48</v>
      </c>
      <c r="C199" s="14" t="s">
        <v>7</v>
      </c>
      <c r="D199" s="15" t="s">
        <v>56</v>
      </c>
      <c r="E199" s="20"/>
      <c r="F199" s="14" t="s">
        <v>162</v>
      </c>
      <c r="G199" s="14" t="s">
        <v>501</v>
      </c>
      <c r="H199" s="16" t="s">
        <v>501</v>
      </c>
      <c r="I199" s="14" t="s">
        <v>69</v>
      </c>
      <c r="K199" s="14"/>
      <c r="L199" s="14" t="b">
        <f>Jira[[#This Row],[Man sprint]]=Jira[[#This Row],[Story Points]]</f>
        <v>1</v>
      </c>
      <c r="M199" s="17">
        <v>4</v>
      </c>
      <c r="N199" s="17"/>
      <c r="O199" s="18" t="s">
        <v>59</v>
      </c>
      <c r="P199" s="17" t="s">
        <v>59</v>
      </c>
      <c r="Q199" s="14">
        <v>4</v>
      </c>
      <c r="R199" s="14" t="s">
        <v>59</v>
      </c>
    </row>
    <row r="200" spans="1:18" x14ac:dyDescent="0.25">
      <c r="A200" s="14" t="s">
        <v>293</v>
      </c>
      <c r="B200" s="14" t="s">
        <v>48</v>
      </c>
      <c r="C200" s="14" t="s">
        <v>7</v>
      </c>
      <c r="D200" s="15" t="s">
        <v>56</v>
      </c>
      <c r="E200" s="20"/>
      <c r="F200" s="14" t="s">
        <v>162</v>
      </c>
      <c r="G200" s="14" t="s">
        <v>501</v>
      </c>
      <c r="H200" s="16" t="s">
        <v>501</v>
      </c>
      <c r="I200" s="14" t="s">
        <v>163</v>
      </c>
      <c r="K200" s="14"/>
      <c r="L200" s="14" t="b">
        <f>Jira[[#This Row],[Man sprint]]=Jira[[#This Row],[Story Points]]</f>
        <v>1</v>
      </c>
      <c r="M200" s="17">
        <v>2</v>
      </c>
      <c r="N200" s="17"/>
      <c r="O200" s="18" t="s">
        <v>59</v>
      </c>
      <c r="P200" s="17" t="s">
        <v>59</v>
      </c>
      <c r="Q200" s="14">
        <v>2</v>
      </c>
      <c r="R200" s="14" t="s">
        <v>59</v>
      </c>
    </row>
    <row r="201" spans="1:18" x14ac:dyDescent="0.25">
      <c r="A201" s="14" t="s">
        <v>294</v>
      </c>
      <c r="B201" s="14" t="s">
        <v>48</v>
      </c>
      <c r="C201" s="14" t="s">
        <v>7</v>
      </c>
      <c r="D201" s="15" t="s">
        <v>56</v>
      </c>
      <c r="E201" s="20"/>
      <c r="F201" s="14" t="s">
        <v>162</v>
      </c>
      <c r="G201" s="14" t="s">
        <v>501</v>
      </c>
      <c r="H201" s="16" t="s">
        <v>501</v>
      </c>
      <c r="I201" s="14" t="s">
        <v>163</v>
      </c>
      <c r="K201" s="14"/>
      <c r="L201" s="14" t="b">
        <f>Jira[[#This Row],[Man sprint]]=Jira[[#This Row],[Story Points]]</f>
        <v>1</v>
      </c>
      <c r="M201" s="17">
        <v>1.5</v>
      </c>
      <c r="N201" s="17"/>
      <c r="O201" s="18" t="s">
        <v>59</v>
      </c>
      <c r="P201" s="17" t="s">
        <v>59</v>
      </c>
      <c r="Q201" s="14">
        <v>1.5</v>
      </c>
      <c r="R201" s="14" t="s">
        <v>59</v>
      </c>
    </row>
    <row r="202" spans="1:18" x14ac:dyDescent="0.25">
      <c r="A202" s="14" t="s">
        <v>295</v>
      </c>
      <c r="B202" s="14" t="s">
        <v>48</v>
      </c>
      <c r="C202" s="14" t="s">
        <v>7</v>
      </c>
      <c r="D202" s="15" t="s">
        <v>56</v>
      </c>
      <c r="E202" s="20"/>
      <c r="F202" s="14" t="s">
        <v>162</v>
      </c>
      <c r="G202" s="14" t="s">
        <v>501</v>
      </c>
      <c r="H202" s="16" t="s">
        <v>501</v>
      </c>
      <c r="I202" s="14" t="s">
        <v>163</v>
      </c>
      <c r="K202" s="14"/>
      <c r="L202" s="14" t="b">
        <f>Jira[[#This Row],[Man sprint]]=Jira[[#This Row],[Story Points]]</f>
        <v>1</v>
      </c>
      <c r="M202" s="17">
        <v>0.5</v>
      </c>
      <c r="N202" s="17"/>
      <c r="O202" s="18" t="s">
        <v>59</v>
      </c>
      <c r="P202" s="17" t="s">
        <v>59</v>
      </c>
      <c r="Q202" s="14">
        <v>0.5</v>
      </c>
      <c r="R202" s="14" t="s">
        <v>59</v>
      </c>
    </row>
    <row r="203" spans="1:18" x14ac:dyDescent="0.25">
      <c r="A203" s="14" t="s">
        <v>296</v>
      </c>
      <c r="B203" s="14" t="s">
        <v>48</v>
      </c>
      <c r="C203" s="14" t="s">
        <v>7</v>
      </c>
      <c r="D203" s="15" t="s">
        <v>56</v>
      </c>
      <c r="E203" s="20"/>
      <c r="F203" s="14" t="s">
        <v>75</v>
      </c>
      <c r="G203" s="14" t="s">
        <v>501</v>
      </c>
      <c r="H203" s="16" t="s">
        <v>501</v>
      </c>
      <c r="I203" s="14" t="s">
        <v>182</v>
      </c>
      <c r="K203" s="14"/>
      <c r="L203" s="14" t="b">
        <f>Jira[[#This Row],[Man sprint]]=Jira[[#This Row],[Story Points]]</f>
        <v>1</v>
      </c>
      <c r="M203" s="17"/>
      <c r="N203" s="17"/>
      <c r="O203" s="18" t="s">
        <v>59</v>
      </c>
      <c r="P203" s="17" t="s">
        <v>59</v>
      </c>
      <c r="Q203" s="14" t="s">
        <v>59</v>
      </c>
      <c r="R203" s="14" t="s">
        <v>59</v>
      </c>
    </row>
    <row r="204" spans="1:18" x14ac:dyDescent="0.25">
      <c r="A204" s="14" t="s">
        <v>297</v>
      </c>
      <c r="B204" s="14" t="s">
        <v>52</v>
      </c>
      <c r="C204" s="14" t="s">
        <v>7</v>
      </c>
      <c r="D204" s="15" t="s">
        <v>56</v>
      </c>
      <c r="E204" s="20"/>
      <c r="F204" s="14"/>
      <c r="G204" s="14" t="s">
        <v>501</v>
      </c>
      <c r="H204" s="16" t="s">
        <v>501</v>
      </c>
      <c r="I204" s="14" t="s">
        <v>59</v>
      </c>
      <c r="K204" s="14"/>
      <c r="L204" s="14" t="b">
        <f>Jira[[#This Row],[Man sprint]]=Jira[[#This Row],[Story Points]]</f>
        <v>1</v>
      </c>
      <c r="M204" s="17"/>
      <c r="N204" s="17"/>
      <c r="O204" s="18">
        <v>0.65</v>
      </c>
      <c r="P204" s="17">
        <v>4</v>
      </c>
      <c r="Q204" s="14" t="s">
        <v>59</v>
      </c>
      <c r="R204" s="14">
        <v>21</v>
      </c>
    </row>
    <row r="205" spans="1:18" x14ac:dyDescent="0.25">
      <c r="A205" s="14" t="s">
        <v>400</v>
      </c>
      <c r="B205" s="14" t="s">
        <v>48</v>
      </c>
      <c r="C205" s="14" t="s">
        <v>7</v>
      </c>
      <c r="D205" s="15" t="s">
        <v>55</v>
      </c>
      <c r="E205" s="20"/>
      <c r="F205" s="14" t="s">
        <v>162</v>
      </c>
      <c r="G205" s="14" t="s">
        <v>501</v>
      </c>
      <c r="H205" s="16" t="s">
        <v>501</v>
      </c>
      <c r="I205" s="14" t="s">
        <v>183</v>
      </c>
      <c r="K205" s="14"/>
      <c r="L205" s="14" t="b">
        <f>Jira[[#This Row],[Man sprint]]=Jira[[#This Row],[Story Points]]</f>
        <v>1</v>
      </c>
      <c r="M205" s="17">
        <v>2</v>
      </c>
      <c r="N205" s="17"/>
      <c r="O205" s="18" t="s">
        <v>59</v>
      </c>
      <c r="P205" s="17" t="s">
        <v>59</v>
      </c>
      <c r="Q205" s="14">
        <v>2</v>
      </c>
      <c r="R205" s="14" t="s">
        <v>59</v>
      </c>
    </row>
    <row r="206" spans="1:18" x14ac:dyDescent="0.25">
      <c r="A206" s="14" t="s">
        <v>407</v>
      </c>
      <c r="B206" s="14" t="s">
        <v>52</v>
      </c>
      <c r="C206" s="14" t="s">
        <v>7</v>
      </c>
      <c r="D206" s="15" t="s">
        <v>55</v>
      </c>
      <c r="E206" s="20"/>
      <c r="F206" s="14"/>
      <c r="G206" s="14" t="s">
        <v>501</v>
      </c>
      <c r="H206" s="16" t="s">
        <v>501</v>
      </c>
      <c r="I206" s="14" t="s">
        <v>59</v>
      </c>
      <c r="K206" s="14"/>
      <c r="L206" s="14" t="b">
        <f>Jira[[#This Row],[Man sprint]]=Jira[[#This Row],[Story Points]]</f>
        <v>1</v>
      </c>
      <c r="M206" s="17"/>
      <c r="N206" s="17"/>
      <c r="O206" s="18">
        <v>0.65</v>
      </c>
      <c r="P206" s="17">
        <v>9</v>
      </c>
      <c r="Q206" s="14" t="s">
        <v>59</v>
      </c>
      <c r="R206" s="14">
        <v>29.5</v>
      </c>
    </row>
    <row r="207" spans="1:18" x14ac:dyDescent="0.25">
      <c r="A207" s="14" t="s">
        <v>466</v>
      </c>
      <c r="B207" s="14" t="s">
        <v>52</v>
      </c>
      <c r="C207" s="14" t="s">
        <v>7</v>
      </c>
      <c r="D207" s="15" t="s">
        <v>53</v>
      </c>
      <c r="E207" s="20"/>
      <c r="F207" s="14"/>
      <c r="G207" s="14" t="s">
        <v>501</v>
      </c>
      <c r="H207" s="16" t="s">
        <v>501</v>
      </c>
      <c r="I207" s="14" t="s">
        <v>59</v>
      </c>
      <c r="K207" s="14"/>
      <c r="L207" s="14" t="b">
        <f>Jira[[#This Row],[Man sprint]]=Jira[[#This Row],[Story Points]]</f>
        <v>1</v>
      </c>
      <c r="M207" s="17"/>
      <c r="N207" s="17"/>
      <c r="O207" s="18">
        <v>0.7</v>
      </c>
      <c r="P207" s="17">
        <v>8</v>
      </c>
      <c r="Q207" s="14" t="s">
        <v>59</v>
      </c>
      <c r="R207" s="14">
        <v>40</v>
      </c>
    </row>
    <row r="208" spans="1:18" x14ac:dyDescent="0.25">
      <c r="A208" s="14" t="s">
        <v>129</v>
      </c>
      <c r="B208" s="14" t="s">
        <v>63</v>
      </c>
      <c r="C208" s="14" t="s">
        <v>8</v>
      </c>
      <c r="D208" s="15" t="s">
        <v>54</v>
      </c>
      <c r="E208" s="20"/>
      <c r="F208" s="14"/>
      <c r="G208" s="14" t="s">
        <v>501</v>
      </c>
      <c r="H208" s="16" t="s">
        <v>501</v>
      </c>
      <c r="I208" s="14" t="s">
        <v>59</v>
      </c>
      <c r="K208" s="14"/>
      <c r="L208" s="14" t="b">
        <f>Jira[[#This Row],[Man sprint]]=Jira[[#This Row],[Story Points]]</f>
        <v>1</v>
      </c>
      <c r="M208" s="17"/>
      <c r="N208" s="17"/>
      <c r="O208" s="18" t="s">
        <v>59</v>
      </c>
      <c r="P208" s="17" t="s">
        <v>59</v>
      </c>
      <c r="Q208" s="14" t="s">
        <v>59</v>
      </c>
      <c r="R208" s="14" t="s">
        <v>59</v>
      </c>
    </row>
    <row r="209" spans="1:18" x14ac:dyDescent="0.25">
      <c r="A209" s="14" t="s">
        <v>130</v>
      </c>
      <c r="B209" s="14" t="s">
        <v>48</v>
      </c>
      <c r="C209" s="14" t="s">
        <v>8</v>
      </c>
      <c r="D209" s="15" t="s">
        <v>54</v>
      </c>
      <c r="E209" s="20"/>
      <c r="F209" s="14"/>
      <c r="G209" s="14" t="s">
        <v>501</v>
      </c>
      <c r="H209" s="16" t="s">
        <v>501</v>
      </c>
      <c r="I209" s="14" t="s">
        <v>59</v>
      </c>
      <c r="K209" s="14"/>
      <c r="L209" s="14" t="b">
        <f>Jira[[#This Row],[Man sprint]]=Jira[[#This Row],[Story Points]]</f>
        <v>1</v>
      </c>
      <c r="M209" s="17"/>
      <c r="N209" s="17"/>
      <c r="O209" s="18" t="s">
        <v>59</v>
      </c>
      <c r="P209" s="17" t="s">
        <v>59</v>
      </c>
      <c r="Q209" s="14" t="s">
        <v>59</v>
      </c>
      <c r="R209" s="14" t="s">
        <v>59</v>
      </c>
    </row>
    <row r="210" spans="1:18" x14ac:dyDescent="0.25">
      <c r="A210" s="14" t="s">
        <v>131</v>
      </c>
      <c r="B210" s="14" t="s">
        <v>63</v>
      </c>
      <c r="C210" s="14" t="s">
        <v>8</v>
      </c>
      <c r="D210" s="15" t="s">
        <v>54</v>
      </c>
      <c r="E210" s="20"/>
      <c r="F210" s="14"/>
      <c r="G210" s="14" t="s">
        <v>501</v>
      </c>
      <c r="H210" s="16" t="s">
        <v>501</v>
      </c>
      <c r="I210" s="14" t="s">
        <v>59</v>
      </c>
      <c r="K210" s="14"/>
      <c r="L210" s="14" t="b">
        <f>Jira[[#This Row],[Man sprint]]=Jira[[#This Row],[Story Points]]</f>
        <v>1</v>
      </c>
      <c r="M210" s="17"/>
      <c r="N210" s="17"/>
      <c r="O210" s="18" t="s">
        <v>59</v>
      </c>
      <c r="P210" s="17" t="s">
        <v>59</v>
      </c>
      <c r="Q210" s="14" t="s">
        <v>59</v>
      </c>
      <c r="R210" s="14" t="s">
        <v>59</v>
      </c>
    </row>
    <row r="211" spans="1:18" x14ac:dyDescent="0.25">
      <c r="A211" s="14" t="s">
        <v>132</v>
      </c>
      <c r="B211" s="14" t="s">
        <v>48</v>
      </c>
      <c r="C211" s="14" t="s">
        <v>8</v>
      </c>
      <c r="D211" s="15" t="s">
        <v>54</v>
      </c>
      <c r="E211" s="20"/>
      <c r="F211" s="14"/>
      <c r="G211" s="14" t="s">
        <v>501</v>
      </c>
      <c r="H211" s="16" t="s">
        <v>501</v>
      </c>
      <c r="I211" s="14" t="s">
        <v>59</v>
      </c>
      <c r="K211" s="14"/>
      <c r="L211" s="14" t="b">
        <f>Jira[[#This Row],[Man sprint]]=Jira[[#This Row],[Story Points]]</f>
        <v>1</v>
      </c>
      <c r="M211" s="17"/>
      <c r="N211" s="17"/>
      <c r="O211" s="18" t="s">
        <v>59</v>
      </c>
      <c r="P211" s="17" t="s">
        <v>59</v>
      </c>
      <c r="Q211" s="14" t="s">
        <v>59</v>
      </c>
      <c r="R211" s="14" t="s">
        <v>59</v>
      </c>
    </row>
    <row r="212" spans="1:18" x14ac:dyDescent="0.25">
      <c r="A212" s="14" t="s">
        <v>133</v>
      </c>
      <c r="B212" s="14" t="s">
        <v>63</v>
      </c>
      <c r="C212" s="14" t="s">
        <v>8</v>
      </c>
      <c r="D212" s="15" t="s">
        <v>54</v>
      </c>
      <c r="E212" s="20"/>
      <c r="F212" s="14"/>
      <c r="G212" s="14" t="s">
        <v>501</v>
      </c>
      <c r="H212" s="16" t="s">
        <v>501</v>
      </c>
      <c r="I212" s="14" t="s">
        <v>59</v>
      </c>
      <c r="K212" s="14"/>
      <c r="L212" s="14" t="b">
        <f>Jira[[#This Row],[Man sprint]]=Jira[[#This Row],[Story Points]]</f>
        <v>1</v>
      </c>
      <c r="M212" s="17"/>
      <c r="N212" s="17"/>
      <c r="O212" s="18" t="s">
        <v>59</v>
      </c>
      <c r="P212" s="17" t="s">
        <v>59</v>
      </c>
      <c r="Q212" s="14" t="s">
        <v>59</v>
      </c>
      <c r="R212" s="14" t="s">
        <v>59</v>
      </c>
    </row>
    <row r="213" spans="1:18" x14ac:dyDescent="0.25">
      <c r="A213" s="14" t="s">
        <v>134</v>
      </c>
      <c r="B213" s="14" t="s">
        <v>48</v>
      </c>
      <c r="C213" s="14" t="s">
        <v>8</v>
      </c>
      <c r="D213" s="15" t="s">
        <v>54</v>
      </c>
      <c r="E213" s="20"/>
      <c r="F213" s="14"/>
      <c r="G213" s="14" t="s">
        <v>501</v>
      </c>
      <c r="H213" s="16" t="s">
        <v>501</v>
      </c>
      <c r="I213" s="14" t="s">
        <v>129</v>
      </c>
      <c r="K213" s="14"/>
      <c r="L213" s="14" t="b">
        <f>Jira[[#This Row],[Man sprint]]=Jira[[#This Row],[Story Points]]</f>
        <v>1</v>
      </c>
      <c r="M213" s="14">
        <v>4</v>
      </c>
      <c r="N213" s="17"/>
      <c r="O213" s="18" t="s">
        <v>59</v>
      </c>
      <c r="P213" s="17" t="s">
        <v>59</v>
      </c>
      <c r="Q213" s="14">
        <v>4</v>
      </c>
      <c r="R213" s="14" t="s">
        <v>59</v>
      </c>
    </row>
    <row r="214" spans="1:18" x14ac:dyDescent="0.25">
      <c r="A214" s="14" t="s">
        <v>135</v>
      </c>
      <c r="B214" s="14" t="s">
        <v>48</v>
      </c>
      <c r="C214" s="14" t="s">
        <v>8</v>
      </c>
      <c r="D214" s="15" t="s">
        <v>54</v>
      </c>
      <c r="E214" s="20"/>
      <c r="F214" s="14"/>
      <c r="G214" s="14" t="s">
        <v>501</v>
      </c>
      <c r="H214" s="16" t="s">
        <v>501</v>
      </c>
      <c r="I214" s="14" t="s">
        <v>133</v>
      </c>
      <c r="K214" s="14"/>
      <c r="L214" s="14" t="b">
        <f>Jira[[#This Row],[Man sprint]]=Jira[[#This Row],[Story Points]]</f>
        <v>1</v>
      </c>
      <c r="M214" s="14">
        <v>4</v>
      </c>
      <c r="N214" s="17"/>
      <c r="O214" s="18" t="s">
        <v>59</v>
      </c>
      <c r="P214" s="17" t="s">
        <v>59</v>
      </c>
      <c r="Q214" s="14">
        <v>4</v>
      </c>
      <c r="R214" s="14" t="s">
        <v>59</v>
      </c>
    </row>
    <row r="215" spans="1:18" x14ac:dyDescent="0.25">
      <c r="A215" s="14" t="s">
        <v>136</v>
      </c>
      <c r="B215" s="14" t="s">
        <v>48</v>
      </c>
      <c r="C215" s="14" t="s">
        <v>8</v>
      </c>
      <c r="D215" s="15" t="s">
        <v>54</v>
      </c>
      <c r="E215" s="20"/>
      <c r="F215" s="14"/>
      <c r="G215" s="14" t="s">
        <v>501</v>
      </c>
      <c r="H215" s="16" t="s">
        <v>501</v>
      </c>
      <c r="I215" s="14" t="s">
        <v>131</v>
      </c>
      <c r="K215" s="14"/>
      <c r="L215" s="14" t="b">
        <f>Jira[[#This Row],[Man sprint]]=Jira[[#This Row],[Story Points]]</f>
        <v>1</v>
      </c>
      <c r="M215" s="14">
        <v>3</v>
      </c>
      <c r="N215" s="17"/>
      <c r="O215" s="18" t="s">
        <v>59</v>
      </c>
      <c r="P215" s="17" t="s">
        <v>59</v>
      </c>
      <c r="Q215" s="14">
        <v>3</v>
      </c>
      <c r="R215" s="14" t="s">
        <v>59</v>
      </c>
    </row>
    <row r="216" spans="1:18" x14ac:dyDescent="0.25">
      <c r="A216" s="14" t="s">
        <v>137</v>
      </c>
      <c r="B216" s="14" t="s">
        <v>48</v>
      </c>
      <c r="C216" s="14" t="s">
        <v>8</v>
      </c>
      <c r="D216" s="15" t="s">
        <v>54</v>
      </c>
      <c r="E216" s="20"/>
      <c r="F216" s="14"/>
      <c r="G216" s="14" t="s">
        <v>501</v>
      </c>
      <c r="H216" s="16" t="s">
        <v>501</v>
      </c>
      <c r="I216" s="14" t="s">
        <v>129</v>
      </c>
      <c r="K216" s="14"/>
      <c r="L216" s="14" t="b">
        <f>Jira[[#This Row],[Man sprint]]=Jira[[#This Row],[Story Points]]</f>
        <v>1</v>
      </c>
      <c r="M216" s="14">
        <v>2</v>
      </c>
      <c r="N216" s="17"/>
      <c r="O216" s="18" t="s">
        <v>59</v>
      </c>
      <c r="P216" s="17" t="s">
        <v>59</v>
      </c>
      <c r="Q216" s="14">
        <v>2</v>
      </c>
      <c r="R216" s="14" t="s">
        <v>59</v>
      </c>
    </row>
    <row r="217" spans="1:18" x14ac:dyDescent="0.25">
      <c r="A217" s="14" t="s">
        <v>138</v>
      </c>
      <c r="B217" s="14" t="s">
        <v>48</v>
      </c>
      <c r="C217" s="14" t="s">
        <v>8</v>
      </c>
      <c r="D217" s="15" t="s">
        <v>54</v>
      </c>
      <c r="E217" s="20"/>
      <c r="F217" s="14"/>
      <c r="G217" s="14" t="s">
        <v>501</v>
      </c>
      <c r="H217" s="16" t="s">
        <v>501</v>
      </c>
      <c r="I217" s="14" t="s">
        <v>129</v>
      </c>
      <c r="K217" s="14"/>
      <c r="L217" s="14" t="b">
        <f>Jira[[#This Row],[Man sprint]]=Jira[[#This Row],[Story Points]]</f>
        <v>1</v>
      </c>
      <c r="M217" s="14">
        <v>2</v>
      </c>
      <c r="N217" s="17"/>
      <c r="O217" s="18" t="s">
        <v>59</v>
      </c>
      <c r="P217" s="17" t="s">
        <v>59</v>
      </c>
      <c r="Q217" s="14">
        <v>2</v>
      </c>
      <c r="R217" s="14" t="s">
        <v>59</v>
      </c>
    </row>
    <row r="218" spans="1:18" x14ac:dyDescent="0.25">
      <c r="A218" s="14" t="s">
        <v>139</v>
      </c>
      <c r="B218" s="14" t="s">
        <v>48</v>
      </c>
      <c r="C218" s="14" t="s">
        <v>8</v>
      </c>
      <c r="D218" s="15" t="s">
        <v>54</v>
      </c>
      <c r="E218" s="20"/>
      <c r="F218" s="14"/>
      <c r="G218" s="14" t="s">
        <v>501</v>
      </c>
      <c r="H218" s="16" t="s">
        <v>501</v>
      </c>
      <c r="I218" s="14" t="s">
        <v>131</v>
      </c>
      <c r="K218" s="14"/>
      <c r="L218" s="14" t="b">
        <f>Jira[[#This Row],[Man sprint]]=Jira[[#This Row],[Story Points]]</f>
        <v>1</v>
      </c>
      <c r="M218" s="14">
        <v>2</v>
      </c>
      <c r="N218" s="17"/>
      <c r="O218" s="18" t="s">
        <v>59</v>
      </c>
      <c r="P218" s="17" t="s">
        <v>59</v>
      </c>
      <c r="Q218" s="14">
        <v>2</v>
      </c>
      <c r="R218" s="14" t="s">
        <v>59</v>
      </c>
    </row>
    <row r="219" spans="1:18" x14ac:dyDescent="0.25">
      <c r="A219" s="14" t="s">
        <v>140</v>
      </c>
      <c r="B219" s="14" t="s">
        <v>48</v>
      </c>
      <c r="C219" s="14" t="s">
        <v>8</v>
      </c>
      <c r="D219" s="15" t="s">
        <v>54</v>
      </c>
      <c r="E219" s="20"/>
      <c r="F219" s="14"/>
      <c r="G219" s="14" t="s">
        <v>501</v>
      </c>
      <c r="H219" s="16" t="s">
        <v>501</v>
      </c>
      <c r="I219" s="14" t="s">
        <v>133</v>
      </c>
      <c r="K219" s="14"/>
      <c r="L219" s="14" t="b">
        <f>Jira[[#This Row],[Man sprint]]=Jira[[#This Row],[Story Points]]</f>
        <v>1</v>
      </c>
      <c r="M219" s="14">
        <v>1</v>
      </c>
      <c r="N219" s="17"/>
      <c r="O219" s="18" t="s">
        <v>59</v>
      </c>
      <c r="P219" s="17" t="s">
        <v>59</v>
      </c>
      <c r="Q219" s="14">
        <v>1</v>
      </c>
      <c r="R219" s="14" t="s">
        <v>59</v>
      </c>
    </row>
    <row r="220" spans="1:18" x14ac:dyDescent="0.25">
      <c r="A220" s="14" t="s">
        <v>178</v>
      </c>
      <c r="B220" s="14" t="s">
        <v>52</v>
      </c>
      <c r="C220" s="14" t="s">
        <v>8</v>
      </c>
      <c r="D220" s="15" t="s">
        <v>54</v>
      </c>
      <c r="E220" s="20"/>
      <c r="F220" s="14"/>
      <c r="G220" s="14" t="s">
        <v>501</v>
      </c>
      <c r="H220" s="16" t="s">
        <v>501</v>
      </c>
      <c r="I220" s="14" t="s">
        <v>59</v>
      </c>
      <c r="K220" s="14"/>
      <c r="L220" s="14" t="b">
        <f>Jira[[#This Row],[Man sprint]]=Jira[[#This Row],[Story Points]]</f>
        <v>1</v>
      </c>
      <c r="M220" s="17"/>
      <c r="N220" s="17"/>
      <c r="O220" s="18">
        <v>0.55000000000000004</v>
      </c>
      <c r="P220" s="17">
        <v>5</v>
      </c>
      <c r="Q220" s="14" t="s">
        <v>59</v>
      </c>
      <c r="R220" s="14">
        <v>23</v>
      </c>
    </row>
    <row r="221" spans="1:18" x14ac:dyDescent="0.25">
      <c r="A221" s="14" t="s">
        <v>255</v>
      </c>
      <c r="B221" s="14" t="s">
        <v>63</v>
      </c>
      <c r="C221" s="14" t="s">
        <v>8</v>
      </c>
      <c r="D221" s="15" t="s">
        <v>56</v>
      </c>
      <c r="E221" s="20"/>
      <c r="F221" s="14"/>
      <c r="G221" s="14" t="s">
        <v>501</v>
      </c>
      <c r="H221" s="16" t="s">
        <v>501</v>
      </c>
      <c r="I221" s="14" t="s">
        <v>59</v>
      </c>
      <c r="K221" s="14"/>
      <c r="L221" s="14" t="b">
        <f>Jira[[#This Row],[Man sprint]]=Jira[[#This Row],[Story Points]]</f>
        <v>1</v>
      </c>
      <c r="M221" s="17"/>
      <c r="N221" s="17"/>
      <c r="O221" s="18" t="s">
        <v>59</v>
      </c>
      <c r="P221" s="17" t="s">
        <v>59</v>
      </c>
      <c r="Q221" s="14" t="s">
        <v>59</v>
      </c>
      <c r="R221" s="14" t="s">
        <v>59</v>
      </c>
    </row>
    <row r="222" spans="1:18" x14ac:dyDescent="0.25">
      <c r="A222" s="14" t="s">
        <v>256</v>
      </c>
      <c r="B222" s="14" t="s">
        <v>63</v>
      </c>
      <c r="C222" s="14" t="s">
        <v>8</v>
      </c>
      <c r="D222" s="15" t="s">
        <v>56</v>
      </c>
      <c r="E222" s="20"/>
      <c r="F222" s="14"/>
      <c r="G222" s="14" t="s">
        <v>501</v>
      </c>
      <c r="H222" s="16" t="s">
        <v>501</v>
      </c>
      <c r="I222" s="14" t="s">
        <v>59</v>
      </c>
      <c r="K222" s="14"/>
      <c r="L222" s="14" t="b">
        <f>Jira[[#This Row],[Man sprint]]=Jira[[#This Row],[Story Points]]</f>
        <v>1</v>
      </c>
      <c r="M222" s="17"/>
      <c r="N222" s="17"/>
      <c r="O222" s="18" t="s">
        <v>59</v>
      </c>
      <c r="P222" s="17" t="s">
        <v>59</v>
      </c>
      <c r="Q222" s="14" t="s">
        <v>59</v>
      </c>
      <c r="R222" s="14" t="s">
        <v>59</v>
      </c>
    </row>
    <row r="223" spans="1:18" x14ac:dyDescent="0.25">
      <c r="A223" s="14" t="s">
        <v>257</v>
      </c>
      <c r="B223" s="14" t="s">
        <v>48</v>
      </c>
      <c r="C223" s="14" t="s">
        <v>8</v>
      </c>
      <c r="D223" s="15" t="s">
        <v>56</v>
      </c>
      <c r="E223" s="20"/>
      <c r="F223" s="14"/>
      <c r="G223" s="14" t="s">
        <v>501</v>
      </c>
      <c r="H223" s="16" t="s">
        <v>501</v>
      </c>
      <c r="I223" s="14" t="s">
        <v>59</v>
      </c>
      <c r="K223" s="14"/>
      <c r="L223" s="14" t="b">
        <f>Jira[[#This Row],[Man sprint]]=Jira[[#This Row],[Story Points]]</f>
        <v>1</v>
      </c>
      <c r="M223" s="17"/>
      <c r="N223" s="17"/>
      <c r="O223" s="18" t="s">
        <v>59</v>
      </c>
      <c r="P223" s="17" t="s">
        <v>59</v>
      </c>
      <c r="Q223" s="14" t="s">
        <v>59</v>
      </c>
      <c r="R223" s="14" t="s">
        <v>59</v>
      </c>
    </row>
    <row r="224" spans="1:18" x14ac:dyDescent="0.25">
      <c r="A224" s="14" t="s">
        <v>258</v>
      </c>
      <c r="B224" s="14" t="s">
        <v>48</v>
      </c>
      <c r="C224" s="14" t="s">
        <v>8</v>
      </c>
      <c r="D224" s="15" t="s">
        <v>56</v>
      </c>
      <c r="E224" s="20"/>
      <c r="F224" s="14"/>
      <c r="G224" s="14" t="s">
        <v>501</v>
      </c>
      <c r="H224" s="16" t="s">
        <v>501</v>
      </c>
      <c r="I224" s="14" t="s">
        <v>59</v>
      </c>
      <c r="K224" s="14"/>
      <c r="L224" s="14" t="b">
        <f>Jira[[#This Row],[Man sprint]]=Jira[[#This Row],[Story Points]]</f>
        <v>1</v>
      </c>
      <c r="M224" s="17"/>
      <c r="N224" s="17"/>
      <c r="O224" s="18" t="s">
        <v>59</v>
      </c>
      <c r="P224" s="17" t="s">
        <v>59</v>
      </c>
      <c r="Q224" s="14" t="s">
        <v>59</v>
      </c>
      <c r="R224" s="14" t="s">
        <v>59</v>
      </c>
    </row>
    <row r="225" spans="1:18" x14ac:dyDescent="0.25">
      <c r="A225" s="14" t="s">
        <v>259</v>
      </c>
      <c r="B225" s="14" t="s">
        <v>63</v>
      </c>
      <c r="C225" s="14" t="s">
        <v>8</v>
      </c>
      <c r="D225" s="15" t="s">
        <v>56</v>
      </c>
      <c r="E225" s="20"/>
      <c r="F225" s="14"/>
      <c r="G225" s="14" t="s">
        <v>501</v>
      </c>
      <c r="H225" s="16" t="s">
        <v>501</v>
      </c>
      <c r="I225" s="14" t="s">
        <v>59</v>
      </c>
      <c r="K225" s="14"/>
      <c r="L225" s="14" t="b">
        <f>Jira[[#This Row],[Man sprint]]=Jira[[#This Row],[Story Points]]</f>
        <v>1</v>
      </c>
      <c r="M225" s="17"/>
      <c r="N225" s="17"/>
      <c r="O225" s="18" t="s">
        <v>59</v>
      </c>
      <c r="P225" s="17" t="s">
        <v>59</v>
      </c>
      <c r="Q225" s="14" t="s">
        <v>59</v>
      </c>
      <c r="R225" s="14" t="s">
        <v>59</v>
      </c>
    </row>
    <row r="226" spans="1:18" x14ac:dyDescent="0.25">
      <c r="A226" s="14" t="s">
        <v>260</v>
      </c>
      <c r="B226" s="14" t="s">
        <v>48</v>
      </c>
      <c r="C226" s="14" t="s">
        <v>8</v>
      </c>
      <c r="D226" s="15" t="s">
        <v>56</v>
      </c>
      <c r="E226" s="20"/>
      <c r="F226" s="14"/>
      <c r="G226" s="14" t="s">
        <v>501</v>
      </c>
      <c r="H226" s="16" t="s">
        <v>501</v>
      </c>
      <c r="I226" s="14" t="s">
        <v>59</v>
      </c>
      <c r="K226" s="14"/>
      <c r="L226" s="14" t="b">
        <f>Jira[[#This Row],[Man sprint]]=Jira[[#This Row],[Story Points]]</f>
        <v>1</v>
      </c>
      <c r="M226" s="17"/>
      <c r="N226" s="17"/>
      <c r="O226" s="18" t="s">
        <v>59</v>
      </c>
      <c r="P226" s="17" t="s">
        <v>59</v>
      </c>
      <c r="Q226" s="14" t="s">
        <v>59</v>
      </c>
      <c r="R226" s="14" t="s">
        <v>59</v>
      </c>
    </row>
    <row r="227" spans="1:18" x14ac:dyDescent="0.25">
      <c r="A227" s="14" t="s">
        <v>261</v>
      </c>
      <c r="B227" s="14" t="s">
        <v>63</v>
      </c>
      <c r="C227" s="14" t="s">
        <v>8</v>
      </c>
      <c r="D227" s="15" t="s">
        <v>56</v>
      </c>
      <c r="E227" s="20"/>
      <c r="F227" s="14"/>
      <c r="G227" s="14" t="s">
        <v>501</v>
      </c>
      <c r="H227" s="16" t="s">
        <v>501</v>
      </c>
      <c r="I227" s="14" t="s">
        <v>59</v>
      </c>
      <c r="K227" s="14"/>
      <c r="L227" s="14" t="b">
        <f>Jira[[#This Row],[Man sprint]]=Jira[[#This Row],[Story Points]]</f>
        <v>1</v>
      </c>
      <c r="M227" s="17"/>
      <c r="N227" s="17"/>
      <c r="O227" s="18" t="s">
        <v>59</v>
      </c>
      <c r="P227" s="17" t="s">
        <v>59</v>
      </c>
      <c r="Q227" s="14" t="s">
        <v>59</v>
      </c>
      <c r="R227" s="14" t="s">
        <v>59</v>
      </c>
    </row>
    <row r="228" spans="1:18" x14ac:dyDescent="0.25">
      <c r="A228" s="14" t="s">
        <v>262</v>
      </c>
      <c r="B228" s="14" t="s">
        <v>48</v>
      </c>
      <c r="C228" s="14" t="s">
        <v>8</v>
      </c>
      <c r="D228" s="15" t="s">
        <v>56</v>
      </c>
      <c r="E228" s="20"/>
      <c r="F228" s="14"/>
      <c r="G228" s="14" t="s">
        <v>501</v>
      </c>
      <c r="H228" s="16" t="s">
        <v>501</v>
      </c>
      <c r="I228" s="14" t="s">
        <v>59</v>
      </c>
      <c r="K228" s="14"/>
      <c r="L228" s="14" t="b">
        <f>Jira[[#This Row],[Man sprint]]=Jira[[#This Row],[Story Points]]</f>
        <v>1</v>
      </c>
      <c r="M228" s="17"/>
      <c r="N228" s="17"/>
      <c r="O228" s="18" t="s">
        <v>59</v>
      </c>
      <c r="P228" s="17" t="s">
        <v>59</v>
      </c>
      <c r="Q228" s="14" t="s">
        <v>59</v>
      </c>
      <c r="R228" s="14" t="s">
        <v>59</v>
      </c>
    </row>
    <row r="229" spans="1:18" x14ac:dyDescent="0.25">
      <c r="A229" s="14" t="s">
        <v>263</v>
      </c>
      <c r="B229" s="14" t="s">
        <v>48</v>
      </c>
      <c r="C229" s="14" t="s">
        <v>8</v>
      </c>
      <c r="D229" s="15" t="s">
        <v>56</v>
      </c>
      <c r="E229" s="20"/>
      <c r="F229" s="14"/>
      <c r="G229" s="14" t="s">
        <v>501</v>
      </c>
      <c r="H229" s="16" t="s">
        <v>501</v>
      </c>
      <c r="I229" s="14" t="s">
        <v>59</v>
      </c>
      <c r="K229" s="14"/>
      <c r="L229" s="14" t="b">
        <f>Jira[[#This Row],[Man sprint]]=Jira[[#This Row],[Story Points]]</f>
        <v>1</v>
      </c>
      <c r="M229" s="17"/>
      <c r="N229" s="17"/>
      <c r="O229" s="18" t="s">
        <v>59</v>
      </c>
      <c r="P229" s="17" t="s">
        <v>59</v>
      </c>
      <c r="Q229" s="14" t="s">
        <v>59</v>
      </c>
      <c r="R229" s="14" t="s">
        <v>59</v>
      </c>
    </row>
    <row r="230" spans="1:18" x14ac:dyDescent="0.25">
      <c r="A230" s="14" t="s">
        <v>264</v>
      </c>
      <c r="B230" s="14" t="s">
        <v>63</v>
      </c>
      <c r="C230" s="14" t="s">
        <v>8</v>
      </c>
      <c r="D230" s="15" t="s">
        <v>56</v>
      </c>
      <c r="E230" s="20"/>
      <c r="F230" s="14"/>
      <c r="G230" s="14" t="s">
        <v>501</v>
      </c>
      <c r="H230" s="16" t="s">
        <v>501</v>
      </c>
      <c r="I230" s="14" t="s">
        <v>59</v>
      </c>
      <c r="K230" s="14"/>
      <c r="L230" s="14" t="b">
        <f>Jira[[#This Row],[Man sprint]]=Jira[[#This Row],[Story Points]]</f>
        <v>1</v>
      </c>
      <c r="M230" s="17"/>
      <c r="N230" s="17"/>
      <c r="O230" s="18" t="s">
        <v>59</v>
      </c>
      <c r="P230" s="17" t="s">
        <v>59</v>
      </c>
      <c r="Q230" s="14" t="s">
        <v>59</v>
      </c>
      <c r="R230" s="14" t="s">
        <v>59</v>
      </c>
    </row>
    <row r="231" spans="1:18" x14ac:dyDescent="0.25">
      <c r="A231" s="14" t="s">
        <v>265</v>
      </c>
      <c r="B231" s="14" t="s">
        <v>48</v>
      </c>
      <c r="C231" s="14" t="s">
        <v>8</v>
      </c>
      <c r="D231" s="15" t="s">
        <v>56</v>
      </c>
      <c r="E231" s="20"/>
      <c r="F231" s="14"/>
      <c r="G231" s="14" t="s">
        <v>501</v>
      </c>
      <c r="H231" s="16" t="s">
        <v>501</v>
      </c>
      <c r="I231" s="14" t="s">
        <v>255</v>
      </c>
      <c r="K231" s="14"/>
      <c r="L231" s="14" t="b">
        <f>Jira[[#This Row],[Man sprint]]=Jira[[#This Row],[Story Points]]</f>
        <v>1</v>
      </c>
      <c r="M231" s="14">
        <v>3</v>
      </c>
      <c r="N231" s="17"/>
      <c r="O231" s="18" t="s">
        <v>59</v>
      </c>
      <c r="P231" s="17" t="s">
        <v>59</v>
      </c>
      <c r="Q231" s="14">
        <v>3</v>
      </c>
      <c r="R231" s="14" t="s">
        <v>59</v>
      </c>
    </row>
    <row r="232" spans="1:18" x14ac:dyDescent="0.25">
      <c r="A232" s="14" t="s">
        <v>266</v>
      </c>
      <c r="B232" s="14" t="s">
        <v>40</v>
      </c>
      <c r="C232" s="14" t="s">
        <v>8</v>
      </c>
      <c r="D232" s="15" t="s">
        <v>56</v>
      </c>
      <c r="E232" s="20"/>
      <c r="F232" s="14"/>
      <c r="G232" s="14" t="s">
        <v>501</v>
      </c>
      <c r="H232" s="16" t="s">
        <v>501</v>
      </c>
      <c r="I232" s="14" t="s">
        <v>70</v>
      </c>
      <c r="K232" s="14"/>
      <c r="L232" s="14" t="b">
        <f>Jira[[#This Row],[Man sprint]]=Jira[[#This Row],[Story Points]]</f>
        <v>1</v>
      </c>
      <c r="M232" s="14">
        <v>3</v>
      </c>
      <c r="N232" s="17"/>
      <c r="O232" s="18" t="s">
        <v>59</v>
      </c>
      <c r="P232" s="17" t="s">
        <v>59</v>
      </c>
      <c r="Q232" s="14">
        <v>3</v>
      </c>
      <c r="R232" s="14" t="s">
        <v>59</v>
      </c>
    </row>
    <row r="233" spans="1:18" x14ac:dyDescent="0.25">
      <c r="A233" s="14" t="s">
        <v>267</v>
      </c>
      <c r="B233" s="14" t="s">
        <v>48</v>
      </c>
      <c r="C233" s="14" t="s">
        <v>8</v>
      </c>
      <c r="D233" s="15" t="s">
        <v>56</v>
      </c>
      <c r="E233" s="20"/>
      <c r="F233" s="14"/>
      <c r="G233" s="14" t="s">
        <v>501</v>
      </c>
      <c r="H233" s="16" t="s">
        <v>501</v>
      </c>
      <c r="I233" s="14" t="s">
        <v>264</v>
      </c>
      <c r="K233" s="14"/>
      <c r="L233" s="14" t="b">
        <f>Jira[[#This Row],[Man sprint]]=Jira[[#This Row],[Story Points]]</f>
        <v>1</v>
      </c>
      <c r="M233" s="14">
        <v>3</v>
      </c>
      <c r="N233" s="17"/>
      <c r="O233" s="18" t="s">
        <v>59</v>
      </c>
      <c r="P233" s="17" t="s">
        <v>59</v>
      </c>
      <c r="Q233" s="14">
        <v>3</v>
      </c>
      <c r="R233" s="14" t="s">
        <v>59</v>
      </c>
    </row>
    <row r="234" spans="1:18" x14ac:dyDescent="0.25">
      <c r="A234" s="14" t="s">
        <v>268</v>
      </c>
      <c r="B234" s="14" t="s">
        <v>48</v>
      </c>
      <c r="C234" s="14" t="s">
        <v>8</v>
      </c>
      <c r="D234" s="15" t="s">
        <v>56</v>
      </c>
      <c r="E234" s="20"/>
      <c r="F234" s="14"/>
      <c r="G234" s="14" t="s">
        <v>501</v>
      </c>
      <c r="H234" s="16" t="s">
        <v>501</v>
      </c>
      <c r="I234" s="14" t="s">
        <v>256</v>
      </c>
      <c r="K234" s="14"/>
      <c r="L234" s="14" t="b">
        <f>Jira[[#This Row],[Man sprint]]=Jira[[#This Row],[Story Points]]</f>
        <v>1</v>
      </c>
      <c r="M234" s="14">
        <v>2</v>
      </c>
      <c r="N234" s="17"/>
      <c r="O234" s="18" t="s">
        <v>59</v>
      </c>
      <c r="P234" s="17" t="s">
        <v>59</v>
      </c>
      <c r="Q234" s="14">
        <v>2</v>
      </c>
      <c r="R234" s="14" t="s">
        <v>59</v>
      </c>
    </row>
    <row r="235" spans="1:18" x14ac:dyDescent="0.25">
      <c r="A235" s="14" t="s">
        <v>269</v>
      </c>
      <c r="B235" s="14" t="s">
        <v>48</v>
      </c>
      <c r="C235" s="14" t="s">
        <v>8</v>
      </c>
      <c r="D235" s="15" t="s">
        <v>56</v>
      </c>
      <c r="E235" s="20"/>
      <c r="F235" s="14"/>
      <c r="G235" s="14" t="s">
        <v>501</v>
      </c>
      <c r="H235" s="16" t="s">
        <v>501</v>
      </c>
      <c r="I235" s="14" t="s">
        <v>261</v>
      </c>
      <c r="K235" s="14"/>
      <c r="L235" s="14" t="b">
        <f>Jira[[#This Row],[Man sprint]]=Jira[[#This Row],[Story Points]]</f>
        <v>1</v>
      </c>
      <c r="M235" s="14">
        <v>2</v>
      </c>
      <c r="N235" s="17"/>
      <c r="O235" s="18" t="s">
        <v>59</v>
      </c>
      <c r="P235" s="17" t="s">
        <v>59</v>
      </c>
      <c r="Q235" s="14">
        <v>2</v>
      </c>
      <c r="R235" s="14" t="s">
        <v>59</v>
      </c>
    </row>
    <row r="236" spans="1:18" x14ac:dyDescent="0.25">
      <c r="A236" s="14" t="s">
        <v>270</v>
      </c>
      <c r="B236" s="14" t="s">
        <v>48</v>
      </c>
      <c r="C236" s="14" t="s">
        <v>8</v>
      </c>
      <c r="D236" s="15" t="s">
        <v>56</v>
      </c>
      <c r="E236" s="20"/>
      <c r="F236" s="14"/>
      <c r="G236" s="14" t="s">
        <v>501</v>
      </c>
      <c r="H236" s="16" t="s">
        <v>501</v>
      </c>
      <c r="I236" s="14" t="s">
        <v>261</v>
      </c>
      <c r="K236" s="14"/>
      <c r="L236" s="14" t="b">
        <f>Jira[[#This Row],[Man sprint]]=Jira[[#This Row],[Story Points]]</f>
        <v>1</v>
      </c>
      <c r="M236" s="14">
        <v>2</v>
      </c>
      <c r="N236" s="17"/>
      <c r="O236" s="18" t="s">
        <v>59</v>
      </c>
      <c r="P236" s="17" t="s">
        <v>59</v>
      </c>
      <c r="Q236" s="14">
        <v>2</v>
      </c>
      <c r="R236" s="14" t="s">
        <v>59</v>
      </c>
    </row>
    <row r="237" spans="1:18" x14ac:dyDescent="0.25">
      <c r="A237" s="14" t="s">
        <v>271</v>
      </c>
      <c r="B237" s="14" t="s">
        <v>48</v>
      </c>
      <c r="C237" s="14" t="s">
        <v>8</v>
      </c>
      <c r="D237" s="15" t="s">
        <v>56</v>
      </c>
      <c r="E237" s="20"/>
      <c r="F237" s="14"/>
      <c r="G237" s="14" t="s">
        <v>501</v>
      </c>
      <c r="H237" s="16" t="s">
        <v>501</v>
      </c>
      <c r="I237" s="14" t="s">
        <v>255</v>
      </c>
      <c r="K237" s="14"/>
      <c r="L237" s="14" t="b">
        <f>Jira[[#This Row],[Man sprint]]=Jira[[#This Row],[Story Points]]</f>
        <v>1</v>
      </c>
      <c r="M237" s="14">
        <v>1</v>
      </c>
      <c r="N237" s="17"/>
      <c r="O237" s="18" t="s">
        <v>59</v>
      </c>
      <c r="P237" s="17" t="s">
        <v>59</v>
      </c>
      <c r="Q237" s="14">
        <v>1</v>
      </c>
      <c r="R237" s="14" t="s">
        <v>59</v>
      </c>
    </row>
    <row r="238" spans="1:18" x14ac:dyDescent="0.25">
      <c r="A238" s="14" t="s">
        <v>272</v>
      </c>
      <c r="B238" s="14" t="s">
        <v>48</v>
      </c>
      <c r="C238" s="14" t="s">
        <v>8</v>
      </c>
      <c r="D238" s="15" t="s">
        <v>56</v>
      </c>
      <c r="E238" s="20"/>
      <c r="F238" s="14"/>
      <c r="G238" s="14" t="s">
        <v>501</v>
      </c>
      <c r="H238" s="16" t="s">
        <v>501</v>
      </c>
      <c r="I238" s="14" t="s">
        <v>259</v>
      </c>
      <c r="K238" s="14"/>
      <c r="L238" s="14" t="b">
        <f>Jira[[#This Row],[Man sprint]]=Jira[[#This Row],[Story Points]]</f>
        <v>1</v>
      </c>
      <c r="M238" s="17"/>
      <c r="N238" s="17"/>
      <c r="O238" s="18" t="s">
        <v>59</v>
      </c>
      <c r="P238" s="17" t="s">
        <v>59</v>
      </c>
      <c r="Q238" s="14" t="s">
        <v>59</v>
      </c>
      <c r="R238" s="14" t="s">
        <v>59</v>
      </c>
    </row>
    <row r="239" spans="1:18" x14ac:dyDescent="0.25">
      <c r="A239" s="14" t="s">
        <v>298</v>
      </c>
      <c r="B239" s="14" t="s">
        <v>52</v>
      </c>
      <c r="C239" s="14" t="s">
        <v>8</v>
      </c>
      <c r="D239" s="15" t="s">
        <v>56</v>
      </c>
      <c r="E239" s="20"/>
      <c r="F239" s="14"/>
      <c r="G239" s="14" t="s">
        <v>501</v>
      </c>
      <c r="H239" s="16" t="s">
        <v>501</v>
      </c>
      <c r="I239" s="14" t="s">
        <v>59</v>
      </c>
      <c r="K239" s="14"/>
      <c r="L239" s="14" t="b">
        <f>Jira[[#This Row],[Man sprint]]=Jira[[#This Row],[Story Points]]</f>
        <v>1</v>
      </c>
      <c r="M239" s="17"/>
      <c r="N239" s="17"/>
      <c r="O239" s="18">
        <v>0.65</v>
      </c>
      <c r="P239" s="17">
        <v>5</v>
      </c>
      <c r="Q239" s="14" t="s">
        <v>59</v>
      </c>
      <c r="R239" s="14">
        <v>21.7</v>
      </c>
    </row>
    <row r="240" spans="1:18" x14ac:dyDescent="0.25">
      <c r="A240" s="14" t="s">
        <v>426</v>
      </c>
      <c r="B240" s="14" t="s">
        <v>48</v>
      </c>
      <c r="C240" s="14" t="s">
        <v>8</v>
      </c>
      <c r="D240" s="15" t="s">
        <v>55</v>
      </c>
      <c r="E240" s="20"/>
      <c r="F240" s="14" t="s">
        <v>162</v>
      </c>
      <c r="G240" s="14" t="s">
        <v>501</v>
      </c>
      <c r="H240" s="16" t="s">
        <v>501</v>
      </c>
      <c r="I240" s="14" t="s">
        <v>190</v>
      </c>
      <c r="K240" s="14"/>
      <c r="L240" s="14" t="b">
        <f>Jira[[#This Row],[Man sprint]]=Jira[[#This Row],[Story Points]]</f>
        <v>1</v>
      </c>
      <c r="M240" s="17">
        <v>5</v>
      </c>
      <c r="N240" s="17"/>
      <c r="O240" s="18" t="s">
        <v>59</v>
      </c>
      <c r="P240" s="17" t="s">
        <v>59</v>
      </c>
      <c r="Q240" s="14">
        <v>5</v>
      </c>
      <c r="R240" s="14" t="s">
        <v>59</v>
      </c>
    </row>
    <row r="241" spans="1:18" x14ac:dyDescent="0.25">
      <c r="A241" s="14" t="s">
        <v>428</v>
      </c>
      <c r="B241" s="14" t="s">
        <v>52</v>
      </c>
      <c r="C241" s="14" t="s">
        <v>8</v>
      </c>
      <c r="D241" s="15" t="s">
        <v>55</v>
      </c>
      <c r="E241" s="20"/>
      <c r="F241" s="14"/>
      <c r="G241" s="14" t="s">
        <v>501</v>
      </c>
      <c r="H241" s="16" t="s">
        <v>501</v>
      </c>
      <c r="I241" s="14" t="s">
        <v>59</v>
      </c>
      <c r="K241" s="14"/>
      <c r="L241" s="14" t="b">
        <f>Jira[[#This Row],[Man sprint]]=Jira[[#This Row],[Story Points]]</f>
        <v>1</v>
      </c>
      <c r="M241" s="17"/>
      <c r="N241" s="17"/>
      <c r="O241" s="18">
        <v>0.7</v>
      </c>
      <c r="P241" s="17">
        <v>6</v>
      </c>
      <c r="Q241" s="14" t="s">
        <v>59</v>
      </c>
      <c r="R241" s="14">
        <v>29</v>
      </c>
    </row>
    <row r="242" spans="1:18" x14ac:dyDescent="0.25">
      <c r="A242" s="14" t="s">
        <v>449</v>
      </c>
      <c r="B242" s="14" t="s">
        <v>48</v>
      </c>
      <c r="C242" s="14" t="s">
        <v>8</v>
      </c>
      <c r="D242" s="15" t="s">
        <v>53</v>
      </c>
      <c r="E242" s="20"/>
      <c r="F242" s="14"/>
      <c r="G242" s="14" t="s">
        <v>501</v>
      </c>
      <c r="H242" s="16" t="s">
        <v>501</v>
      </c>
      <c r="I242" s="14" t="s">
        <v>450</v>
      </c>
      <c r="K242" s="14"/>
      <c r="L242" s="14" t="b">
        <f>Jira[[#This Row],[Man sprint]]=Jira[[#This Row],[Story Points]]</f>
        <v>1</v>
      </c>
      <c r="M242" s="17"/>
      <c r="N242" s="17"/>
      <c r="O242" s="18" t="s">
        <v>59</v>
      </c>
      <c r="P242" s="17" t="s">
        <v>59</v>
      </c>
      <c r="Q242" s="14" t="s">
        <v>59</v>
      </c>
      <c r="R242" s="14" t="s">
        <v>59</v>
      </c>
    </row>
    <row r="243" spans="1:18" x14ac:dyDescent="0.25">
      <c r="A243" s="14" t="s">
        <v>451</v>
      </c>
      <c r="B243" s="14" t="s">
        <v>48</v>
      </c>
      <c r="C243" s="14" t="s">
        <v>8</v>
      </c>
      <c r="D243" s="15" t="s">
        <v>53</v>
      </c>
      <c r="E243" s="20"/>
      <c r="F243" s="14"/>
      <c r="G243" s="14" t="s">
        <v>501</v>
      </c>
      <c r="H243" s="16" t="s">
        <v>501</v>
      </c>
      <c r="I243" s="14" t="s">
        <v>450</v>
      </c>
      <c r="K243" s="14"/>
      <c r="L243" s="14" t="b">
        <f>Jira[[#This Row],[Man sprint]]=Jira[[#This Row],[Story Points]]</f>
        <v>1</v>
      </c>
      <c r="M243" s="17"/>
      <c r="N243" s="17"/>
      <c r="O243" s="18" t="s">
        <v>59</v>
      </c>
      <c r="P243" s="17" t="s">
        <v>59</v>
      </c>
      <c r="Q243" s="14" t="s">
        <v>59</v>
      </c>
      <c r="R243" s="14" t="s">
        <v>59</v>
      </c>
    </row>
    <row r="244" spans="1:18" x14ac:dyDescent="0.25">
      <c r="A244" s="14" t="s">
        <v>452</v>
      </c>
      <c r="B244" s="14" t="s">
        <v>48</v>
      </c>
      <c r="C244" s="14" t="s">
        <v>8</v>
      </c>
      <c r="D244" s="15" t="s">
        <v>53</v>
      </c>
      <c r="E244" s="20"/>
      <c r="F244" s="14"/>
      <c r="G244" s="14" t="s">
        <v>501</v>
      </c>
      <c r="H244" s="16" t="s">
        <v>501</v>
      </c>
      <c r="I244" s="14" t="s">
        <v>450</v>
      </c>
      <c r="K244" s="14"/>
      <c r="L244" s="14" t="b">
        <f>Jira[[#This Row],[Man sprint]]=Jira[[#This Row],[Story Points]]</f>
        <v>1</v>
      </c>
      <c r="M244" s="17"/>
      <c r="N244" s="17"/>
      <c r="O244" s="18" t="s">
        <v>59</v>
      </c>
      <c r="P244" s="17" t="s">
        <v>59</v>
      </c>
      <c r="Q244" s="14" t="s">
        <v>59</v>
      </c>
      <c r="R244" s="14" t="s">
        <v>59</v>
      </c>
    </row>
    <row r="245" spans="1:18" x14ac:dyDescent="0.25">
      <c r="A245" s="14" t="s">
        <v>472</v>
      </c>
      <c r="B245" s="14" t="s">
        <v>52</v>
      </c>
      <c r="C245" s="14" t="s">
        <v>8</v>
      </c>
      <c r="D245" s="15" t="s">
        <v>53</v>
      </c>
      <c r="E245" s="20"/>
      <c r="F245" s="14"/>
      <c r="G245" s="14" t="s">
        <v>501</v>
      </c>
      <c r="H245" s="16" t="s">
        <v>501</v>
      </c>
      <c r="I245" s="14" t="s">
        <v>59</v>
      </c>
      <c r="K245" s="14"/>
      <c r="L245" s="14" t="b">
        <f>Jira[[#This Row],[Man sprint]]=Jira[[#This Row],[Story Points]]</f>
        <v>1</v>
      </c>
      <c r="M245" s="17"/>
      <c r="N245" s="17"/>
      <c r="O245" s="18">
        <v>0.7</v>
      </c>
      <c r="P245" s="17">
        <v>5</v>
      </c>
      <c r="Q245" s="14" t="s">
        <v>59</v>
      </c>
      <c r="R245" s="14">
        <v>25</v>
      </c>
    </row>
    <row r="246" spans="1:18" x14ac:dyDescent="0.25">
      <c r="A246" s="14" t="s">
        <v>450</v>
      </c>
      <c r="B246" s="14" t="s">
        <v>63</v>
      </c>
      <c r="C246" s="14" t="s">
        <v>8</v>
      </c>
      <c r="D246" s="15" t="s">
        <v>53</v>
      </c>
      <c r="E246" s="20"/>
      <c r="F246" s="14"/>
      <c r="G246" s="14" t="s">
        <v>501</v>
      </c>
      <c r="H246" s="16" t="s">
        <v>501</v>
      </c>
      <c r="I246" s="14" t="s">
        <v>59</v>
      </c>
      <c r="K246" s="14"/>
      <c r="L246" s="14" t="b">
        <f>Jira[[#This Row],[Man sprint]]=Jira[[#This Row],[Story Points]]</f>
        <v>1</v>
      </c>
      <c r="M246" s="17"/>
      <c r="N246" s="17"/>
      <c r="O246" s="18" t="s">
        <v>59</v>
      </c>
      <c r="P246" s="17" t="s">
        <v>59</v>
      </c>
      <c r="Q246" s="14" t="s">
        <v>59</v>
      </c>
      <c r="R246" s="14" t="s">
        <v>59</v>
      </c>
    </row>
    <row r="247" spans="1:18" x14ac:dyDescent="0.25">
      <c r="A247" s="14" t="s">
        <v>473</v>
      </c>
      <c r="B247" s="14" t="s">
        <v>40</v>
      </c>
      <c r="C247" s="14" t="s">
        <v>8</v>
      </c>
      <c r="D247" s="15" t="s">
        <v>53</v>
      </c>
      <c r="E247" s="20"/>
      <c r="F247" s="14" t="s">
        <v>65</v>
      </c>
      <c r="G247" s="14" t="s">
        <v>501</v>
      </c>
      <c r="H247" s="16" t="s">
        <v>501</v>
      </c>
      <c r="I247" s="14" t="s">
        <v>186</v>
      </c>
      <c r="K247" s="14"/>
      <c r="L247" s="14" t="b">
        <f>Jira[[#This Row],[Man sprint]]=Jira[[#This Row],[Story Points]]</f>
        <v>1</v>
      </c>
      <c r="M247" s="17">
        <v>0.5</v>
      </c>
      <c r="N247" s="17"/>
      <c r="O247" s="18" t="s">
        <v>59</v>
      </c>
      <c r="P247" s="17" t="s">
        <v>59</v>
      </c>
      <c r="Q247" s="14">
        <v>0.5</v>
      </c>
      <c r="R247" s="14" t="s">
        <v>59</v>
      </c>
    </row>
    <row r="248" spans="1:18" x14ac:dyDescent="0.25">
      <c r="A248" s="14" t="s">
        <v>107</v>
      </c>
      <c r="B248" s="14" t="s">
        <v>40</v>
      </c>
      <c r="C248" s="14" t="s">
        <v>9</v>
      </c>
      <c r="D248" s="15" t="s">
        <v>54</v>
      </c>
      <c r="E248" s="20"/>
      <c r="F248" s="14"/>
      <c r="G248" s="14" t="s">
        <v>501</v>
      </c>
      <c r="H248" s="16" t="s">
        <v>501</v>
      </c>
      <c r="I248" s="14" t="s">
        <v>108</v>
      </c>
      <c r="K248" s="14"/>
      <c r="L248" s="14" t="b">
        <f>Jira[[#This Row],[Man sprint]]=Jira[[#This Row],[Story Points]]</f>
        <v>1</v>
      </c>
      <c r="M248" s="17"/>
      <c r="N248" s="17"/>
      <c r="O248" s="18" t="s">
        <v>59</v>
      </c>
      <c r="P248" s="17" t="s">
        <v>59</v>
      </c>
      <c r="Q248" s="14" t="s">
        <v>59</v>
      </c>
      <c r="R248" s="14" t="s">
        <v>59</v>
      </c>
    </row>
    <row r="249" spans="1:18" x14ac:dyDescent="0.25">
      <c r="A249" s="14" t="s">
        <v>109</v>
      </c>
      <c r="B249" s="14" t="s">
        <v>40</v>
      </c>
      <c r="C249" s="14" t="s">
        <v>9</v>
      </c>
      <c r="D249" s="15" t="s">
        <v>54</v>
      </c>
      <c r="E249" s="20"/>
      <c r="F249" s="14"/>
      <c r="G249" s="14" t="s">
        <v>501</v>
      </c>
      <c r="H249" s="16" t="s">
        <v>501</v>
      </c>
      <c r="I249" s="14" t="s">
        <v>110</v>
      </c>
      <c r="K249" s="14"/>
      <c r="L249" s="14" t="b">
        <f>Jira[[#This Row],[Man sprint]]=Jira[[#This Row],[Story Points]]</f>
        <v>1</v>
      </c>
      <c r="M249" s="14">
        <v>1</v>
      </c>
      <c r="N249" s="17"/>
      <c r="O249" s="18" t="s">
        <v>59</v>
      </c>
      <c r="P249" s="17" t="s">
        <v>59</v>
      </c>
      <c r="Q249" s="14">
        <v>1</v>
      </c>
      <c r="R249" s="14" t="s">
        <v>59</v>
      </c>
    </row>
    <row r="250" spans="1:18" x14ac:dyDescent="0.25">
      <c r="A250" s="14" t="s">
        <v>111</v>
      </c>
      <c r="B250" s="14" t="s">
        <v>63</v>
      </c>
      <c r="C250" s="14" t="s">
        <v>9</v>
      </c>
      <c r="D250" s="15" t="s">
        <v>54</v>
      </c>
      <c r="E250" s="20"/>
      <c r="F250" s="14"/>
      <c r="G250" s="14" t="s">
        <v>501</v>
      </c>
      <c r="H250" s="16" t="s">
        <v>501</v>
      </c>
      <c r="I250" s="14" t="s">
        <v>59</v>
      </c>
      <c r="K250" s="14"/>
      <c r="L250" s="14" t="b">
        <f>Jira[[#This Row],[Man sprint]]=Jira[[#This Row],[Story Points]]</f>
        <v>1</v>
      </c>
      <c r="M250" s="17"/>
      <c r="N250" s="17"/>
      <c r="O250" s="18" t="s">
        <v>59</v>
      </c>
      <c r="P250" s="17" t="s">
        <v>59</v>
      </c>
      <c r="Q250" s="14" t="s">
        <v>59</v>
      </c>
      <c r="R250" s="14" t="s">
        <v>59</v>
      </c>
    </row>
    <row r="251" spans="1:18" x14ac:dyDescent="0.25">
      <c r="A251" s="14" t="s">
        <v>112</v>
      </c>
      <c r="B251" s="14" t="s">
        <v>63</v>
      </c>
      <c r="C251" s="14" t="s">
        <v>9</v>
      </c>
      <c r="D251" s="15" t="s">
        <v>54</v>
      </c>
      <c r="E251" s="20"/>
      <c r="F251" s="14"/>
      <c r="G251" s="14" t="s">
        <v>501</v>
      </c>
      <c r="H251" s="16" t="s">
        <v>501</v>
      </c>
      <c r="I251" s="14" t="s">
        <v>59</v>
      </c>
      <c r="K251" s="14"/>
      <c r="L251" s="14" t="b">
        <f>Jira[[#This Row],[Man sprint]]=Jira[[#This Row],[Story Points]]</f>
        <v>1</v>
      </c>
      <c r="M251" s="17"/>
      <c r="N251" s="17"/>
      <c r="O251" s="18" t="s">
        <v>59</v>
      </c>
      <c r="P251" s="17" t="s">
        <v>59</v>
      </c>
      <c r="Q251" s="14" t="s">
        <v>59</v>
      </c>
      <c r="R251" s="14" t="s">
        <v>59</v>
      </c>
    </row>
    <row r="252" spans="1:18" x14ac:dyDescent="0.25">
      <c r="A252" s="14" t="s">
        <v>113</v>
      </c>
      <c r="B252" s="14" t="s">
        <v>63</v>
      </c>
      <c r="C252" s="14" t="s">
        <v>9</v>
      </c>
      <c r="D252" s="15" t="s">
        <v>54</v>
      </c>
      <c r="E252" s="20"/>
      <c r="F252" s="14"/>
      <c r="G252" s="14" t="s">
        <v>501</v>
      </c>
      <c r="H252" s="16" t="s">
        <v>501</v>
      </c>
      <c r="I252" s="14" t="s">
        <v>59</v>
      </c>
      <c r="K252" s="14"/>
      <c r="L252" s="14" t="b">
        <f>Jira[[#This Row],[Man sprint]]=Jira[[#This Row],[Story Points]]</f>
        <v>1</v>
      </c>
      <c r="M252" s="17"/>
      <c r="N252" s="17"/>
      <c r="O252" s="18" t="s">
        <v>59</v>
      </c>
      <c r="P252" s="17" t="s">
        <v>59</v>
      </c>
      <c r="Q252" s="14" t="s">
        <v>59</v>
      </c>
      <c r="R252" s="14" t="s">
        <v>59</v>
      </c>
    </row>
    <row r="253" spans="1:18" x14ac:dyDescent="0.25">
      <c r="A253" s="14" t="s">
        <v>114</v>
      </c>
      <c r="B253" s="14" t="s">
        <v>40</v>
      </c>
      <c r="C253" s="14" t="s">
        <v>9</v>
      </c>
      <c r="D253" s="15" t="s">
        <v>54</v>
      </c>
      <c r="E253" s="20"/>
      <c r="F253" s="14"/>
      <c r="G253" s="14" t="s">
        <v>501</v>
      </c>
      <c r="H253" s="16" t="s">
        <v>501</v>
      </c>
      <c r="I253" s="14" t="s">
        <v>59</v>
      </c>
      <c r="K253" s="14"/>
      <c r="L253" s="14" t="b">
        <f>Jira[[#This Row],[Man sprint]]=Jira[[#This Row],[Story Points]]</f>
        <v>1</v>
      </c>
      <c r="M253" s="14">
        <v>1</v>
      </c>
      <c r="N253" s="17"/>
      <c r="O253" s="18" t="s">
        <v>59</v>
      </c>
      <c r="P253" s="17" t="s">
        <v>59</v>
      </c>
      <c r="Q253" s="14">
        <v>1</v>
      </c>
      <c r="R253" s="14" t="s">
        <v>59</v>
      </c>
    </row>
    <row r="254" spans="1:18" x14ac:dyDescent="0.25">
      <c r="A254" s="14" t="s">
        <v>115</v>
      </c>
      <c r="B254" s="14" t="s">
        <v>48</v>
      </c>
      <c r="C254" s="14" t="s">
        <v>9</v>
      </c>
      <c r="D254" s="15" t="s">
        <v>54</v>
      </c>
      <c r="E254" s="20"/>
      <c r="F254" s="14"/>
      <c r="G254" s="14" t="s">
        <v>501</v>
      </c>
      <c r="H254" s="16" t="s">
        <v>501</v>
      </c>
      <c r="I254" s="14" t="s">
        <v>59</v>
      </c>
      <c r="K254" s="14"/>
      <c r="L254" s="14" t="b">
        <f>Jira[[#This Row],[Man sprint]]=Jira[[#This Row],[Story Points]]</f>
        <v>1</v>
      </c>
      <c r="M254" s="17"/>
      <c r="N254" s="17"/>
      <c r="O254" s="18" t="s">
        <v>59</v>
      </c>
      <c r="P254" s="17" t="s">
        <v>59</v>
      </c>
      <c r="Q254" s="14" t="s">
        <v>59</v>
      </c>
      <c r="R254" s="14" t="s">
        <v>59</v>
      </c>
    </row>
    <row r="255" spans="1:18" x14ac:dyDescent="0.25">
      <c r="A255" s="14" t="s">
        <v>116</v>
      </c>
      <c r="B255" s="14" t="s">
        <v>40</v>
      </c>
      <c r="C255" s="14" t="s">
        <v>9</v>
      </c>
      <c r="D255" s="15" t="s">
        <v>54</v>
      </c>
      <c r="E255" s="20"/>
      <c r="F255" s="14"/>
      <c r="G255" s="14" t="s">
        <v>501</v>
      </c>
      <c r="H255" s="16" t="s">
        <v>501</v>
      </c>
      <c r="I255" s="14" t="s">
        <v>117</v>
      </c>
      <c r="K255" s="14"/>
      <c r="L255" s="14" t="b">
        <f>Jira[[#This Row],[Man sprint]]=Jira[[#This Row],[Story Points]]</f>
        <v>1</v>
      </c>
      <c r="M255" s="14">
        <v>0.5</v>
      </c>
      <c r="N255" s="17"/>
      <c r="O255" s="18" t="s">
        <v>59</v>
      </c>
      <c r="P255" s="17" t="s">
        <v>59</v>
      </c>
      <c r="Q255" s="14">
        <v>0.5</v>
      </c>
      <c r="R255" s="14" t="s">
        <v>59</v>
      </c>
    </row>
    <row r="256" spans="1:18" x14ac:dyDescent="0.25">
      <c r="A256" s="14" t="s">
        <v>118</v>
      </c>
      <c r="B256" s="14" t="s">
        <v>48</v>
      </c>
      <c r="C256" s="14" t="s">
        <v>9</v>
      </c>
      <c r="D256" s="15" t="s">
        <v>54</v>
      </c>
      <c r="E256" s="20"/>
      <c r="F256" s="14"/>
      <c r="G256" s="14" t="s">
        <v>501</v>
      </c>
      <c r="H256" s="16" t="s">
        <v>501</v>
      </c>
      <c r="I256" s="14" t="s">
        <v>113</v>
      </c>
      <c r="K256" s="14"/>
      <c r="L256" s="14" t="b">
        <f>Jira[[#This Row],[Man sprint]]=Jira[[#This Row],[Story Points]]</f>
        <v>1</v>
      </c>
      <c r="M256" s="14">
        <v>0.5</v>
      </c>
      <c r="N256" s="17"/>
      <c r="O256" s="18" t="s">
        <v>59</v>
      </c>
      <c r="P256" s="17" t="s">
        <v>59</v>
      </c>
      <c r="Q256" s="14">
        <v>0.5</v>
      </c>
      <c r="R256" s="14" t="s">
        <v>59</v>
      </c>
    </row>
    <row r="257" spans="1:18" x14ac:dyDescent="0.25">
      <c r="A257" s="14" t="s">
        <v>119</v>
      </c>
      <c r="B257" s="14" t="s">
        <v>48</v>
      </c>
      <c r="C257" s="14" t="s">
        <v>9</v>
      </c>
      <c r="D257" s="15" t="s">
        <v>54</v>
      </c>
      <c r="E257" s="20"/>
      <c r="F257" s="14"/>
      <c r="G257" s="14" t="s">
        <v>501</v>
      </c>
      <c r="H257" s="16" t="s">
        <v>501</v>
      </c>
      <c r="I257" s="14" t="s">
        <v>113</v>
      </c>
      <c r="K257" s="14"/>
      <c r="L257" s="14" t="b">
        <f>Jira[[#This Row],[Man sprint]]=Jira[[#This Row],[Story Points]]</f>
        <v>1</v>
      </c>
      <c r="M257" s="14">
        <v>2</v>
      </c>
      <c r="N257" s="17"/>
      <c r="O257" s="18" t="s">
        <v>59</v>
      </c>
      <c r="P257" s="17" t="s">
        <v>59</v>
      </c>
      <c r="Q257" s="14">
        <v>2</v>
      </c>
      <c r="R257" s="14" t="s">
        <v>59</v>
      </c>
    </row>
    <row r="258" spans="1:18" x14ac:dyDescent="0.25">
      <c r="A258" s="14" t="s">
        <v>120</v>
      </c>
      <c r="B258" s="14" t="s">
        <v>48</v>
      </c>
      <c r="C258" s="14" t="s">
        <v>9</v>
      </c>
      <c r="D258" s="15" t="s">
        <v>54</v>
      </c>
      <c r="E258" s="20"/>
      <c r="F258" s="14"/>
      <c r="G258" s="14" t="s">
        <v>501</v>
      </c>
      <c r="H258" s="16" t="s">
        <v>501</v>
      </c>
      <c r="I258" s="14" t="s">
        <v>111</v>
      </c>
      <c r="K258" s="14"/>
      <c r="L258" s="14" t="b">
        <f>Jira[[#This Row],[Man sprint]]=Jira[[#This Row],[Story Points]]</f>
        <v>1</v>
      </c>
      <c r="M258" s="14">
        <v>3.5</v>
      </c>
      <c r="N258" s="17"/>
      <c r="O258" s="18" t="s">
        <v>59</v>
      </c>
      <c r="P258" s="17" t="s">
        <v>59</v>
      </c>
      <c r="Q258" s="14">
        <v>3.5</v>
      </c>
      <c r="R258" s="14" t="s">
        <v>59</v>
      </c>
    </row>
    <row r="259" spans="1:18" x14ac:dyDescent="0.25">
      <c r="A259" s="14" t="s">
        <v>121</v>
      </c>
      <c r="B259" s="14" t="s">
        <v>48</v>
      </c>
      <c r="C259" s="14" t="s">
        <v>9</v>
      </c>
      <c r="D259" s="15" t="s">
        <v>54</v>
      </c>
      <c r="E259" s="20"/>
      <c r="F259" s="14"/>
      <c r="G259" s="14" t="s">
        <v>501</v>
      </c>
      <c r="H259" s="16" t="s">
        <v>501</v>
      </c>
      <c r="I259" s="14" t="s">
        <v>112</v>
      </c>
      <c r="K259" s="14"/>
      <c r="L259" s="14" t="b">
        <f>Jira[[#This Row],[Man sprint]]=Jira[[#This Row],[Story Points]]</f>
        <v>1</v>
      </c>
      <c r="M259" s="14">
        <v>3</v>
      </c>
      <c r="N259" s="17"/>
      <c r="O259" s="18" t="s">
        <v>59</v>
      </c>
      <c r="P259" s="17" t="s">
        <v>59</v>
      </c>
      <c r="Q259" s="14">
        <v>3</v>
      </c>
      <c r="R259" s="14" t="s">
        <v>59</v>
      </c>
    </row>
    <row r="260" spans="1:18" x14ac:dyDescent="0.25">
      <c r="A260" s="14" t="s">
        <v>122</v>
      </c>
      <c r="B260" s="14" t="s">
        <v>48</v>
      </c>
      <c r="C260" s="14" t="s">
        <v>9</v>
      </c>
      <c r="D260" s="15" t="s">
        <v>54</v>
      </c>
      <c r="E260" s="20"/>
      <c r="F260" s="14"/>
      <c r="G260" s="14" t="s">
        <v>501</v>
      </c>
      <c r="H260" s="16" t="s">
        <v>501</v>
      </c>
      <c r="I260" s="14" t="s">
        <v>112</v>
      </c>
      <c r="K260" s="14"/>
      <c r="L260" s="14" t="b">
        <f>Jira[[#This Row],[Man sprint]]=Jira[[#This Row],[Story Points]]</f>
        <v>1</v>
      </c>
      <c r="M260" s="14">
        <v>3</v>
      </c>
      <c r="N260" s="17"/>
      <c r="O260" s="18" t="s">
        <v>59</v>
      </c>
      <c r="P260" s="17" t="s">
        <v>59</v>
      </c>
      <c r="Q260" s="14">
        <v>3</v>
      </c>
      <c r="R260" s="14" t="s">
        <v>59</v>
      </c>
    </row>
    <row r="261" spans="1:18" x14ac:dyDescent="0.25">
      <c r="A261" s="14" t="s">
        <v>123</v>
      </c>
      <c r="B261" s="14" t="s">
        <v>48</v>
      </c>
      <c r="C261" s="14" t="s">
        <v>9</v>
      </c>
      <c r="D261" s="15" t="s">
        <v>54</v>
      </c>
      <c r="E261" s="20"/>
      <c r="F261" s="14"/>
      <c r="G261" s="14" t="s">
        <v>501</v>
      </c>
      <c r="H261" s="16" t="s">
        <v>501</v>
      </c>
      <c r="I261" s="14" t="s">
        <v>111</v>
      </c>
      <c r="K261" s="14"/>
      <c r="L261" s="14" t="b">
        <f>Jira[[#This Row],[Man sprint]]=Jira[[#This Row],[Story Points]]</f>
        <v>1</v>
      </c>
      <c r="M261" s="14">
        <v>2</v>
      </c>
      <c r="N261" s="17"/>
      <c r="O261" s="18" t="s">
        <v>59</v>
      </c>
      <c r="P261" s="17" t="s">
        <v>59</v>
      </c>
      <c r="Q261" s="14">
        <v>2</v>
      </c>
      <c r="R261" s="14" t="s">
        <v>59</v>
      </c>
    </row>
    <row r="262" spans="1:18" x14ac:dyDescent="0.25">
      <c r="A262" s="14" t="s">
        <v>124</v>
      </c>
      <c r="B262" s="14" t="s">
        <v>48</v>
      </c>
      <c r="C262" s="14" t="s">
        <v>9</v>
      </c>
      <c r="D262" s="15" t="s">
        <v>54</v>
      </c>
      <c r="E262" s="20"/>
      <c r="F262" s="14"/>
      <c r="G262" s="14" t="s">
        <v>501</v>
      </c>
      <c r="H262" s="16" t="s">
        <v>501</v>
      </c>
      <c r="I262" s="14" t="s">
        <v>112</v>
      </c>
      <c r="K262" s="14"/>
      <c r="L262" s="14" t="b">
        <f>Jira[[#This Row],[Man sprint]]=Jira[[#This Row],[Story Points]]</f>
        <v>1</v>
      </c>
      <c r="M262" s="14">
        <v>2</v>
      </c>
      <c r="N262" s="17"/>
      <c r="O262" s="18" t="s">
        <v>59</v>
      </c>
      <c r="P262" s="17" t="s">
        <v>59</v>
      </c>
      <c r="Q262" s="14">
        <v>2</v>
      </c>
      <c r="R262" s="14" t="s">
        <v>59</v>
      </c>
    </row>
    <row r="263" spans="1:18" x14ac:dyDescent="0.25">
      <c r="A263" s="14" t="s">
        <v>125</v>
      </c>
      <c r="B263" s="14" t="s">
        <v>40</v>
      </c>
      <c r="C263" s="14" t="s">
        <v>9</v>
      </c>
      <c r="D263" s="15" t="s">
        <v>54</v>
      </c>
      <c r="E263" s="20"/>
      <c r="F263" s="14"/>
      <c r="G263" s="14" t="s">
        <v>501</v>
      </c>
      <c r="H263" s="16" t="s">
        <v>501</v>
      </c>
      <c r="I263" s="14" t="s">
        <v>126</v>
      </c>
      <c r="K263" s="14"/>
      <c r="L263" s="14" t="b">
        <f>Jira[[#This Row],[Man sprint]]=Jira[[#This Row],[Story Points]]</f>
        <v>1</v>
      </c>
      <c r="M263" s="17"/>
      <c r="N263" s="17"/>
      <c r="O263" s="18" t="s">
        <v>59</v>
      </c>
      <c r="P263" s="17" t="s">
        <v>59</v>
      </c>
      <c r="Q263" s="14" t="s">
        <v>59</v>
      </c>
      <c r="R263" s="14" t="s">
        <v>59</v>
      </c>
    </row>
    <row r="264" spans="1:18" x14ac:dyDescent="0.25">
      <c r="A264" s="14" t="s">
        <v>127</v>
      </c>
      <c r="B264" s="14" t="s">
        <v>48</v>
      </c>
      <c r="C264" s="14" t="s">
        <v>9</v>
      </c>
      <c r="D264" s="15" t="s">
        <v>54</v>
      </c>
      <c r="E264" s="20"/>
      <c r="F264" s="14"/>
      <c r="G264" s="14" t="s">
        <v>501</v>
      </c>
      <c r="H264" s="16" t="s">
        <v>501</v>
      </c>
      <c r="I264" s="14" t="s">
        <v>111</v>
      </c>
      <c r="K264" s="14"/>
      <c r="L264" s="14" t="b">
        <f>Jira[[#This Row],[Man sprint]]=Jira[[#This Row],[Story Points]]</f>
        <v>1</v>
      </c>
      <c r="M264" s="14">
        <v>1</v>
      </c>
      <c r="N264" s="17"/>
      <c r="O264" s="18" t="s">
        <v>59</v>
      </c>
      <c r="P264" s="17" t="s">
        <v>59</v>
      </c>
      <c r="Q264" s="14">
        <v>1</v>
      </c>
      <c r="R264" s="14" t="s">
        <v>59</v>
      </c>
    </row>
    <row r="265" spans="1:18" x14ac:dyDescent="0.25">
      <c r="A265" s="14" t="s">
        <v>128</v>
      </c>
      <c r="B265" s="14" t="s">
        <v>40</v>
      </c>
      <c r="C265" s="14" t="s">
        <v>9</v>
      </c>
      <c r="D265" s="15" t="s">
        <v>54</v>
      </c>
      <c r="E265" s="20"/>
      <c r="F265" s="14"/>
      <c r="G265" s="14" t="s">
        <v>501</v>
      </c>
      <c r="H265" s="16" t="s">
        <v>501</v>
      </c>
      <c r="I265" s="14" t="s">
        <v>80</v>
      </c>
      <c r="K265" s="14"/>
      <c r="L265" s="14" t="b">
        <f>Jira[[#This Row],[Man sprint]]=Jira[[#This Row],[Story Points]]</f>
        <v>1</v>
      </c>
      <c r="M265" s="14">
        <v>0.5</v>
      </c>
      <c r="N265" s="17"/>
      <c r="O265" s="18" t="s">
        <v>59</v>
      </c>
      <c r="P265" s="17" t="s">
        <v>59</v>
      </c>
      <c r="Q265" s="14">
        <v>0.5</v>
      </c>
      <c r="R265" s="14" t="s">
        <v>59</v>
      </c>
    </row>
    <row r="266" spans="1:18" x14ac:dyDescent="0.25">
      <c r="A266" s="14" t="s">
        <v>173</v>
      </c>
      <c r="B266" s="14" t="s">
        <v>52</v>
      </c>
      <c r="C266" s="14" t="s">
        <v>9</v>
      </c>
      <c r="D266" s="15" t="s">
        <v>54</v>
      </c>
      <c r="E266" s="20"/>
      <c r="F266" s="14"/>
      <c r="G266" s="14" t="s">
        <v>501</v>
      </c>
      <c r="H266" s="16" t="s">
        <v>501</v>
      </c>
      <c r="I266" s="14" t="s">
        <v>59</v>
      </c>
      <c r="K266" s="14"/>
      <c r="L266" s="14" t="b">
        <f>Jira[[#This Row],[Man sprint]]=Jira[[#This Row],[Story Points]]</f>
        <v>1</v>
      </c>
      <c r="M266" s="17"/>
      <c r="N266" s="17"/>
      <c r="O266" s="18">
        <v>0.6</v>
      </c>
      <c r="P266" s="17">
        <v>6</v>
      </c>
      <c r="Q266" s="14" t="s">
        <v>59</v>
      </c>
      <c r="R266" s="14">
        <v>27.7</v>
      </c>
    </row>
    <row r="267" spans="1:18" x14ac:dyDescent="0.25">
      <c r="A267" s="14" t="s">
        <v>201</v>
      </c>
      <c r="B267" s="14" t="s">
        <v>40</v>
      </c>
      <c r="C267" s="14" t="s">
        <v>9</v>
      </c>
      <c r="D267" s="15" t="s">
        <v>54</v>
      </c>
      <c r="E267" s="20"/>
      <c r="F267" s="14"/>
      <c r="G267" s="14" t="s">
        <v>501</v>
      </c>
      <c r="H267" s="16" t="s">
        <v>501</v>
      </c>
      <c r="I267" s="14" t="s">
        <v>158</v>
      </c>
      <c r="K267" s="14"/>
      <c r="L267" s="14" t="b">
        <f>Jira[[#This Row],[Man sprint]]=Jira[[#This Row],[Story Points]]</f>
        <v>1</v>
      </c>
      <c r="M267" s="14">
        <v>1</v>
      </c>
      <c r="N267" s="17"/>
      <c r="O267" s="18" t="s">
        <v>59</v>
      </c>
      <c r="P267" s="17" t="s">
        <v>59</v>
      </c>
      <c r="Q267" s="14">
        <v>1</v>
      </c>
      <c r="R267" s="14" t="s">
        <v>59</v>
      </c>
    </row>
    <row r="268" spans="1:18" x14ac:dyDescent="0.25">
      <c r="A268" s="14" t="s">
        <v>221</v>
      </c>
      <c r="B268" s="14" t="s">
        <v>63</v>
      </c>
      <c r="C268" s="14" t="s">
        <v>9</v>
      </c>
      <c r="D268" s="15" t="s">
        <v>56</v>
      </c>
      <c r="E268" s="20"/>
      <c r="F268" s="14"/>
      <c r="G268" s="14" t="s">
        <v>501</v>
      </c>
      <c r="H268" s="16" t="s">
        <v>501</v>
      </c>
      <c r="I268" s="14" t="s">
        <v>59</v>
      </c>
      <c r="K268" s="14"/>
      <c r="L268" s="14" t="b">
        <f>Jira[[#This Row],[Man sprint]]=Jira[[#This Row],[Story Points]]</f>
        <v>1</v>
      </c>
      <c r="M268" s="17"/>
      <c r="N268" s="17"/>
      <c r="O268" s="18" t="s">
        <v>59</v>
      </c>
      <c r="P268" s="17" t="s">
        <v>59</v>
      </c>
      <c r="Q268" s="14" t="s">
        <v>59</v>
      </c>
      <c r="R268" s="14" t="s">
        <v>59</v>
      </c>
    </row>
    <row r="269" spans="1:18" x14ac:dyDescent="0.25">
      <c r="A269" s="14" t="s">
        <v>222</v>
      </c>
      <c r="B269" s="14" t="s">
        <v>63</v>
      </c>
      <c r="C269" s="14" t="s">
        <v>9</v>
      </c>
      <c r="D269" s="15" t="s">
        <v>56</v>
      </c>
      <c r="E269" s="20"/>
      <c r="F269" s="14"/>
      <c r="G269" s="14" t="s">
        <v>501</v>
      </c>
      <c r="H269" s="16" t="s">
        <v>501</v>
      </c>
      <c r="I269" s="14" t="s">
        <v>59</v>
      </c>
      <c r="K269" s="14"/>
      <c r="L269" s="14" t="b">
        <f>Jira[[#This Row],[Man sprint]]=Jira[[#This Row],[Story Points]]</f>
        <v>1</v>
      </c>
      <c r="M269" s="17"/>
      <c r="N269" s="17"/>
      <c r="O269" s="18" t="s">
        <v>59</v>
      </c>
      <c r="P269" s="17" t="s">
        <v>59</v>
      </c>
      <c r="Q269" s="14" t="s">
        <v>59</v>
      </c>
      <c r="R269" s="14" t="s">
        <v>59</v>
      </c>
    </row>
    <row r="270" spans="1:18" x14ac:dyDescent="0.25">
      <c r="A270" s="14" t="s">
        <v>223</v>
      </c>
      <c r="B270" s="14" t="s">
        <v>63</v>
      </c>
      <c r="C270" s="14" t="s">
        <v>9</v>
      </c>
      <c r="D270" s="15" t="s">
        <v>56</v>
      </c>
      <c r="E270" s="20"/>
      <c r="F270" s="14"/>
      <c r="G270" s="14" t="s">
        <v>501</v>
      </c>
      <c r="H270" s="16" t="s">
        <v>501</v>
      </c>
      <c r="I270" s="14" t="s">
        <v>59</v>
      </c>
      <c r="K270" s="14"/>
      <c r="L270" s="14" t="b">
        <f>Jira[[#This Row],[Man sprint]]=Jira[[#This Row],[Story Points]]</f>
        <v>1</v>
      </c>
      <c r="M270" s="17"/>
      <c r="N270" s="17"/>
      <c r="O270" s="18" t="s">
        <v>59</v>
      </c>
      <c r="P270" s="17" t="s">
        <v>59</v>
      </c>
      <c r="Q270" s="14" t="s">
        <v>59</v>
      </c>
      <c r="R270" s="14" t="s">
        <v>59</v>
      </c>
    </row>
    <row r="271" spans="1:18" x14ac:dyDescent="0.25">
      <c r="A271" s="14" t="s">
        <v>224</v>
      </c>
      <c r="B271" s="14" t="s">
        <v>48</v>
      </c>
      <c r="C271" s="14" t="s">
        <v>9</v>
      </c>
      <c r="D271" s="15" t="s">
        <v>56</v>
      </c>
      <c r="E271" s="20"/>
      <c r="F271" s="14"/>
      <c r="G271" s="14" t="s">
        <v>501</v>
      </c>
      <c r="H271" s="16" t="s">
        <v>501</v>
      </c>
      <c r="I271" s="14" t="s">
        <v>59</v>
      </c>
      <c r="K271" s="14"/>
      <c r="L271" s="14" t="b">
        <f>Jira[[#This Row],[Man sprint]]=Jira[[#This Row],[Story Points]]</f>
        <v>1</v>
      </c>
      <c r="M271" s="17"/>
      <c r="N271" s="17"/>
      <c r="O271" s="18" t="s">
        <v>59</v>
      </c>
      <c r="P271" s="17" t="s">
        <v>59</v>
      </c>
      <c r="Q271" s="14" t="s">
        <v>59</v>
      </c>
      <c r="R271" s="14" t="s">
        <v>59</v>
      </c>
    </row>
    <row r="272" spans="1:18" x14ac:dyDescent="0.25">
      <c r="A272" s="14" t="s">
        <v>225</v>
      </c>
      <c r="B272" s="14" t="s">
        <v>48</v>
      </c>
      <c r="C272" s="14" t="s">
        <v>9</v>
      </c>
      <c r="D272" s="15" t="s">
        <v>56</v>
      </c>
      <c r="E272" s="20"/>
      <c r="F272" s="14"/>
      <c r="G272" s="14" t="s">
        <v>501</v>
      </c>
      <c r="H272" s="16" t="s">
        <v>501</v>
      </c>
      <c r="I272" s="14" t="s">
        <v>59</v>
      </c>
      <c r="K272" s="14"/>
      <c r="L272" s="14" t="b">
        <f>Jira[[#This Row],[Man sprint]]=Jira[[#This Row],[Story Points]]</f>
        <v>1</v>
      </c>
      <c r="M272" s="14">
        <v>3.5</v>
      </c>
      <c r="N272" s="17"/>
      <c r="O272" s="18" t="s">
        <v>59</v>
      </c>
      <c r="P272" s="17" t="s">
        <v>59</v>
      </c>
      <c r="Q272" s="14">
        <v>3.5</v>
      </c>
      <c r="R272" s="14" t="s">
        <v>59</v>
      </c>
    </row>
    <row r="273" spans="1:18" x14ac:dyDescent="0.25">
      <c r="A273" s="14" t="s">
        <v>226</v>
      </c>
      <c r="B273" s="14" t="s">
        <v>48</v>
      </c>
      <c r="C273" s="14" t="s">
        <v>9</v>
      </c>
      <c r="D273" s="15" t="s">
        <v>56</v>
      </c>
      <c r="E273" s="20"/>
      <c r="F273" s="14"/>
      <c r="G273" s="14" t="s">
        <v>501</v>
      </c>
      <c r="H273" s="16" t="s">
        <v>501</v>
      </c>
      <c r="I273" s="14" t="s">
        <v>222</v>
      </c>
      <c r="K273" s="14"/>
      <c r="L273" s="14" t="b">
        <f>Jira[[#This Row],[Man sprint]]=Jira[[#This Row],[Story Points]]</f>
        <v>1</v>
      </c>
      <c r="M273" s="14">
        <v>3</v>
      </c>
      <c r="N273" s="17"/>
      <c r="O273" s="18" t="s">
        <v>59</v>
      </c>
      <c r="P273" s="17" t="s">
        <v>59</v>
      </c>
      <c r="Q273" s="14">
        <v>3</v>
      </c>
      <c r="R273" s="14" t="s">
        <v>59</v>
      </c>
    </row>
    <row r="274" spans="1:18" x14ac:dyDescent="0.25">
      <c r="A274" s="14" t="s">
        <v>227</v>
      </c>
      <c r="B274" s="14" t="s">
        <v>48</v>
      </c>
      <c r="C274" s="14" t="s">
        <v>9</v>
      </c>
      <c r="D274" s="15" t="s">
        <v>56</v>
      </c>
      <c r="E274" s="20"/>
      <c r="F274" s="14"/>
      <c r="G274" s="14" t="s">
        <v>501</v>
      </c>
      <c r="H274" s="16" t="s">
        <v>501</v>
      </c>
      <c r="I274" s="14" t="s">
        <v>222</v>
      </c>
      <c r="K274" s="14"/>
      <c r="L274" s="14" t="b">
        <f>Jira[[#This Row],[Man sprint]]=Jira[[#This Row],[Story Points]]</f>
        <v>1</v>
      </c>
      <c r="M274" s="14">
        <v>1.5</v>
      </c>
      <c r="N274" s="17"/>
      <c r="O274" s="18" t="s">
        <v>59</v>
      </c>
      <c r="P274" s="17" t="s">
        <v>59</v>
      </c>
      <c r="Q274" s="14">
        <v>1.5</v>
      </c>
      <c r="R274" s="14" t="s">
        <v>59</v>
      </c>
    </row>
    <row r="275" spans="1:18" x14ac:dyDescent="0.25">
      <c r="A275" s="14" t="s">
        <v>228</v>
      </c>
      <c r="B275" s="14" t="s">
        <v>48</v>
      </c>
      <c r="C275" s="14" t="s">
        <v>9</v>
      </c>
      <c r="D275" s="15" t="s">
        <v>56</v>
      </c>
      <c r="E275" s="20"/>
      <c r="F275" s="14"/>
      <c r="G275" s="14" t="s">
        <v>501</v>
      </c>
      <c r="H275" s="16" t="s">
        <v>501</v>
      </c>
      <c r="I275" s="14" t="s">
        <v>221</v>
      </c>
      <c r="K275" s="14"/>
      <c r="L275" s="14" t="b">
        <f>Jira[[#This Row],[Man sprint]]=Jira[[#This Row],[Story Points]]</f>
        <v>1</v>
      </c>
      <c r="M275" s="14">
        <v>3.5</v>
      </c>
      <c r="N275" s="17"/>
      <c r="O275" s="18" t="s">
        <v>59</v>
      </c>
      <c r="P275" s="17" t="s">
        <v>59</v>
      </c>
      <c r="Q275" s="14">
        <v>3.5</v>
      </c>
      <c r="R275" s="14" t="s">
        <v>59</v>
      </c>
    </row>
    <row r="276" spans="1:18" x14ac:dyDescent="0.25">
      <c r="A276" s="14" t="s">
        <v>229</v>
      </c>
      <c r="B276" s="14" t="s">
        <v>48</v>
      </c>
      <c r="C276" s="14" t="s">
        <v>9</v>
      </c>
      <c r="D276" s="15" t="s">
        <v>56</v>
      </c>
      <c r="E276" s="20"/>
      <c r="F276" s="14"/>
      <c r="G276" s="14" t="s">
        <v>501</v>
      </c>
      <c r="H276" s="16" t="s">
        <v>501</v>
      </c>
      <c r="I276" s="14" t="s">
        <v>223</v>
      </c>
      <c r="K276" s="14"/>
      <c r="L276" s="14" t="b">
        <f>Jira[[#This Row],[Man sprint]]=Jira[[#This Row],[Story Points]]</f>
        <v>1</v>
      </c>
      <c r="M276" s="14">
        <v>2</v>
      </c>
      <c r="N276" s="17"/>
      <c r="O276" s="18" t="s">
        <v>59</v>
      </c>
      <c r="P276" s="17" t="s">
        <v>59</v>
      </c>
      <c r="Q276" s="14">
        <v>2</v>
      </c>
      <c r="R276" s="14" t="s">
        <v>59</v>
      </c>
    </row>
    <row r="277" spans="1:18" x14ac:dyDescent="0.25">
      <c r="A277" s="14" t="s">
        <v>230</v>
      </c>
      <c r="B277" s="14" t="s">
        <v>48</v>
      </c>
      <c r="C277" s="14" t="s">
        <v>9</v>
      </c>
      <c r="D277" s="15" t="s">
        <v>56</v>
      </c>
      <c r="E277" s="20"/>
      <c r="F277" s="14"/>
      <c r="G277" s="14" t="s">
        <v>501</v>
      </c>
      <c r="H277" s="16" t="s">
        <v>501</v>
      </c>
      <c r="I277" s="14" t="s">
        <v>223</v>
      </c>
      <c r="K277" s="14"/>
      <c r="L277" s="14" t="b">
        <f>Jira[[#This Row],[Man sprint]]=Jira[[#This Row],[Story Points]]</f>
        <v>1</v>
      </c>
      <c r="M277" s="14">
        <v>1</v>
      </c>
      <c r="N277" s="17"/>
      <c r="O277" s="18" t="s">
        <v>59</v>
      </c>
      <c r="P277" s="17" t="s">
        <v>59</v>
      </c>
      <c r="Q277" s="14">
        <v>1</v>
      </c>
      <c r="R277" s="14" t="s">
        <v>59</v>
      </c>
    </row>
    <row r="278" spans="1:18" x14ac:dyDescent="0.25">
      <c r="A278" s="14" t="s">
        <v>231</v>
      </c>
      <c r="B278" s="14" t="s">
        <v>48</v>
      </c>
      <c r="C278" s="14" t="s">
        <v>9</v>
      </c>
      <c r="D278" s="15" t="s">
        <v>56</v>
      </c>
      <c r="E278" s="20"/>
      <c r="F278" s="14"/>
      <c r="G278" s="14" t="s">
        <v>501</v>
      </c>
      <c r="H278" s="16" t="s">
        <v>501</v>
      </c>
      <c r="I278" s="14" t="s">
        <v>221</v>
      </c>
      <c r="K278" s="14"/>
      <c r="L278" s="14" t="b">
        <f>Jira[[#This Row],[Man sprint]]=Jira[[#This Row],[Story Points]]</f>
        <v>1</v>
      </c>
      <c r="M278" s="14">
        <v>1</v>
      </c>
      <c r="N278" s="17"/>
      <c r="O278" s="18" t="s">
        <v>59</v>
      </c>
      <c r="P278" s="17" t="s">
        <v>59</v>
      </c>
      <c r="Q278" s="14">
        <v>1</v>
      </c>
      <c r="R278" s="14" t="s">
        <v>59</v>
      </c>
    </row>
    <row r="279" spans="1:18" x14ac:dyDescent="0.25">
      <c r="A279" s="14" t="s">
        <v>232</v>
      </c>
      <c r="B279" s="14" t="s">
        <v>48</v>
      </c>
      <c r="C279" s="14" t="s">
        <v>9</v>
      </c>
      <c r="D279" s="15" t="s">
        <v>56</v>
      </c>
      <c r="E279" s="20"/>
      <c r="F279" s="14"/>
      <c r="G279" s="14" t="s">
        <v>501</v>
      </c>
      <c r="H279" s="16" t="s">
        <v>501</v>
      </c>
      <c r="I279" s="14" t="s">
        <v>222</v>
      </c>
      <c r="K279" s="14"/>
      <c r="L279" s="14" t="b">
        <f>Jira[[#This Row],[Man sprint]]=Jira[[#This Row],[Story Points]]</f>
        <v>1</v>
      </c>
      <c r="M279" s="14">
        <v>0.5</v>
      </c>
      <c r="N279" s="17"/>
      <c r="O279" s="18" t="s">
        <v>59</v>
      </c>
      <c r="P279" s="17" t="s">
        <v>59</v>
      </c>
      <c r="Q279" s="14">
        <v>0.5</v>
      </c>
      <c r="R279" s="14" t="s">
        <v>59</v>
      </c>
    </row>
    <row r="280" spans="1:18" x14ac:dyDescent="0.25">
      <c r="A280" s="14" t="s">
        <v>241</v>
      </c>
      <c r="B280" s="14" t="s">
        <v>52</v>
      </c>
      <c r="C280" s="14" t="s">
        <v>9</v>
      </c>
      <c r="D280" s="15" t="s">
        <v>56</v>
      </c>
      <c r="E280" s="20"/>
      <c r="F280" s="14"/>
      <c r="G280" s="14" t="s">
        <v>501</v>
      </c>
      <c r="H280" s="16" t="s">
        <v>501</v>
      </c>
      <c r="I280" s="14" t="s">
        <v>59</v>
      </c>
      <c r="K280" s="14"/>
      <c r="L280" s="14" t="b">
        <f>Jira[[#This Row],[Man sprint]]=Jira[[#This Row],[Story Points]]</f>
        <v>1</v>
      </c>
      <c r="M280" s="17"/>
      <c r="N280" s="17"/>
      <c r="O280" s="18">
        <v>0.65</v>
      </c>
      <c r="P280" s="17">
        <v>5</v>
      </c>
      <c r="Q280" s="14" t="s">
        <v>59</v>
      </c>
      <c r="R280" s="14">
        <v>18.45</v>
      </c>
    </row>
    <row r="281" spans="1:18" x14ac:dyDescent="0.25">
      <c r="A281" s="14" t="s">
        <v>252</v>
      </c>
      <c r="B281" s="14" t="s">
        <v>40</v>
      </c>
      <c r="C281" s="14" t="s">
        <v>9</v>
      </c>
      <c r="D281" s="15" t="s">
        <v>56</v>
      </c>
      <c r="E281" s="20"/>
      <c r="F281" s="14"/>
      <c r="G281" s="14" t="s">
        <v>501</v>
      </c>
      <c r="H281" s="16" t="s">
        <v>501</v>
      </c>
      <c r="I281" s="14" t="s">
        <v>235</v>
      </c>
      <c r="K281" s="14"/>
      <c r="L281" s="14" t="b">
        <f>Jira[[#This Row],[Man sprint]]=Jira[[#This Row],[Story Points]]</f>
        <v>1</v>
      </c>
      <c r="M281" s="14">
        <v>0.5</v>
      </c>
      <c r="N281" s="17"/>
      <c r="O281" s="18" t="s">
        <v>59</v>
      </c>
      <c r="P281" s="17" t="s">
        <v>59</v>
      </c>
      <c r="Q281" s="14">
        <v>0.5</v>
      </c>
      <c r="R281" s="14" t="s">
        <v>59</v>
      </c>
    </row>
    <row r="282" spans="1:18" x14ac:dyDescent="0.25">
      <c r="A282" s="14" t="s">
        <v>253</v>
      </c>
      <c r="B282" s="14" t="s">
        <v>40</v>
      </c>
      <c r="C282" s="14" t="s">
        <v>9</v>
      </c>
      <c r="D282" s="15" t="s">
        <v>56</v>
      </c>
      <c r="E282" s="20"/>
      <c r="F282" s="14"/>
      <c r="G282" s="14" t="s">
        <v>501</v>
      </c>
      <c r="H282" s="16" t="s">
        <v>501</v>
      </c>
      <c r="I282" s="14" t="s">
        <v>248</v>
      </c>
      <c r="K282" s="14"/>
      <c r="L282" s="14" t="b">
        <f>Jira[[#This Row],[Man sprint]]=Jira[[#This Row],[Story Points]]</f>
        <v>1</v>
      </c>
      <c r="M282" s="14">
        <v>0.5</v>
      </c>
      <c r="N282" s="17"/>
      <c r="O282" s="18" t="s">
        <v>59</v>
      </c>
      <c r="P282" s="17" t="s">
        <v>59</v>
      </c>
      <c r="Q282" s="14">
        <v>0.5</v>
      </c>
      <c r="R282" s="14" t="s">
        <v>59</v>
      </c>
    </row>
    <row r="283" spans="1:18" x14ac:dyDescent="0.25">
      <c r="A283" s="14" t="s">
        <v>254</v>
      </c>
      <c r="B283" s="14" t="s">
        <v>40</v>
      </c>
      <c r="C283" s="14" t="s">
        <v>9</v>
      </c>
      <c r="D283" s="15" t="s">
        <v>56</v>
      </c>
      <c r="E283" s="20"/>
      <c r="F283" s="14"/>
      <c r="G283" s="14" t="s">
        <v>501</v>
      </c>
      <c r="H283" s="16" t="s">
        <v>501</v>
      </c>
      <c r="I283" s="14" t="s">
        <v>234</v>
      </c>
      <c r="K283" s="14"/>
      <c r="L283" s="14" t="b">
        <f>Jira[[#This Row],[Man sprint]]=Jira[[#This Row],[Story Points]]</f>
        <v>1</v>
      </c>
      <c r="M283" s="17"/>
      <c r="N283" s="17"/>
      <c r="O283" s="18" t="s">
        <v>59</v>
      </c>
      <c r="P283" s="17" t="s">
        <v>59</v>
      </c>
      <c r="Q283" s="14" t="s">
        <v>59</v>
      </c>
      <c r="R283" s="14" t="s">
        <v>59</v>
      </c>
    </row>
    <row r="284" spans="1:18" x14ac:dyDescent="0.25">
      <c r="A284" s="14" t="s">
        <v>408</v>
      </c>
      <c r="B284" s="14" t="s">
        <v>40</v>
      </c>
      <c r="C284" s="14" t="s">
        <v>9</v>
      </c>
      <c r="D284" s="15" t="s">
        <v>55</v>
      </c>
      <c r="E284" s="20"/>
      <c r="F284" s="14" t="s">
        <v>65</v>
      </c>
      <c r="G284" s="14" t="s">
        <v>501</v>
      </c>
      <c r="H284" s="16" t="s">
        <v>501</v>
      </c>
      <c r="I284" s="14" t="s">
        <v>71</v>
      </c>
      <c r="K284" s="14"/>
      <c r="L284" s="14" t="b">
        <f>Jira[[#This Row],[Man sprint]]=Jira[[#This Row],[Story Points]]</f>
        <v>1</v>
      </c>
      <c r="M284" s="17">
        <v>1</v>
      </c>
      <c r="N284" s="17"/>
      <c r="O284" s="18" t="s">
        <v>59</v>
      </c>
      <c r="P284" s="17" t="s">
        <v>59</v>
      </c>
      <c r="Q284" s="14">
        <v>1</v>
      </c>
      <c r="R284" s="14" t="s">
        <v>59</v>
      </c>
    </row>
    <row r="285" spans="1:18" x14ac:dyDescent="0.25">
      <c r="A285" s="14" t="s">
        <v>409</v>
      </c>
      <c r="B285" s="14" t="s">
        <v>48</v>
      </c>
      <c r="C285" s="14" t="s">
        <v>9</v>
      </c>
      <c r="D285" s="15" t="s">
        <v>55</v>
      </c>
      <c r="E285" s="20"/>
      <c r="F285" s="14" t="s">
        <v>75</v>
      </c>
      <c r="G285" s="14" t="s">
        <v>501</v>
      </c>
      <c r="H285" s="16" t="s">
        <v>501</v>
      </c>
      <c r="I285" s="14" t="s">
        <v>410</v>
      </c>
      <c r="K285" s="14"/>
      <c r="L285" s="14" t="b">
        <f>Jira[[#This Row],[Man sprint]]=Jira[[#This Row],[Story Points]]</f>
        <v>1</v>
      </c>
      <c r="M285" s="17">
        <v>2</v>
      </c>
      <c r="N285" s="17"/>
      <c r="O285" s="18" t="s">
        <v>59</v>
      </c>
      <c r="P285" s="17" t="s">
        <v>59</v>
      </c>
      <c r="Q285" s="14">
        <v>2</v>
      </c>
      <c r="R285" s="14" t="s">
        <v>59</v>
      </c>
    </row>
    <row r="286" spans="1:18" x14ac:dyDescent="0.25">
      <c r="A286" s="14" t="s">
        <v>411</v>
      </c>
      <c r="B286" s="14" t="s">
        <v>48</v>
      </c>
      <c r="C286" s="14" t="s">
        <v>9</v>
      </c>
      <c r="D286" s="15" t="s">
        <v>55</v>
      </c>
      <c r="E286" s="20"/>
      <c r="F286" s="14" t="s">
        <v>75</v>
      </c>
      <c r="G286" s="14" t="s">
        <v>501</v>
      </c>
      <c r="H286" s="16" t="s">
        <v>501</v>
      </c>
      <c r="I286" s="14" t="s">
        <v>412</v>
      </c>
      <c r="K286" s="14"/>
      <c r="L286" s="14" t="b">
        <f>Jira[[#This Row],[Man sprint]]=Jira[[#This Row],[Story Points]]</f>
        <v>1</v>
      </c>
      <c r="M286" s="17">
        <v>2</v>
      </c>
      <c r="N286" s="17"/>
      <c r="O286" s="18" t="s">
        <v>59</v>
      </c>
      <c r="P286" s="17" t="s">
        <v>59</v>
      </c>
      <c r="Q286" s="14">
        <v>2</v>
      </c>
      <c r="R286" s="14" t="s">
        <v>59</v>
      </c>
    </row>
    <row r="287" spans="1:18" x14ac:dyDescent="0.25">
      <c r="A287" s="14" t="s">
        <v>413</v>
      </c>
      <c r="B287" s="14" t="s">
        <v>48</v>
      </c>
      <c r="C287" s="14" t="s">
        <v>9</v>
      </c>
      <c r="D287" s="15" t="s">
        <v>55</v>
      </c>
      <c r="E287" s="20"/>
      <c r="F287" s="14" t="s">
        <v>75</v>
      </c>
      <c r="G287" s="14" t="s">
        <v>501</v>
      </c>
      <c r="H287" s="16" t="s">
        <v>501</v>
      </c>
      <c r="I287" s="14" t="s">
        <v>412</v>
      </c>
      <c r="K287" s="14"/>
      <c r="L287" s="14" t="b">
        <f>Jira[[#This Row],[Man sprint]]=Jira[[#This Row],[Story Points]]</f>
        <v>1</v>
      </c>
      <c r="M287" s="17">
        <v>2</v>
      </c>
      <c r="N287" s="17"/>
      <c r="O287" s="18" t="s">
        <v>59</v>
      </c>
      <c r="P287" s="17" t="s">
        <v>59</v>
      </c>
      <c r="Q287" s="14">
        <v>2</v>
      </c>
      <c r="R287" s="14" t="s">
        <v>59</v>
      </c>
    </row>
    <row r="288" spans="1:18" x14ac:dyDescent="0.25">
      <c r="A288" s="14" t="s">
        <v>410</v>
      </c>
      <c r="B288" s="14" t="s">
        <v>63</v>
      </c>
      <c r="C288" s="14" t="s">
        <v>9</v>
      </c>
      <c r="D288" s="15" t="s">
        <v>55</v>
      </c>
      <c r="E288" s="20"/>
      <c r="F288" s="14" t="s">
        <v>75</v>
      </c>
      <c r="G288" s="14" t="s">
        <v>501</v>
      </c>
      <c r="H288" s="16" t="s">
        <v>501</v>
      </c>
      <c r="I288" s="14" t="s">
        <v>59</v>
      </c>
      <c r="K288" s="14"/>
      <c r="L288" s="14" t="b">
        <f>Jira[[#This Row],[Man sprint]]=Jira[[#This Row],[Story Points]]</f>
        <v>0</v>
      </c>
      <c r="M288" s="17">
        <v>2</v>
      </c>
      <c r="N288" s="17"/>
      <c r="O288" s="18" t="s">
        <v>59</v>
      </c>
      <c r="P288" s="17" t="s">
        <v>59</v>
      </c>
      <c r="Q288" s="14" t="s">
        <v>59</v>
      </c>
      <c r="R288" s="14" t="s">
        <v>59</v>
      </c>
    </row>
    <row r="289" spans="1:18" x14ac:dyDescent="0.25">
      <c r="A289" s="14" t="s">
        <v>412</v>
      </c>
      <c r="B289" s="14" t="s">
        <v>63</v>
      </c>
      <c r="C289" s="14" t="s">
        <v>9</v>
      </c>
      <c r="D289" s="15" t="s">
        <v>55</v>
      </c>
      <c r="E289" s="20"/>
      <c r="F289" s="14" t="s">
        <v>75</v>
      </c>
      <c r="G289" s="14" t="s">
        <v>501</v>
      </c>
      <c r="H289" s="16" t="s">
        <v>501</v>
      </c>
      <c r="I289" s="14" t="s">
        <v>59</v>
      </c>
      <c r="K289" s="14"/>
      <c r="L289" s="14" t="b">
        <f>Jira[[#This Row],[Man sprint]]=Jira[[#This Row],[Story Points]]</f>
        <v>0</v>
      </c>
      <c r="M289" s="17">
        <v>4</v>
      </c>
      <c r="N289" s="17"/>
      <c r="O289" s="18" t="s">
        <v>59</v>
      </c>
      <c r="P289" s="17" t="s">
        <v>59</v>
      </c>
      <c r="Q289" s="14" t="s">
        <v>59</v>
      </c>
      <c r="R289" s="14" t="s">
        <v>59</v>
      </c>
    </row>
    <row r="290" spans="1:18" x14ac:dyDescent="0.25">
      <c r="A290" s="14" t="s">
        <v>416</v>
      </c>
      <c r="B290" s="14" t="s">
        <v>52</v>
      </c>
      <c r="C290" s="14" t="s">
        <v>9</v>
      </c>
      <c r="D290" s="15" t="s">
        <v>55</v>
      </c>
      <c r="E290" s="20"/>
      <c r="F290" s="14"/>
      <c r="G290" s="14" t="s">
        <v>501</v>
      </c>
      <c r="H290" s="16" t="s">
        <v>501</v>
      </c>
      <c r="I290" s="14" t="s">
        <v>59</v>
      </c>
      <c r="K290" s="14"/>
      <c r="L290" s="14" t="b">
        <f>Jira[[#This Row],[Man sprint]]=Jira[[#This Row],[Story Points]]</f>
        <v>1</v>
      </c>
      <c r="M290" s="17"/>
      <c r="N290" s="17"/>
      <c r="O290" s="18">
        <v>0.65</v>
      </c>
      <c r="P290" s="17">
        <v>4</v>
      </c>
      <c r="Q290" s="14" t="s">
        <v>59</v>
      </c>
      <c r="R290" s="14">
        <v>18.5</v>
      </c>
    </row>
    <row r="291" spans="1:18" x14ac:dyDescent="0.25">
      <c r="A291" s="14" t="s">
        <v>447</v>
      </c>
      <c r="B291" s="14" t="s">
        <v>48</v>
      </c>
      <c r="C291" s="14" t="s">
        <v>9</v>
      </c>
      <c r="D291" s="15" t="s">
        <v>53</v>
      </c>
      <c r="E291" s="20"/>
      <c r="F291" s="14"/>
      <c r="G291" s="14" t="s">
        <v>501</v>
      </c>
      <c r="H291" s="16" t="s">
        <v>501</v>
      </c>
      <c r="I291" s="14" t="s">
        <v>448</v>
      </c>
      <c r="K291" s="14"/>
      <c r="L291" s="14" t="b">
        <f>Jira[[#This Row],[Man sprint]]=Jira[[#This Row],[Story Points]]</f>
        <v>1</v>
      </c>
      <c r="M291" s="14">
        <v>2</v>
      </c>
      <c r="N291" s="17"/>
      <c r="O291" s="18" t="s">
        <v>59</v>
      </c>
      <c r="P291" s="17" t="s">
        <v>59</v>
      </c>
      <c r="Q291" s="14">
        <v>2</v>
      </c>
      <c r="R291" s="14" t="s">
        <v>59</v>
      </c>
    </row>
    <row r="292" spans="1:18" x14ac:dyDescent="0.25">
      <c r="A292" s="14" t="s">
        <v>467</v>
      </c>
      <c r="B292" s="14" t="s">
        <v>48</v>
      </c>
      <c r="C292" s="14" t="s">
        <v>9</v>
      </c>
      <c r="D292" s="15" t="s">
        <v>53</v>
      </c>
      <c r="E292" s="20"/>
      <c r="F292" s="14"/>
      <c r="G292" s="14" t="s">
        <v>501</v>
      </c>
      <c r="H292" s="16" t="s">
        <v>501</v>
      </c>
      <c r="I292" s="14" t="s">
        <v>59</v>
      </c>
      <c r="K292" s="14"/>
      <c r="L292" s="14" t="b">
        <f>Jira[[#This Row],[Man sprint]]=Jira[[#This Row],[Story Points]]</f>
        <v>1</v>
      </c>
      <c r="M292" s="17"/>
      <c r="N292" s="17"/>
      <c r="O292" s="18" t="s">
        <v>59</v>
      </c>
      <c r="P292" s="17" t="s">
        <v>59</v>
      </c>
      <c r="Q292" s="14" t="s">
        <v>59</v>
      </c>
      <c r="R292" s="14" t="s">
        <v>59</v>
      </c>
    </row>
    <row r="293" spans="1:18" x14ac:dyDescent="0.25">
      <c r="A293" s="14" t="s">
        <v>468</v>
      </c>
      <c r="B293" s="14" t="s">
        <v>48</v>
      </c>
      <c r="C293" s="14" t="s">
        <v>9</v>
      </c>
      <c r="D293" s="15" t="s">
        <v>53</v>
      </c>
      <c r="E293" s="20"/>
      <c r="F293" s="14"/>
      <c r="G293" s="14" t="s">
        <v>501</v>
      </c>
      <c r="H293" s="16" t="s">
        <v>501</v>
      </c>
      <c r="I293" s="14" t="s">
        <v>59</v>
      </c>
      <c r="K293" s="14"/>
      <c r="L293" s="14" t="b">
        <f>Jira[[#This Row],[Man sprint]]=Jira[[#This Row],[Story Points]]</f>
        <v>1</v>
      </c>
      <c r="M293" s="17"/>
      <c r="N293" s="17"/>
      <c r="O293" s="18" t="s">
        <v>59</v>
      </c>
      <c r="P293" s="17" t="s">
        <v>59</v>
      </c>
      <c r="Q293" s="14" t="s">
        <v>59</v>
      </c>
      <c r="R293" s="14" t="s">
        <v>59</v>
      </c>
    </row>
    <row r="294" spans="1:18" x14ac:dyDescent="0.25">
      <c r="A294" s="14" t="s">
        <v>469</v>
      </c>
      <c r="B294" s="14" t="s">
        <v>52</v>
      </c>
      <c r="C294" s="14" t="s">
        <v>9</v>
      </c>
      <c r="D294" s="15" t="s">
        <v>53</v>
      </c>
      <c r="E294" s="20"/>
      <c r="F294" s="14"/>
      <c r="G294" s="14" t="s">
        <v>501</v>
      </c>
      <c r="H294" s="16" t="s">
        <v>501</v>
      </c>
      <c r="I294" s="14" t="s">
        <v>59</v>
      </c>
      <c r="K294" s="14"/>
      <c r="L294" s="14" t="b">
        <f>Jira[[#This Row],[Man sprint]]=Jira[[#This Row],[Story Points]]</f>
        <v>1</v>
      </c>
      <c r="M294" s="17"/>
      <c r="N294" s="17"/>
      <c r="O294" s="18">
        <v>0.7</v>
      </c>
      <c r="P294" s="17">
        <v>4</v>
      </c>
      <c r="Q294" s="14" t="s">
        <v>59</v>
      </c>
      <c r="R294" s="14">
        <v>15.6</v>
      </c>
    </row>
    <row r="295" spans="1:18" x14ac:dyDescent="0.25">
      <c r="A295" s="14" t="s">
        <v>470</v>
      </c>
      <c r="B295" s="14" t="s">
        <v>40</v>
      </c>
      <c r="C295" s="14" t="s">
        <v>9</v>
      </c>
      <c r="D295" s="15" t="s">
        <v>53</v>
      </c>
      <c r="E295" s="20"/>
      <c r="F295" s="14" t="s">
        <v>65</v>
      </c>
      <c r="G295" s="14" t="s">
        <v>501</v>
      </c>
      <c r="H295" s="16" t="s">
        <v>501</v>
      </c>
      <c r="I295" s="14" t="s">
        <v>186</v>
      </c>
      <c r="K295" s="14"/>
      <c r="L295" s="14" t="b">
        <f>Jira[[#This Row],[Man sprint]]=Jira[[#This Row],[Story Points]]</f>
        <v>1</v>
      </c>
      <c r="M295" s="17">
        <v>1</v>
      </c>
      <c r="N295" s="17"/>
      <c r="O295" s="18" t="s">
        <v>59</v>
      </c>
      <c r="P295" s="17" t="s">
        <v>59</v>
      </c>
      <c r="Q295" s="14">
        <v>1</v>
      </c>
      <c r="R295" s="14" t="s">
        <v>59</v>
      </c>
    </row>
    <row r="296" spans="1:18" x14ac:dyDescent="0.25">
      <c r="A296" s="14" t="s">
        <v>174</v>
      </c>
      <c r="B296" s="14" t="s">
        <v>48</v>
      </c>
      <c r="C296" s="14" t="s">
        <v>10</v>
      </c>
      <c r="D296" s="15" t="s">
        <v>54</v>
      </c>
      <c r="E296" s="20"/>
      <c r="F296" s="14" t="s">
        <v>162</v>
      </c>
      <c r="G296" s="14" t="s">
        <v>501</v>
      </c>
      <c r="H296" s="16" t="s">
        <v>501</v>
      </c>
      <c r="I296" s="14" t="s">
        <v>175</v>
      </c>
      <c r="K296" s="14"/>
      <c r="L296" s="14" t="b">
        <f>Jira[[#This Row],[Man sprint]]=Jira[[#This Row],[Story Points]]</f>
        <v>1</v>
      </c>
      <c r="M296" s="17"/>
      <c r="N296" s="17"/>
      <c r="O296" s="18" t="s">
        <v>59</v>
      </c>
      <c r="P296" s="17" t="s">
        <v>59</v>
      </c>
      <c r="Q296" s="14" t="s">
        <v>59</v>
      </c>
      <c r="R296" s="14" t="s">
        <v>59</v>
      </c>
    </row>
    <row r="297" spans="1:18" x14ac:dyDescent="0.25">
      <c r="A297" s="14" t="s">
        <v>176</v>
      </c>
      <c r="B297" s="14" t="s">
        <v>52</v>
      </c>
      <c r="C297" s="14" t="s">
        <v>10</v>
      </c>
      <c r="D297" s="15" t="s">
        <v>54</v>
      </c>
      <c r="E297" s="20"/>
      <c r="F297" s="14"/>
      <c r="G297" s="14" t="s">
        <v>501</v>
      </c>
      <c r="H297" s="16" t="s">
        <v>501</v>
      </c>
      <c r="I297" s="14" t="s">
        <v>59</v>
      </c>
      <c r="K297" s="14"/>
      <c r="L297" s="14" t="b">
        <f>Jira[[#This Row],[Man sprint]]=Jira[[#This Row],[Story Points]]</f>
        <v>1</v>
      </c>
      <c r="M297" s="17"/>
      <c r="N297" s="17"/>
      <c r="O297" s="18">
        <v>0.6</v>
      </c>
      <c r="P297" s="17">
        <v>5</v>
      </c>
      <c r="Q297" s="14" t="s">
        <v>59</v>
      </c>
      <c r="R297" s="14">
        <v>17</v>
      </c>
    </row>
    <row r="298" spans="1:18" x14ac:dyDescent="0.25">
      <c r="A298" s="14" t="s">
        <v>177</v>
      </c>
      <c r="B298" s="14" t="s">
        <v>40</v>
      </c>
      <c r="C298" s="14" t="s">
        <v>10</v>
      </c>
      <c r="D298" s="15" t="s">
        <v>54</v>
      </c>
      <c r="E298" s="20"/>
      <c r="F298" s="14" t="s">
        <v>162</v>
      </c>
      <c r="G298" s="14" t="s">
        <v>501</v>
      </c>
      <c r="H298" s="16" t="s">
        <v>501</v>
      </c>
      <c r="I298" s="14" t="s">
        <v>160</v>
      </c>
      <c r="K298" s="14"/>
      <c r="L298" s="14" t="b">
        <f>Jira[[#This Row],[Man sprint]]=Jira[[#This Row],[Story Points]]</f>
        <v>1</v>
      </c>
      <c r="M298" s="17"/>
      <c r="N298" s="17"/>
      <c r="O298" s="18" t="s">
        <v>59</v>
      </c>
      <c r="P298" s="17" t="s">
        <v>59</v>
      </c>
      <c r="Q298" s="14" t="s">
        <v>59</v>
      </c>
      <c r="R298" s="14" t="s">
        <v>59</v>
      </c>
    </row>
    <row r="299" spans="1:18" x14ac:dyDescent="0.25">
      <c r="A299" s="14" t="s">
        <v>242</v>
      </c>
      <c r="B299" s="14" t="s">
        <v>48</v>
      </c>
      <c r="C299" s="14" t="s">
        <v>10</v>
      </c>
      <c r="D299" s="15" t="s">
        <v>56</v>
      </c>
      <c r="E299" s="20"/>
      <c r="F299" s="14" t="s">
        <v>162</v>
      </c>
      <c r="G299" s="14" t="s">
        <v>501</v>
      </c>
      <c r="H299" s="16" t="s">
        <v>501</v>
      </c>
      <c r="I299" s="14" t="s">
        <v>243</v>
      </c>
      <c r="K299" s="14"/>
      <c r="L299" s="14" t="b">
        <f>Jira[[#This Row],[Man sprint]]=Jira[[#This Row],[Story Points]]</f>
        <v>1</v>
      </c>
      <c r="M299" s="17">
        <v>1.5</v>
      </c>
      <c r="N299" s="17"/>
      <c r="O299" s="18" t="s">
        <v>59</v>
      </c>
      <c r="P299" s="17" t="s">
        <v>59</v>
      </c>
      <c r="Q299" s="14">
        <v>1.5</v>
      </c>
      <c r="R299" s="14" t="s">
        <v>59</v>
      </c>
    </row>
    <row r="300" spans="1:18" x14ac:dyDescent="0.25">
      <c r="A300" s="14" t="s">
        <v>244</v>
      </c>
      <c r="B300" s="14" t="s">
        <v>52</v>
      </c>
      <c r="C300" s="14" t="s">
        <v>10</v>
      </c>
      <c r="D300" s="15" t="s">
        <v>56</v>
      </c>
      <c r="E300" s="20"/>
      <c r="F300" s="14"/>
      <c r="G300" s="14" t="s">
        <v>501</v>
      </c>
      <c r="H300" s="16" t="s">
        <v>501</v>
      </c>
      <c r="I300" s="14" t="s">
        <v>59</v>
      </c>
      <c r="K300" s="14"/>
      <c r="L300" s="14" t="b">
        <f>Jira[[#This Row],[Man sprint]]=Jira[[#This Row],[Story Points]]</f>
        <v>1</v>
      </c>
      <c r="M300" s="17"/>
      <c r="N300" s="17"/>
      <c r="O300" s="18">
        <v>0.55000000000000004</v>
      </c>
      <c r="P300" s="17">
        <v>4</v>
      </c>
      <c r="Q300" s="14" t="s">
        <v>59</v>
      </c>
      <c r="R300" s="14">
        <v>17</v>
      </c>
    </row>
    <row r="301" spans="1:18" x14ac:dyDescent="0.25">
      <c r="A301" s="14" t="s">
        <v>423</v>
      </c>
      <c r="B301" s="14" t="s">
        <v>40</v>
      </c>
      <c r="C301" s="14" t="s">
        <v>10</v>
      </c>
      <c r="D301" s="15" t="s">
        <v>55</v>
      </c>
      <c r="E301" s="20"/>
      <c r="F301" s="14" t="s">
        <v>162</v>
      </c>
      <c r="G301" s="14" t="s">
        <v>501</v>
      </c>
      <c r="H301" s="16" t="s">
        <v>501</v>
      </c>
      <c r="I301" s="14" t="s">
        <v>71</v>
      </c>
      <c r="K301" s="14"/>
      <c r="L301" s="14" t="b">
        <f>Jira[[#This Row],[Man sprint]]=Jira[[#This Row],[Story Points]]</f>
        <v>1</v>
      </c>
      <c r="M301" s="17">
        <v>2</v>
      </c>
      <c r="N301" s="17"/>
      <c r="O301" s="18" t="s">
        <v>59</v>
      </c>
      <c r="P301" s="17" t="s">
        <v>59</v>
      </c>
      <c r="Q301" s="14">
        <v>2</v>
      </c>
      <c r="R301" s="14" t="s">
        <v>59</v>
      </c>
    </row>
    <row r="302" spans="1:18" x14ac:dyDescent="0.25">
      <c r="A302" s="14" t="s">
        <v>424</v>
      </c>
      <c r="B302" s="14" t="s">
        <v>52</v>
      </c>
      <c r="C302" s="14" t="s">
        <v>10</v>
      </c>
      <c r="D302" s="15" t="s">
        <v>55</v>
      </c>
      <c r="E302" s="20"/>
      <c r="F302" s="14"/>
      <c r="G302" s="14" t="s">
        <v>501</v>
      </c>
      <c r="H302" s="16" t="s">
        <v>501</v>
      </c>
      <c r="I302" s="14" t="s">
        <v>59</v>
      </c>
      <c r="K302" s="14"/>
      <c r="L302" s="14" t="b">
        <f>Jira[[#This Row],[Man sprint]]=Jira[[#This Row],[Story Points]]</f>
        <v>1</v>
      </c>
      <c r="M302" s="17"/>
      <c r="N302" s="17"/>
      <c r="O302" s="18">
        <v>0.6</v>
      </c>
      <c r="P302" s="17">
        <v>6</v>
      </c>
      <c r="Q302" s="14" t="s">
        <v>59</v>
      </c>
      <c r="R302" s="14">
        <v>20</v>
      </c>
    </row>
    <row r="303" spans="1:18" x14ac:dyDescent="0.25">
      <c r="A303" s="14" t="s">
        <v>425</v>
      </c>
      <c r="B303" s="14" t="s">
        <v>40</v>
      </c>
      <c r="C303" s="14" t="s">
        <v>10</v>
      </c>
      <c r="D303" s="15" t="s">
        <v>55</v>
      </c>
      <c r="E303" s="20"/>
      <c r="F303" s="14" t="s">
        <v>162</v>
      </c>
      <c r="G303" s="14" t="s">
        <v>501</v>
      </c>
      <c r="H303" s="16" t="s">
        <v>501</v>
      </c>
      <c r="I303" s="14" t="s">
        <v>329</v>
      </c>
      <c r="K303" s="14"/>
      <c r="L303" s="14" t="b">
        <f>Jira[[#This Row],[Man sprint]]=Jira[[#This Row],[Story Points]]</f>
        <v>1</v>
      </c>
      <c r="M303" s="17">
        <v>0</v>
      </c>
      <c r="N303" s="17"/>
      <c r="O303" s="18" t="s">
        <v>59</v>
      </c>
      <c r="P303" s="17" t="s">
        <v>59</v>
      </c>
      <c r="Q303" s="14">
        <v>0</v>
      </c>
      <c r="R303" s="14" t="s">
        <v>59</v>
      </c>
    </row>
    <row r="304" spans="1:18" x14ac:dyDescent="0.25">
      <c r="A304" s="14" t="s">
        <v>471</v>
      </c>
      <c r="B304" s="14" t="s">
        <v>52</v>
      </c>
      <c r="C304" s="14" t="s">
        <v>10</v>
      </c>
      <c r="D304" s="15" t="s">
        <v>53</v>
      </c>
      <c r="E304" s="20"/>
      <c r="F304" s="14"/>
      <c r="G304" s="14" t="s">
        <v>501</v>
      </c>
      <c r="H304" s="16" t="s">
        <v>501</v>
      </c>
      <c r="I304" s="14" t="s">
        <v>59</v>
      </c>
      <c r="K304" s="14"/>
      <c r="L304" s="14" t="b">
        <f>Jira[[#This Row],[Man sprint]]=Jira[[#This Row],[Story Points]]</f>
        <v>1</v>
      </c>
      <c r="M304" s="17"/>
      <c r="N304" s="17"/>
      <c r="O304" s="18">
        <v>0.65</v>
      </c>
      <c r="P304" s="17">
        <v>8</v>
      </c>
      <c r="Q304" s="14" t="s">
        <v>59</v>
      </c>
      <c r="R304" s="14">
        <v>36</v>
      </c>
    </row>
    <row r="305" spans="1:18" x14ac:dyDescent="0.25">
      <c r="A305" s="14" t="s">
        <v>72</v>
      </c>
      <c r="B305" s="14" t="s">
        <v>40</v>
      </c>
      <c r="C305" s="14" t="s">
        <v>11</v>
      </c>
      <c r="D305" s="15" t="s">
        <v>53</v>
      </c>
      <c r="E305" s="20"/>
      <c r="F305" s="14"/>
      <c r="G305" s="14" t="s">
        <v>501</v>
      </c>
      <c r="H305" s="16" t="s">
        <v>501</v>
      </c>
      <c r="I305" s="14" t="s">
        <v>73</v>
      </c>
      <c r="K305" s="14"/>
      <c r="L305" s="14" t="b">
        <f>Jira[[#This Row],[Man sprint]]=Jira[[#This Row],[Story Points]]</f>
        <v>1</v>
      </c>
      <c r="M305" s="17"/>
      <c r="N305" s="17"/>
      <c r="O305" s="18" t="s">
        <v>59</v>
      </c>
      <c r="P305" s="17" t="s">
        <v>59</v>
      </c>
      <c r="Q305" s="14" t="s">
        <v>59</v>
      </c>
      <c r="R305" s="14" t="s">
        <v>59</v>
      </c>
    </row>
    <row r="306" spans="1:18" x14ac:dyDescent="0.25">
      <c r="A306" s="14" t="s">
        <v>74</v>
      </c>
      <c r="B306" s="14" t="s">
        <v>40</v>
      </c>
      <c r="C306" s="14" t="s">
        <v>11</v>
      </c>
      <c r="D306" s="15">
        <v>2018</v>
      </c>
      <c r="E306" s="20"/>
      <c r="F306" s="14" t="s">
        <v>75</v>
      </c>
      <c r="G306" s="14" t="s">
        <v>501</v>
      </c>
      <c r="H306" s="16" t="s">
        <v>501</v>
      </c>
      <c r="I306" s="14" t="s">
        <v>59</v>
      </c>
      <c r="K306" s="14"/>
      <c r="L306" s="14" t="b">
        <f>Jira[[#This Row],[Man sprint]]=Jira[[#This Row],[Story Points]]</f>
        <v>1</v>
      </c>
      <c r="M306" s="14">
        <v>1.5</v>
      </c>
      <c r="N306" s="17"/>
      <c r="O306" s="18" t="s">
        <v>59</v>
      </c>
      <c r="P306" s="17" t="s">
        <v>59</v>
      </c>
      <c r="Q306" s="14">
        <v>1.5</v>
      </c>
      <c r="R306" s="14" t="s">
        <v>59</v>
      </c>
    </row>
    <row r="307" spans="1:18" x14ac:dyDescent="0.25">
      <c r="A307" s="14" t="s">
        <v>76</v>
      </c>
      <c r="B307" s="14" t="s">
        <v>48</v>
      </c>
      <c r="C307" s="14" t="s">
        <v>11</v>
      </c>
      <c r="D307" s="15">
        <v>2018</v>
      </c>
      <c r="E307" s="20"/>
      <c r="F307" s="14" t="s">
        <v>75</v>
      </c>
      <c r="G307" s="14" t="s">
        <v>501</v>
      </c>
      <c r="H307" s="16" t="s">
        <v>501</v>
      </c>
      <c r="I307" s="14" t="s">
        <v>77</v>
      </c>
      <c r="K307" s="14"/>
      <c r="L307" s="14" t="b">
        <f>Jira[[#This Row],[Man sprint]]=Jira[[#This Row],[Story Points]]</f>
        <v>1</v>
      </c>
      <c r="M307" s="14">
        <v>1</v>
      </c>
      <c r="N307" s="17"/>
      <c r="O307" s="18" t="s">
        <v>59</v>
      </c>
      <c r="P307" s="17" t="s">
        <v>59</v>
      </c>
      <c r="Q307" s="14">
        <v>1</v>
      </c>
      <c r="R307" s="14" t="s">
        <v>59</v>
      </c>
    </row>
    <row r="308" spans="1:18" x14ac:dyDescent="0.25">
      <c r="A308" s="14" t="s">
        <v>78</v>
      </c>
      <c r="B308" s="14" t="s">
        <v>40</v>
      </c>
      <c r="C308" s="14" t="s">
        <v>11</v>
      </c>
      <c r="D308" s="15" t="s">
        <v>53</v>
      </c>
      <c r="E308" s="20"/>
      <c r="F308" s="14" t="s">
        <v>75</v>
      </c>
      <c r="G308" s="14" t="s">
        <v>501</v>
      </c>
      <c r="H308" s="16" t="s">
        <v>501</v>
      </c>
      <c r="I308" s="14" t="s">
        <v>79</v>
      </c>
      <c r="K308" s="14"/>
      <c r="L308" s="14" t="b">
        <f>Jira[[#This Row],[Man sprint]]=Jira[[#This Row],[Story Points]]</f>
        <v>1</v>
      </c>
      <c r="M308" s="17"/>
      <c r="N308" s="17"/>
      <c r="O308" s="18" t="s">
        <v>59</v>
      </c>
      <c r="P308" s="17" t="s">
        <v>59</v>
      </c>
      <c r="Q308" s="14" t="s">
        <v>59</v>
      </c>
      <c r="R308" s="14" t="s">
        <v>59</v>
      </c>
    </row>
    <row r="309" spans="1:18" x14ac:dyDescent="0.25">
      <c r="A309" s="14" t="s">
        <v>141</v>
      </c>
      <c r="B309" s="14" t="s">
        <v>40</v>
      </c>
      <c r="C309" s="14" t="s">
        <v>11</v>
      </c>
      <c r="D309" s="15" t="s">
        <v>54</v>
      </c>
      <c r="E309" s="20"/>
      <c r="F309" s="14"/>
      <c r="G309" s="14" t="s">
        <v>501</v>
      </c>
      <c r="H309" s="16" t="s">
        <v>501</v>
      </c>
      <c r="I309" s="14" t="s">
        <v>110</v>
      </c>
      <c r="K309" s="14"/>
      <c r="L309" s="14" t="b">
        <f>Jira[[#This Row],[Man sprint]]=Jira[[#This Row],[Story Points]]</f>
        <v>1</v>
      </c>
      <c r="M309" s="14">
        <v>1</v>
      </c>
      <c r="N309" s="17"/>
      <c r="O309" s="18" t="s">
        <v>59</v>
      </c>
      <c r="P309" s="17" t="s">
        <v>59</v>
      </c>
      <c r="Q309" s="14">
        <v>1</v>
      </c>
      <c r="R309" s="14" t="s">
        <v>59</v>
      </c>
    </row>
    <row r="310" spans="1:18" x14ac:dyDescent="0.25">
      <c r="A310" s="14" t="s">
        <v>142</v>
      </c>
      <c r="B310" s="14" t="s">
        <v>63</v>
      </c>
      <c r="C310" s="14" t="s">
        <v>11</v>
      </c>
      <c r="D310" s="15" t="s">
        <v>54</v>
      </c>
      <c r="E310" s="20"/>
      <c r="F310" s="14"/>
      <c r="G310" s="14" t="s">
        <v>501</v>
      </c>
      <c r="H310" s="16" t="s">
        <v>501</v>
      </c>
      <c r="I310" s="14" t="s">
        <v>59</v>
      </c>
      <c r="K310" s="14"/>
      <c r="L310" s="14" t="b">
        <f>Jira[[#This Row],[Man sprint]]=Jira[[#This Row],[Story Points]]</f>
        <v>1</v>
      </c>
      <c r="M310" s="17"/>
      <c r="N310" s="17"/>
      <c r="O310" s="18" t="s">
        <v>59</v>
      </c>
      <c r="P310" s="17" t="s">
        <v>59</v>
      </c>
      <c r="Q310" s="14" t="s">
        <v>59</v>
      </c>
      <c r="R310" s="14" t="s">
        <v>59</v>
      </c>
    </row>
    <row r="311" spans="1:18" x14ac:dyDescent="0.25">
      <c r="A311" s="14" t="s">
        <v>143</v>
      </c>
      <c r="B311" s="14" t="s">
        <v>63</v>
      </c>
      <c r="C311" s="14" t="s">
        <v>11</v>
      </c>
      <c r="D311" s="15" t="s">
        <v>54</v>
      </c>
      <c r="E311" s="20"/>
      <c r="F311" s="14"/>
      <c r="G311" s="14" t="s">
        <v>501</v>
      </c>
      <c r="H311" s="16" t="s">
        <v>501</v>
      </c>
      <c r="I311" s="14" t="s">
        <v>59</v>
      </c>
      <c r="K311" s="14"/>
      <c r="L311" s="14" t="b">
        <f>Jira[[#This Row],[Man sprint]]=Jira[[#This Row],[Story Points]]</f>
        <v>1</v>
      </c>
      <c r="M311" s="17"/>
      <c r="N311" s="17"/>
      <c r="O311" s="18" t="s">
        <v>59</v>
      </c>
      <c r="P311" s="17" t="s">
        <v>59</v>
      </c>
      <c r="Q311" s="14" t="s">
        <v>59</v>
      </c>
      <c r="R311" s="14" t="s">
        <v>59</v>
      </c>
    </row>
    <row r="312" spans="1:18" x14ac:dyDescent="0.25">
      <c r="A312" s="14" t="s">
        <v>144</v>
      </c>
      <c r="B312" s="14" t="s">
        <v>48</v>
      </c>
      <c r="C312" s="14" t="s">
        <v>11</v>
      </c>
      <c r="D312" s="15" t="s">
        <v>54</v>
      </c>
      <c r="E312" s="20"/>
      <c r="F312" s="14"/>
      <c r="G312" s="14" t="s">
        <v>501</v>
      </c>
      <c r="H312" s="16" t="s">
        <v>501</v>
      </c>
      <c r="I312" s="14" t="s">
        <v>59</v>
      </c>
      <c r="K312" s="14"/>
      <c r="L312" s="14" t="b">
        <f>Jira[[#This Row],[Man sprint]]=Jira[[#This Row],[Story Points]]</f>
        <v>1</v>
      </c>
      <c r="M312" s="17"/>
      <c r="N312" s="17"/>
      <c r="O312" s="18" t="s">
        <v>59</v>
      </c>
      <c r="P312" s="17" t="s">
        <v>59</v>
      </c>
      <c r="Q312" s="14" t="s">
        <v>59</v>
      </c>
      <c r="R312" s="14" t="s">
        <v>59</v>
      </c>
    </row>
    <row r="313" spans="1:18" x14ac:dyDescent="0.25">
      <c r="A313" s="14" t="s">
        <v>145</v>
      </c>
      <c r="B313" s="14" t="s">
        <v>48</v>
      </c>
      <c r="C313" s="14" t="s">
        <v>11</v>
      </c>
      <c r="D313" s="15" t="s">
        <v>54</v>
      </c>
      <c r="E313" s="20"/>
      <c r="F313" s="14"/>
      <c r="G313" s="14" t="s">
        <v>501</v>
      </c>
      <c r="H313" s="16" t="s">
        <v>501</v>
      </c>
      <c r="I313" s="14" t="s">
        <v>59</v>
      </c>
      <c r="K313" s="14"/>
      <c r="L313" s="14" t="b">
        <f>Jira[[#This Row],[Man sprint]]=Jira[[#This Row],[Story Points]]</f>
        <v>1</v>
      </c>
      <c r="M313" s="17"/>
      <c r="N313" s="17"/>
      <c r="O313" s="18" t="s">
        <v>59</v>
      </c>
      <c r="P313" s="17" t="s">
        <v>59</v>
      </c>
      <c r="Q313" s="14" t="s">
        <v>59</v>
      </c>
      <c r="R313" s="14" t="s">
        <v>59</v>
      </c>
    </row>
    <row r="314" spans="1:18" x14ac:dyDescent="0.25">
      <c r="A314" s="14" t="s">
        <v>146</v>
      </c>
      <c r="B314" s="14" t="s">
        <v>63</v>
      </c>
      <c r="C314" s="14" t="s">
        <v>11</v>
      </c>
      <c r="D314" s="15" t="s">
        <v>54</v>
      </c>
      <c r="E314" s="20"/>
      <c r="F314" s="14"/>
      <c r="G314" s="14" t="s">
        <v>501</v>
      </c>
      <c r="H314" s="16" t="s">
        <v>501</v>
      </c>
      <c r="I314" s="14" t="s">
        <v>59</v>
      </c>
      <c r="K314" s="14"/>
      <c r="L314" s="14" t="b">
        <f>Jira[[#This Row],[Man sprint]]=Jira[[#This Row],[Story Points]]</f>
        <v>1</v>
      </c>
      <c r="M314" s="17"/>
      <c r="N314" s="17"/>
      <c r="O314" s="18" t="s">
        <v>59</v>
      </c>
      <c r="P314" s="17" t="s">
        <v>59</v>
      </c>
      <c r="Q314" s="14" t="s">
        <v>59</v>
      </c>
      <c r="R314" s="14" t="s">
        <v>59</v>
      </c>
    </row>
    <row r="315" spans="1:18" x14ac:dyDescent="0.25">
      <c r="A315" s="14" t="s">
        <v>147</v>
      </c>
      <c r="B315" s="14" t="s">
        <v>48</v>
      </c>
      <c r="C315" s="14" t="s">
        <v>11</v>
      </c>
      <c r="D315" s="15" t="s">
        <v>54</v>
      </c>
      <c r="E315" s="20"/>
      <c r="F315" s="14"/>
      <c r="G315" s="14" t="s">
        <v>501</v>
      </c>
      <c r="H315" s="16" t="s">
        <v>501</v>
      </c>
      <c r="I315" s="14" t="s">
        <v>146</v>
      </c>
      <c r="K315" s="14"/>
      <c r="L315" s="14" t="b">
        <f>Jira[[#This Row],[Man sprint]]=Jira[[#This Row],[Story Points]]</f>
        <v>1</v>
      </c>
      <c r="M315" s="14">
        <v>2</v>
      </c>
      <c r="N315" s="17"/>
      <c r="O315" s="18" t="s">
        <v>59</v>
      </c>
      <c r="P315" s="17" t="s">
        <v>59</v>
      </c>
      <c r="Q315" s="14">
        <v>2</v>
      </c>
      <c r="R315" s="14" t="s">
        <v>59</v>
      </c>
    </row>
    <row r="316" spans="1:18" x14ac:dyDescent="0.25">
      <c r="A316" s="14" t="s">
        <v>148</v>
      </c>
      <c r="B316" s="14" t="s">
        <v>48</v>
      </c>
      <c r="C316" s="14" t="s">
        <v>11</v>
      </c>
      <c r="D316" s="15" t="s">
        <v>54</v>
      </c>
      <c r="E316" s="20"/>
      <c r="F316" s="14"/>
      <c r="G316" s="14" t="s">
        <v>501</v>
      </c>
      <c r="H316" s="16" t="s">
        <v>501</v>
      </c>
      <c r="I316" s="14" t="s">
        <v>142</v>
      </c>
      <c r="K316" s="14"/>
      <c r="L316" s="14" t="b">
        <f>Jira[[#This Row],[Man sprint]]=Jira[[#This Row],[Story Points]]</f>
        <v>1</v>
      </c>
      <c r="M316" s="14">
        <v>1</v>
      </c>
      <c r="N316" s="17"/>
      <c r="O316" s="18" t="s">
        <v>59</v>
      </c>
      <c r="P316" s="17" t="s">
        <v>59</v>
      </c>
      <c r="Q316" s="14">
        <v>1</v>
      </c>
      <c r="R316" s="14" t="s">
        <v>59</v>
      </c>
    </row>
    <row r="317" spans="1:18" x14ac:dyDescent="0.25">
      <c r="A317" s="14" t="s">
        <v>149</v>
      </c>
      <c r="B317" s="14" t="s">
        <v>48</v>
      </c>
      <c r="C317" s="14" t="s">
        <v>11</v>
      </c>
      <c r="D317" s="15" t="s">
        <v>54</v>
      </c>
      <c r="E317" s="20"/>
      <c r="F317" s="14"/>
      <c r="G317" s="14" t="s">
        <v>501</v>
      </c>
      <c r="H317" s="16" t="s">
        <v>501</v>
      </c>
      <c r="I317" s="14" t="s">
        <v>143</v>
      </c>
      <c r="K317" s="14"/>
      <c r="L317" s="14" t="b">
        <f>Jira[[#This Row],[Man sprint]]=Jira[[#This Row],[Story Points]]</f>
        <v>1</v>
      </c>
      <c r="M317" s="14">
        <v>1</v>
      </c>
      <c r="N317" s="17"/>
      <c r="O317" s="18" t="s">
        <v>59</v>
      </c>
      <c r="P317" s="17" t="s">
        <v>59</v>
      </c>
      <c r="Q317" s="14">
        <v>1</v>
      </c>
      <c r="R317" s="14" t="s">
        <v>59</v>
      </c>
    </row>
    <row r="318" spans="1:18" x14ac:dyDescent="0.25">
      <c r="A318" s="14" t="s">
        <v>150</v>
      </c>
      <c r="B318" s="14" t="s">
        <v>40</v>
      </c>
      <c r="C318" s="14" t="s">
        <v>11</v>
      </c>
      <c r="D318" s="15" t="s">
        <v>54</v>
      </c>
      <c r="E318" s="20"/>
      <c r="F318" s="14"/>
      <c r="G318" s="14" t="s">
        <v>501</v>
      </c>
      <c r="H318" s="16" t="s">
        <v>501</v>
      </c>
      <c r="I318" s="14" t="s">
        <v>80</v>
      </c>
      <c r="K318" s="14"/>
      <c r="L318" s="14" t="b">
        <f>Jira[[#This Row],[Man sprint]]=Jira[[#This Row],[Story Points]]</f>
        <v>1</v>
      </c>
      <c r="M318" s="14">
        <v>0.5</v>
      </c>
      <c r="N318" s="17"/>
      <c r="O318" s="18" t="s">
        <v>59</v>
      </c>
      <c r="P318" s="17" t="s">
        <v>59</v>
      </c>
      <c r="Q318" s="14">
        <v>0.5</v>
      </c>
      <c r="R318" s="14" t="s">
        <v>59</v>
      </c>
    </row>
    <row r="319" spans="1:18" x14ac:dyDescent="0.25">
      <c r="A319" s="14" t="s">
        <v>151</v>
      </c>
      <c r="B319" s="14" t="s">
        <v>48</v>
      </c>
      <c r="C319" s="14" t="s">
        <v>11</v>
      </c>
      <c r="D319" s="15" t="s">
        <v>54</v>
      </c>
      <c r="E319" s="20"/>
      <c r="F319" s="14"/>
      <c r="G319" s="14" t="s">
        <v>501</v>
      </c>
      <c r="H319" s="16" t="s">
        <v>501</v>
      </c>
      <c r="I319" s="14" t="s">
        <v>142</v>
      </c>
      <c r="K319" s="14"/>
      <c r="L319" s="14" t="b">
        <f>Jira[[#This Row],[Man sprint]]=Jira[[#This Row],[Story Points]]</f>
        <v>1</v>
      </c>
      <c r="M319" s="14">
        <v>0.5</v>
      </c>
      <c r="N319" s="17"/>
      <c r="O319" s="18" t="s">
        <v>59</v>
      </c>
      <c r="P319" s="17" t="s">
        <v>59</v>
      </c>
      <c r="Q319" s="14">
        <v>0.5</v>
      </c>
      <c r="R319" s="14" t="s">
        <v>59</v>
      </c>
    </row>
    <row r="320" spans="1:18" x14ac:dyDescent="0.25">
      <c r="A320" s="14" t="s">
        <v>152</v>
      </c>
      <c r="B320" s="14" t="s">
        <v>40</v>
      </c>
      <c r="C320" s="14" t="s">
        <v>11</v>
      </c>
      <c r="D320" s="15" t="s">
        <v>54</v>
      </c>
      <c r="E320" s="20"/>
      <c r="F320" s="14"/>
      <c r="G320" s="14" t="s">
        <v>501</v>
      </c>
      <c r="H320" s="16" t="s">
        <v>501</v>
      </c>
      <c r="I320" s="14" t="s">
        <v>153</v>
      </c>
      <c r="K320" s="14"/>
      <c r="L320" s="14" t="b">
        <f>Jira[[#This Row],[Man sprint]]=Jira[[#This Row],[Story Points]]</f>
        <v>1</v>
      </c>
      <c r="M320" s="14">
        <v>0.5</v>
      </c>
      <c r="N320" s="17"/>
      <c r="O320" s="18" t="s">
        <v>59</v>
      </c>
      <c r="P320" s="17" t="s">
        <v>59</v>
      </c>
      <c r="Q320" s="14">
        <v>0.5</v>
      </c>
      <c r="R320" s="14" t="s">
        <v>59</v>
      </c>
    </row>
    <row r="321" spans="1:18" x14ac:dyDescent="0.25">
      <c r="A321" s="14" t="s">
        <v>154</v>
      </c>
      <c r="B321" s="14" t="s">
        <v>40</v>
      </c>
      <c r="C321" s="14" t="s">
        <v>11</v>
      </c>
      <c r="D321" s="15" t="s">
        <v>54</v>
      </c>
      <c r="E321" s="20"/>
      <c r="F321" s="14"/>
      <c r="G321" s="14" t="s">
        <v>501</v>
      </c>
      <c r="H321" s="16" t="s">
        <v>501</v>
      </c>
      <c r="I321" s="14" t="s">
        <v>80</v>
      </c>
      <c r="K321" s="14"/>
      <c r="L321" s="14" t="b">
        <f>Jira[[#This Row],[Man sprint]]=Jira[[#This Row],[Story Points]]</f>
        <v>1</v>
      </c>
      <c r="M321" s="14">
        <v>0.5</v>
      </c>
      <c r="N321" s="17"/>
      <c r="O321" s="18" t="s">
        <v>59</v>
      </c>
      <c r="P321" s="17" t="s">
        <v>59</v>
      </c>
      <c r="Q321" s="14">
        <v>0.5</v>
      </c>
      <c r="R321" s="14" t="s">
        <v>59</v>
      </c>
    </row>
    <row r="322" spans="1:18" x14ac:dyDescent="0.25">
      <c r="A322" s="14" t="s">
        <v>155</v>
      </c>
      <c r="B322" s="14" t="s">
        <v>40</v>
      </c>
      <c r="C322" s="14" t="s">
        <v>11</v>
      </c>
      <c r="D322" s="15" t="s">
        <v>54</v>
      </c>
      <c r="E322" s="20"/>
      <c r="F322" s="14"/>
      <c r="G322" s="14" t="s">
        <v>501</v>
      </c>
      <c r="H322" s="16" t="s">
        <v>501</v>
      </c>
      <c r="I322" s="14" t="s">
        <v>126</v>
      </c>
      <c r="K322" s="14"/>
      <c r="L322" s="14" t="b">
        <f>Jira[[#This Row],[Man sprint]]=Jira[[#This Row],[Story Points]]</f>
        <v>1</v>
      </c>
      <c r="M322" s="14">
        <v>0.5</v>
      </c>
      <c r="N322" s="17"/>
      <c r="O322" s="18" t="s">
        <v>59</v>
      </c>
      <c r="P322" s="17" t="s">
        <v>59</v>
      </c>
      <c r="Q322" s="14">
        <v>0.5</v>
      </c>
      <c r="R322" s="14" t="s">
        <v>59</v>
      </c>
    </row>
    <row r="323" spans="1:18" x14ac:dyDescent="0.25">
      <c r="A323" s="14" t="s">
        <v>156</v>
      </c>
      <c r="B323" s="14" t="s">
        <v>40</v>
      </c>
      <c r="C323" s="14" t="s">
        <v>11</v>
      </c>
      <c r="D323" s="15" t="s">
        <v>54</v>
      </c>
      <c r="E323" s="20"/>
      <c r="F323" s="14"/>
      <c r="G323" s="14" t="s">
        <v>501</v>
      </c>
      <c r="H323" s="16" t="s">
        <v>501</v>
      </c>
      <c r="I323" s="14" t="s">
        <v>157</v>
      </c>
      <c r="K323" s="14"/>
      <c r="L323" s="14" t="b">
        <f>Jira[[#This Row],[Man sprint]]=Jira[[#This Row],[Story Points]]</f>
        <v>1</v>
      </c>
      <c r="M323" s="17">
        <v>0</v>
      </c>
      <c r="N323" s="17"/>
      <c r="O323" s="18" t="s">
        <v>59</v>
      </c>
      <c r="P323" s="17" t="s">
        <v>59</v>
      </c>
      <c r="Q323" s="14">
        <v>0</v>
      </c>
      <c r="R323" s="14" t="s">
        <v>59</v>
      </c>
    </row>
    <row r="324" spans="1:18" x14ac:dyDescent="0.25">
      <c r="A324" s="14" t="s">
        <v>179</v>
      </c>
      <c r="B324" s="14" t="s">
        <v>52</v>
      </c>
      <c r="C324" s="14" t="s">
        <v>11</v>
      </c>
      <c r="D324" s="15" t="s">
        <v>54</v>
      </c>
      <c r="E324" s="20"/>
      <c r="F324" s="14"/>
      <c r="G324" s="14" t="s">
        <v>501</v>
      </c>
      <c r="H324" s="16" t="s">
        <v>501</v>
      </c>
      <c r="I324" s="14" t="s">
        <v>59</v>
      </c>
      <c r="K324" s="14"/>
      <c r="L324" s="14" t="b">
        <f>Jira[[#This Row],[Man sprint]]=Jira[[#This Row],[Story Points]]</f>
        <v>1</v>
      </c>
      <c r="M324" s="17"/>
      <c r="N324" s="17"/>
      <c r="O324" s="18">
        <v>0.6</v>
      </c>
      <c r="P324" s="17">
        <v>3</v>
      </c>
      <c r="Q324" s="14" t="s">
        <v>59</v>
      </c>
      <c r="R324" s="14">
        <v>12.5</v>
      </c>
    </row>
    <row r="325" spans="1:18" x14ac:dyDescent="0.25">
      <c r="A325" s="14" t="s">
        <v>246</v>
      </c>
      <c r="B325" s="14" t="s">
        <v>48</v>
      </c>
      <c r="C325" s="14" t="s">
        <v>11</v>
      </c>
      <c r="D325" s="15" t="s">
        <v>53</v>
      </c>
      <c r="E325" s="20"/>
      <c r="F325" s="14"/>
      <c r="G325" s="14" t="s">
        <v>501</v>
      </c>
      <c r="H325" s="16" t="s">
        <v>501</v>
      </c>
      <c r="I325" s="14" t="s">
        <v>142</v>
      </c>
      <c r="K325" s="14"/>
      <c r="L325" s="14" t="b">
        <f>Jira[[#This Row],[Man sprint]]=Jira[[#This Row],[Story Points]]</f>
        <v>1</v>
      </c>
      <c r="M325" s="14">
        <v>1</v>
      </c>
      <c r="N325" s="17"/>
      <c r="O325" s="18" t="s">
        <v>59</v>
      </c>
      <c r="P325" s="17" t="s">
        <v>59</v>
      </c>
      <c r="Q325" s="14">
        <v>1</v>
      </c>
      <c r="R325" s="14" t="s">
        <v>59</v>
      </c>
    </row>
    <row r="326" spans="1:18" x14ac:dyDescent="0.25">
      <c r="A326" s="14" t="s">
        <v>273</v>
      </c>
      <c r="B326" s="14" t="s">
        <v>40</v>
      </c>
      <c r="C326" s="14" t="s">
        <v>11</v>
      </c>
      <c r="D326" s="15" t="s">
        <v>56</v>
      </c>
      <c r="E326" s="20"/>
      <c r="F326" s="14"/>
      <c r="G326" s="14" t="s">
        <v>501</v>
      </c>
      <c r="H326" s="16" t="s">
        <v>501</v>
      </c>
      <c r="I326" s="14" t="s">
        <v>245</v>
      </c>
      <c r="K326" s="14"/>
      <c r="L326" s="14" t="b">
        <f>Jira[[#This Row],[Man sprint]]=Jira[[#This Row],[Story Points]]</f>
        <v>1</v>
      </c>
      <c r="M326" s="14">
        <v>0.5</v>
      </c>
      <c r="N326" s="17"/>
      <c r="O326" s="18" t="s">
        <v>59</v>
      </c>
      <c r="P326" s="17" t="s">
        <v>59</v>
      </c>
      <c r="Q326" s="14">
        <v>0.5</v>
      </c>
      <c r="R326" s="14" t="s">
        <v>59</v>
      </c>
    </row>
    <row r="327" spans="1:18" x14ac:dyDescent="0.25">
      <c r="A327" s="14" t="s">
        <v>274</v>
      </c>
      <c r="B327" s="14" t="s">
        <v>63</v>
      </c>
      <c r="C327" s="14" t="s">
        <v>11</v>
      </c>
      <c r="D327" s="15" t="s">
        <v>56</v>
      </c>
      <c r="E327" s="20"/>
      <c r="F327" s="14"/>
      <c r="G327" s="14" t="s">
        <v>501</v>
      </c>
      <c r="H327" s="16" t="s">
        <v>501</v>
      </c>
      <c r="I327" s="14" t="s">
        <v>59</v>
      </c>
      <c r="K327" s="14"/>
      <c r="L327" s="14" t="b">
        <f>Jira[[#This Row],[Man sprint]]=Jira[[#This Row],[Story Points]]</f>
        <v>1</v>
      </c>
      <c r="M327" s="17"/>
      <c r="N327" s="17"/>
      <c r="O327" s="18" t="s">
        <v>59</v>
      </c>
      <c r="P327" s="17" t="s">
        <v>59</v>
      </c>
      <c r="Q327" s="14" t="s">
        <v>59</v>
      </c>
      <c r="R327" s="14" t="s">
        <v>59</v>
      </c>
    </row>
    <row r="328" spans="1:18" x14ac:dyDescent="0.25">
      <c r="A328" s="14" t="s">
        <v>275</v>
      </c>
      <c r="B328" s="14" t="s">
        <v>48</v>
      </c>
      <c r="C328" s="14" t="s">
        <v>11</v>
      </c>
      <c r="D328" s="15" t="s">
        <v>56</v>
      </c>
      <c r="E328" s="20"/>
      <c r="F328" s="14"/>
      <c r="G328" s="14" t="s">
        <v>501</v>
      </c>
      <c r="H328" s="16" t="s">
        <v>501</v>
      </c>
      <c r="I328" s="14" t="s">
        <v>59</v>
      </c>
      <c r="K328" s="14"/>
      <c r="L328" s="14" t="b">
        <f>Jira[[#This Row],[Man sprint]]=Jira[[#This Row],[Story Points]]</f>
        <v>1</v>
      </c>
      <c r="M328" s="17"/>
      <c r="N328" s="17"/>
      <c r="O328" s="18" t="s">
        <v>59</v>
      </c>
      <c r="P328" s="17" t="s">
        <v>59</v>
      </c>
      <c r="Q328" s="14" t="s">
        <v>59</v>
      </c>
      <c r="R328" s="14" t="s">
        <v>59</v>
      </c>
    </row>
    <row r="329" spans="1:18" x14ac:dyDescent="0.25">
      <c r="A329" s="14" t="s">
        <v>276</v>
      </c>
      <c r="B329" s="14" t="s">
        <v>48</v>
      </c>
      <c r="C329" s="14" t="s">
        <v>11</v>
      </c>
      <c r="D329" s="15" t="s">
        <v>56</v>
      </c>
      <c r="E329" s="20"/>
      <c r="F329" s="14"/>
      <c r="G329" s="14" t="s">
        <v>501</v>
      </c>
      <c r="H329" s="16" t="s">
        <v>501</v>
      </c>
      <c r="I329" s="14" t="s">
        <v>59</v>
      </c>
      <c r="K329" s="14"/>
      <c r="L329" s="14" t="b">
        <f>Jira[[#This Row],[Man sprint]]=Jira[[#This Row],[Story Points]]</f>
        <v>1</v>
      </c>
      <c r="M329" s="17"/>
      <c r="N329" s="17"/>
      <c r="O329" s="18" t="s">
        <v>59</v>
      </c>
      <c r="P329" s="17" t="s">
        <v>59</v>
      </c>
      <c r="Q329" s="14" t="s">
        <v>59</v>
      </c>
      <c r="R329" s="14" t="s">
        <v>59</v>
      </c>
    </row>
    <row r="330" spans="1:18" x14ac:dyDescent="0.25">
      <c r="A330" s="14" t="s">
        <v>277</v>
      </c>
      <c r="B330" s="14" t="s">
        <v>63</v>
      </c>
      <c r="C330" s="14" t="s">
        <v>11</v>
      </c>
      <c r="D330" s="15" t="s">
        <v>56</v>
      </c>
      <c r="E330" s="20"/>
      <c r="F330" s="14"/>
      <c r="G330" s="14" t="s">
        <v>501</v>
      </c>
      <c r="H330" s="16" t="s">
        <v>501</v>
      </c>
      <c r="I330" s="14" t="s">
        <v>59</v>
      </c>
      <c r="K330" s="14"/>
      <c r="L330" s="14" t="b">
        <f>Jira[[#This Row],[Man sprint]]=Jira[[#This Row],[Story Points]]</f>
        <v>1</v>
      </c>
      <c r="M330" s="17"/>
      <c r="N330" s="17"/>
      <c r="O330" s="18" t="s">
        <v>59</v>
      </c>
      <c r="P330" s="17" t="s">
        <v>59</v>
      </c>
      <c r="Q330" s="14" t="s">
        <v>59</v>
      </c>
      <c r="R330" s="14" t="s">
        <v>59</v>
      </c>
    </row>
    <row r="331" spans="1:18" x14ac:dyDescent="0.25">
      <c r="A331" s="14" t="s">
        <v>278</v>
      </c>
      <c r="B331" s="14" t="s">
        <v>48</v>
      </c>
      <c r="C331" s="14" t="s">
        <v>11</v>
      </c>
      <c r="D331" s="15" t="s">
        <v>56</v>
      </c>
      <c r="E331" s="20"/>
      <c r="F331" s="14"/>
      <c r="G331" s="14" t="s">
        <v>501</v>
      </c>
      <c r="H331" s="16" t="s">
        <v>501</v>
      </c>
      <c r="I331" s="14" t="s">
        <v>59</v>
      </c>
      <c r="K331" s="14"/>
      <c r="L331" s="14" t="b">
        <f>Jira[[#This Row],[Man sprint]]=Jira[[#This Row],[Story Points]]</f>
        <v>1</v>
      </c>
      <c r="M331" s="17"/>
      <c r="N331" s="17"/>
      <c r="O331" s="18" t="s">
        <v>59</v>
      </c>
      <c r="P331" s="17" t="s">
        <v>59</v>
      </c>
      <c r="Q331" s="14" t="s">
        <v>59</v>
      </c>
      <c r="R331" s="14" t="s">
        <v>59</v>
      </c>
    </row>
    <row r="332" spans="1:18" x14ac:dyDescent="0.25">
      <c r="A332" s="14" t="s">
        <v>279</v>
      </c>
      <c r="B332" s="14" t="s">
        <v>48</v>
      </c>
      <c r="C332" s="14" t="s">
        <v>11</v>
      </c>
      <c r="D332" s="15" t="s">
        <v>56</v>
      </c>
      <c r="E332" s="20"/>
      <c r="F332" s="14"/>
      <c r="G332" s="14" t="s">
        <v>501</v>
      </c>
      <c r="H332" s="16" t="s">
        <v>501</v>
      </c>
      <c r="I332" s="14" t="s">
        <v>59</v>
      </c>
      <c r="K332" s="14"/>
      <c r="L332" s="14" t="b">
        <f>Jira[[#This Row],[Man sprint]]=Jira[[#This Row],[Story Points]]</f>
        <v>1</v>
      </c>
      <c r="M332" s="17"/>
      <c r="N332" s="17"/>
      <c r="O332" s="18" t="s">
        <v>59</v>
      </c>
      <c r="P332" s="17" t="s">
        <v>59</v>
      </c>
      <c r="Q332" s="14" t="s">
        <v>59</v>
      </c>
      <c r="R332" s="14" t="s">
        <v>59</v>
      </c>
    </row>
    <row r="333" spans="1:18" x14ac:dyDescent="0.25">
      <c r="A333" s="14" t="s">
        <v>280</v>
      </c>
      <c r="B333" s="14" t="s">
        <v>63</v>
      </c>
      <c r="C333" s="14" t="s">
        <v>11</v>
      </c>
      <c r="D333" s="15" t="s">
        <v>56</v>
      </c>
      <c r="E333" s="20"/>
      <c r="F333" s="14"/>
      <c r="G333" s="14" t="s">
        <v>501</v>
      </c>
      <c r="H333" s="16" t="s">
        <v>501</v>
      </c>
      <c r="I333" s="14" t="s">
        <v>59</v>
      </c>
      <c r="K333" s="14"/>
      <c r="L333" s="14" t="b">
        <f>Jira[[#This Row],[Man sprint]]=Jira[[#This Row],[Story Points]]</f>
        <v>1</v>
      </c>
      <c r="M333" s="17"/>
      <c r="N333" s="17"/>
      <c r="O333" s="18" t="s">
        <v>59</v>
      </c>
      <c r="P333" s="17" t="s">
        <v>59</v>
      </c>
      <c r="Q333" s="14" t="s">
        <v>59</v>
      </c>
      <c r="R333" s="14" t="s">
        <v>59</v>
      </c>
    </row>
    <row r="334" spans="1:18" x14ac:dyDescent="0.25">
      <c r="A334" s="14" t="s">
        <v>281</v>
      </c>
      <c r="B334" s="14" t="s">
        <v>48</v>
      </c>
      <c r="C334" s="14" t="s">
        <v>11</v>
      </c>
      <c r="D334" s="15" t="s">
        <v>56</v>
      </c>
      <c r="E334" s="20"/>
      <c r="F334" s="14"/>
      <c r="G334" s="14" t="s">
        <v>501</v>
      </c>
      <c r="H334" s="16" t="s">
        <v>501</v>
      </c>
      <c r="I334" s="14" t="s">
        <v>59</v>
      </c>
      <c r="K334" s="14"/>
      <c r="L334" s="14" t="b">
        <f>Jira[[#This Row],[Man sprint]]=Jira[[#This Row],[Story Points]]</f>
        <v>1</v>
      </c>
      <c r="M334" s="17"/>
      <c r="N334" s="17"/>
      <c r="O334" s="18" t="s">
        <v>59</v>
      </c>
      <c r="P334" s="17" t="s">
        <v>59</v>
      </c>
      <c r="Q334" s="14" t="s">
        <v>59</v>
      </c>
      <c r="R334" s="14" t="s">
        <v>59</v>
      </c>
    </row>
    <row r="335" spans="1:18" x14ac:dyDescent="0.25">
      <c r="A335" s="14" t="s">
        <v>282</v>
      </c>
      <c r="B335" s="14" t="s">
        <v>48</v>
      </c>
      <c r="C335" s="14" t="s">
        <v>11</v>
      </c>
      <c r="D335" s="15" t="s">
        <v>56</v>
      </c>
      <c r="E335" s="20"/>
      <c r="F335" s="14"/>
      <c r="G335" s="14" t="s">
        <v>501</v>
      </c>
      <c r="H335" s="16" t="s">
        <v>501</v>
      </c>
      <c r="I335" s="14" t="s">
        <v>59</v>
      </c>
      <c r="K335" s="14"/>
      <c r="L335" s="14" t="b">
        <f>Jira[[#This Row],[Man sprint]]=Jira[[#This Row],[Story Points]]</f>
        <v>1</v>
      </c>
      <c r="M335" s="17"/>
      <c r="N335" s="17"/>
      <c r="O335" s="18" t="s">
        <v>59</v>
      </c>
      <c r="P335" s="17" t="s">
        <v>59</v>
      </c>
      <c r="Q335" s="14" t="s">
        <v>59</v>
      </c>
      <c r="R335" s="14" t="s">
        <v>59</v>
      </c>
    </row>
    <row r="336" spans="1:18" x14ac:dyDescent="0.25">
      <c r="A336" s="14" t="s">
        <v>283</v>
      </c>
      <c r="B336" s="14" t="s">
        <v>63</v>
      </c>
      <c r="C336" s="14" t="s">
        <v>11</v>
      </c>
      <c r="D336" s="15" t="s">
        <v>56</v>
      </c>
      <c r="E336" s="20"/>
      <c r="F336" s="14"/>
      <c r="G336" s="14" t="s">
        <v>501</v>
      </c>
      <c r="H336" s="16" t="s">
        <v>501</v>
      </c>
      <c r="I336" s="14" t="s">
        <v>59</v>
      </c>
      <c r="K336" s="14"/>
      <c r="L336" s="14" t="b">
        <f>Jira[[#This Row],[Man sprint]]=Jira[[#This Row],[Story Points]]</f>
        <v>1</v>
      </c>
      <c r="M336" s="17"/>
      <c r="N336" s="17"/>
      <c r="O336" s="18" t="s">
        <v>59</v>
      </c>
      <c r="P336" s="17" t="s">
        <v>59</v>
      </c>
      <c r="Q336" s="14" t="s">
        <v>59</v>
      </c>
      <c r="R336" s="14" t="s">
        <v>59</v>
      </c>
    </row>
    <row r="337" spans="1:18" x14ac:dyDescent="0.25">
      <c r="A337" s="14" t="s">
        <v>284</v>
      </c>
      <c r="B337" s="14" t="s">
        <v>48</v>
      </c>
      <c r="C337" s="14" t="s">
        <v>11</v>
      </c>
      <c r="D337" s="15" t="s">
        <v>56</v>
      </c>
      <c r="E337" s="20"/>
      <c r="F337" s="14"/>
      <c r="G337" s="14" t="s">
        <v>501</v>
      </c>
      <c r="H337" s="16" t="s">
        <v>501</v>
      </c>
      <c r="I337" s="14" t="s">
        <v>283</v>
      </c>
      <c r="K337" s="14"/>
      <c r="L337" s="14" t="b">
        <f>Jira[[#This Row],[Man sprint]]=Jira[[#This Row],[Story Points]]</f>
        <v>1</v>
      </c>
      <c r="M337" s="14">
        <v>2.5</v>
      </c>
      <c r="N337" s="17"/>
      <c r="O337" s="18" t="s">
        <v>59</v>
      </c>
      <c r="P337" s="17" t="s">
        <v>59</v>
      </c>
      <c r="Q337" s="14">
        <v>2.5</v>
      </c>
      <c r="R337" s="14" t="s">
        <v>59</v>
      </c>
    </row>
    <row r="338" spans="1:18" x14ac:dyDescent="0.25">
      <c r="A338" s="14" t="s">
        <v>285</v>
      </c>
      <c r="B338" s="14" t="s">
        <v>48</v>
      </c>
      <c r="C338" s="14" t="s">
        <v>11</v>
      </c>
      <c r="D338" s="15" t="s">
        <v>56</v>
      </c>
      <c r="E338" s="20"/>
      <c r="F338" s="14"/>
      <c r="G338" s="14" t="s">
        <v>501</v>
      </c>
      <c r="H338" s="16" t="s">
        <v>501</v>
      </c>
      <c r="I338" s="14" t="s">
        <v>280</v>
      </c>
      <c r="K338" s="14"/>
      <c r="L338" s="14" t="b">
        <f>Jira[[#This Row],[Man sprint]]=Jira[[#This Row],[Story Points]]</f>
        <v>1</v>
      </c>
      <c r="M338" s="14">
        <v>2</v>
      </c>
      <c r="N338" s="17"/>
      <c r="O338" s="18" t="s">
        <v>59</v>
      </c>
      <c r="P338" s="17" t="s">
        <v>59</v>
      </c>
      <c r="Q338" s="14">
        <v>2</v>
      </c>
      <c r="R338" s="14" t="s">
        <v>59</v>
      </c>
    </row>
    <row r="339" spans="1:18" x14ac:dyDescent="0.25">
      <c r="A339" s="14" t="s">
        <v>286</v>
      </c>
      <c r="B339" s="14" t="s">
        <v>48</v>
      </c>
      <c r="C339" s="14" t="s">
        <v>11</v>
      </c>
      <c r="D339" s="15" t="s">
        <v>56</v>
      </c>
      <c r="E339" s="20"/>
      <c r="F339" s="14"/>
      <c r="G339" s="14" t="s">
        <v>501</v>
      </c>
      <c r="H339" s="16" t="s">
        <v>501</v>
      </c>
      <c r="I339" s="14" t="s">
        <v>274</v>
      </c>
      <c r="K339" s="14"/>
      <c r="L339" s="14" t="b">
        <f>Jira[[#This Row],[Man sprint]]=Jira[[#This Row],[Story Points]]</f>
        <v>1</v>
      </c>
      <c r="M339" s="14">
        <v>1.5</v>
      </c>
      <c r="N339" s="17"/>
      <c r="O339" s="18" t="s">
        <v>59</v>
      </c>
      <c r="P339" s="17" t="s">
        <v>59</v>
      </c>
      <c r="Q339" s="14">
        <v>1.5</v>
      </c>
      <c r="R339" s="14" t="s">
        <v>59</v>
      </c>
    </row>
    <row r="340" spans="1:18" x14ac:dyDescent="0.25">
      <c r="A340" s="14" t="s">
        <v>287</v>
      </c>
      <c r="B340" s="14" t="s">
        <v>48</v>
      </c>
      <c r="C340" s="14" t="s">
        <v>11</v>
      </c>
      <c r="D340" s="15" t="s">
        <v>56</v>
      </c>
      <c r="E340" s="20"/>
      <c r="F340" s="14"/>
      <c r="G340" s="14" t="s">
        <v>501</v>
      </c>
      <c r="H340" s="16" t="s">
        <v>501</v>
      </c>
      <c r="I340" s="14" t="s">
        <v>277</v>
      </c>
      <c r="K340" s="14"/>
      <c r="L340" s="14" t="b">
        <f>Jira[[#This Row],[Man sprint]]=Jira[[#This Row],[Story Points]]</f>
        <v>1</v>
      </c>
      <c r="M340" s="14">
        <v>1.5</v>
      </c>
      <c r="N340" s="17"/>
      <c r="O340" s="18" t="s">
        <v>59</v>
      </c>
      <c r="P340" s="17" t="s">
        <v>59</v>
      </c>
      <c r="Q340" s="14">
        <v>1.5</v>
      </c>
      <c r="R340" s="14" t="s">
        <v>59</v>
      </c>
    </row>
    <row r="341" spans="1:18" x14ac:dyDescent="0.25">
      <c r="A341" s="14" t="s">
        <v>288</v>
      </c>
      <c r="B341" s="14" t="s">
        <v>40</v>
      </c>
      <c r="C341" s="14" t="s">
        <v>11</v>
      </c>
      <c r="D341" s="15" t="s">
        <v>56</v>
      </c>
      <c r="E341" s="20"/>
      <c r="F341" s="14"/>
      <c r="G341" s="14" t="s">
        <v>501</v>
      </c>
      <c r="H341" s="16" t="s">
        <v>501</v>
      </c>
      <c r="I341" s="14" t="s">
        <v>249</v>
      </c>
      <c r="K341" s="14"/>
      <c r="L341" s="14" t="b">
        <f>Jira[[#This Row],[Man sprint]]=Jira[[#This Row],[Story Points]]</f>
        <v>1</v>
      </c>
      <c r="M341" s="14">
        <v>1</v>
      </c>
      <c r="N341" s="17"/>
      <c r="O341" s="18" t="s">
        <v>59</v>
      </c>
      <c r="P341" s="17" t="s">
        <v>59</v>
      </c>
      <c r="Q341" s="14">
        <v>1</v>
      </c>
      <c r="R341" s="14" t="s">
        <v>59</v>
      </c>
    </row>
    <row r="342" spans="1:18" x14ac:dyDescent="0.25">
      <c r="A342" s="14" t="s">
        <v>289</v>
      </c>
      <c r="B342" s="14" t="s">
        <v>40</v>
      </c>
      <c r="C342" s="14" t="s">
        <v>11</v>
      </c>
      <c r="D342" s="15" t="s">
        <v>56</v>
      </c>
      <c r="E342" s="20"/>
      <c r="F342" s="14"/>
      <c r="G342" s="14" t="s">
        <v>501</v>
      </c>
      <c r="H342" s="16" t="s">
        <v>501</v>
      </c>
      <c r="I342" s="14" t="s">
        <v>290</v>
      </c>
      <c r="K342" s="14"/>
      <c r="L342" s="14" t="b">
        <f>Jira[[#This Row],[Man sprint]]=Jira[[#This Row],[Story Points]]</f>
        <v>1</v>
      </c>
      <c r="M342" s="14">
        <v>0.5</v>
      </c>
      <c r="N342" s="17"/>
      <c r="O342" s="18" t="s">
        <v>59</v>
      </c>
      <c r="P342" s="17" t="s">
        <v>59</v>
      </c>
      <c r="Q342" s="14">
        <v>0.5</v>
      </c>
      <c r="R342" s="14" t="s">
        <v>59</v>
      </c>
    </row>
    <row r="343" spans="1:18" x14ac:dyDescent="0.25">
      <c r="A343" s="14" t="s">
        <v>291</v>
      </c>
      <c r="B343" s="14" t="s">
        <v>40</v>
      </c>
      <c r="C343" s="14" t="s">
        <v>11</v>
      </c>
      <c r="D343" s="15" t="s">
        <v>56</v>
      </c>
      <c r="E343" s="20"/>
      <c r="F343" s="14"/>
      <c r="G343" s="14" t="s">
        <v>501</v>
      </c>
      <c r="H343" s="16" t="s">
        <v>501</v>
      </c>
      <c r="I343" s="14" t="s">
        <v>250</v>
      </c>
      <c r="K343" s="14"/>
      <c r="L343" s="14" t="b">
        <f>Jira[[#This Row],[Man sprint]]=Jira[[#This Row],[Story Points]]</f>
        <v>1</v>
      </c>
      <c r="M343" s="17"/>
      <c r="N343" s="17"/>
      <c r="O343" s="18" t="s">
        <v>59</v>
      </c>
      <c r="P343" s="17" t="s">
        <v>59</v>
      </c>
      <c r="Q343" s="14" t="s">
        <v>59</v>
      </c>
      <c r="R343" s="14" t="s">
        <v>59</v>
      </c>
    </row>
    <row r="344" spans="1:18" x14ac:dyDescent="0.25">
      <c r="A344" s="14" t="s">
        <v>299</v>
      </c>
      <c r="B344" s="14" t="s">
        <v>52</v>
      </c>
      <c r="C344" s="14" t="s">
        <v>11</v>
      </c>
      <c r="D344" s="15" t="s">
        <v>56</v>
      </c>
      <c r="E344" s="20"/>
      <c r="F344" s="14"/>
      <c r="G344" s="14" t="s">
        <v>501</v>
      </c>
      <c r="H344" s="16" t="s">
        <v>501</v>
      </c>
      <c r="I344" s="14" t="s">
        <v>59</v>
      </c>
      <c r="K344" s="14"/>
      <c r="L344" s="14" t="b">
        <f>Jira[[#This Row],[Man sprint]]=Jira[[#This Row],[Story Points]]</f>
        <v>1</v>
      </c>
      <c r="M344" s="17"/>
      <c r="N344" s="17"/>
      <c r="O344" s="18">
        <v>0.6</v>
      </c>
      <c r="P344" s="17">
        <v>4</v>
      </c>
      <c r="Q344" s="14" t="s">
        <v>59</v>
      </c>
      <c r="R344" s="14">
        <v>16.850000000000001</v>
      </c>
    </row>
    <row r="345" spans="1:18" x14ac:dyDescent="0.25">
      <c r="A345" s="14" t="s">
        <v>395</v>
      </c>
      <c r="B345" s="14" t="s">
        <v>48</v>
      </c>
      <c r="C345" s="14" t="s">
        <v>11</v>
      </c>
      <c r="D345" s="15" t="s">
        <v>55</v>
      </c>
      <c r="E345" s="20"/>
      <c r="F345" s="14"/>
      <c r="G345" s="14" t="s">
        <v>501</v>
      </c>
      <c r="H345" s="16" t="s">
        <v>501</v>
      </c>
      <c r="I345" s="14" t="s">
        <v>396</v>
      </c>
      <c r="K345" s="14"/>
      <c r="L345" s="14" t="b">
        <f>Jira[[#This Row],[Man sprint]]=Jira[[#This Row],[Story Points]]</f>
        <v>1</v>
      </c>
      <c r="M345" s="14">
        <v>1</v>
      </c>
      <c r="N345" s="17"/>
      <c r="O345" s="18" t="s">
        <v>59</v>
      </c>
      <c r="P345" s="17" t="s">
        <v>59</v>
      </c>
      <c r="Q345" s="14">
        <v>1</v>
      </c>
      <c r="R345" s="14" t="s">
        <v>59</v>
      </c>
    </row>
    <row r="346" spans="1:18" x14ac:dyDescent="0.25">
      <c r="A346" s="14" t="s">
        <v>397</v>
      </c>
      <c r="B346" s="14" t="s">
        <v>48</v>
      </c>
      <c r="C346" s="14" t="s">
        <v>11</v>
      </c>
      <c r="D346" s="15" t="s">
        <v>55</v>
      </c>
      <c r="E346" s="20"/>
      <c r="F346" s="14"/>
      <c r="G346" s="14" t="s">
        <v>501</v>
      </c>
      <c r="H346" s="16" t="s">
        <v>501</v>
      </c>
      <c r="I346" s="14" t="s">
        <v>396</v>
      </c>
      <c r="K346" s="14"/>
      <c r="L346" s="14" t="b">
        <f>Jira[[#This Row],[Man sprint]]=Jira[[#This Row],[Story Points]]</f>
        <v>1</v>
      </c>
      <c r="M346" s="14">
        <v>1</v>
      </c>
      <c r="N346" s="17"/>
      <c r="O346" s="18" t="s">
        <v>59</v>
      </c>
      <c r="P346" s="17" t="s">
        <v>59</v>
      </c>
      <c r="Q346" s="14">
        <v>1</v>
      </c>
      <c r="R346" s="14" t="s">
        <v>59</v>
      </c>
    </row>
    <row r="347" spans="1:18" x14ac:dyDescent="0.25">
      <c r="A347" s="14" t="s">
        <v>180</v>
      </c>
      <c r="B347" s="14" t="s">
        <v>63</v>
      </c>
      <c r="C347" s="14" t="s">
        <v>11</v>
      </c>
      <c r="D347" s="15" t="s">
        <v>55</v>
      </c>
      <c r="E347" s="20"/>
      <c r="F347" s="14"/>
      <c r="G347" s="14" t="s">
        <v>501</v>
      </c>
      <c r="H347" s="16" t="s">
        <v>501</v>
      </c>
      <c r="I347" s="14" t="s">
        <v>59</v>
      </c>
      <c r="K347" s="14"/>
      <c r="L347" s="14" t="b">
        <f>Jira[[#This Row],[Man sprint]]=Jira[[#This Row],[Story Points]]</f>
        <v>1</v>
      </c>
      <c r="M347" s="17"/>
      <c r="N347" s="17"/>
      <c r="O347" s="18" t="s">
        <v>59</v>
      </c>
      <c r="P347" s="17" t="s">
        <v>59</v>
      </c>
      <c r="Q347" s="14" t="s">
        <v>59</v>
      </c>
      <c r="R347" s="14" t="s">
        <v>59</v>
      </c>
    </row>
    <row r="348" spans="1:18" x14ac:dyDescent="0.25">
      <c r="A348" s="14" t="s">
        <v>398</v>
      </c>
      <c r="B348" s="14" t="s">
        <v>63</v>
      </c>
      <c r="C348" s="14" t="s">
        <v>11</v>
      </c>
      <c r="D348" s="15" t="s">
        <v>55</v>
      </c>
      <c r="E348" s="20"/>
      <c r="F348" s="14"/>
      <c r="G348" s="14" t="s">
        <v>501</v>
      </c>
      <c r="H348" s="16" t="s">
        <v>501</v>
      </c>
      <c r="I348" s="14" t="s">
        <v>59</v>
      </c>
      <c r="K348" s="14"/>
      <c r="L348" s="14" t="b">
        <f>Jira[[#This Row],[Man sprint]]=Jira[[#This Row],[Story Points]]</f>
        <v>1</v>
      </c>
      <c r="M348" s="17"/>
      <c r="N348" s="17"/>
      <c r="O348" s="18" t="s">
        <v>59</v>
      </c>
      <c r="P348" s="17" t="s">
        <v>59</v>
      </c>
      <c r="Q348" s="14" t="s">
        <v>59</v>
      </c>
      <c r="R348" s="14" t="s">
        <v>59</v>
      </c>
    </row>
    <row r="349" spans="1:18" x14ac:dyDescent="0.25">
      <c r="A349" s="14" t="s">
        <v>429</v>
      </c>
      <c r="B349" s="14" t="s">
        <v>40</v>
      </c>
      <c r="C349" s="14" t="s">
        <v>11</v>
      </c>
      <c r="D349" s="15" t="s">
        <v>55</v>
      </c>
      <c r="E349" s="20"/>
      <c r="F349" s="14" t="s">
        <v>65</v>
      </c>
      <c r="G349" s="14" t="s">
        <v>501</v>
      </c>
      <c r="H349" s="16" t="s">
        <v>501</v>
      </c>
      <c r="I349" s="14" t="s">
        <v>71</v>
      </c>
      <c r="K349" s="14"/>
      <c r="L349" s="14" t="b">
        <f>Jira[[#This Row],[Man sprint]]=Jira[[#This Row],[Story Points]]</f>
        <v>1</v>
      </c>
      <c r="M349" s="17">
        <v>2</v>
      </c>
      <c r="N349" s="17"/>
      <c r="O349" s="18" t="s">
        <v>59</v>
      </c>
      <c r="P349" s="17" t="s">
        <v>59</v>
      </c>
      <c r="Q349" s="14">
        <v>2</v>
      </c>
      <c r="R349" s="14" t="s">
        <v>59</v>
      </c>
    </row>
    <row r="350" spans="1:18" x14ac:dyDescent="0.25">
      <c r="A350" s="14" t="s">
        <v>430</v>
      </c>
      <c r="B350" s="14" t="s">
        <v>48</v>
      </c>
      <c r="C350" s="14" t="s">
        <v>11</v>
      </c>
      <c r="D350" s="15" t="s">
        <v>55</v>
      </c>
      <c r="E350" s="20"/>
      <c r="F350" s="14" t="s">
        <v>65</v>
      </c>
      <c r="G350" s="14" t="s">
        <v>501</v>
      </c>
      <c r="H350" s="16" t="s">
        <v>501</v>
      </c>
      <c r="I350" s="14" t="s">
        <v>431</v>
      </c>
      <c r="K350" s="14"/>
      <c r="L350" s="14" t="b">
        <f>Jira[[#This Row],[Man sprint]]=Jira[[#This Row],[Story Points]]</f>
        <v>1</v>
      </c>
      <c r="M350" s="17">
        <v>1.5</v>
      </c>
      <c r="N350" s="17"/>
      <c r="O350" s="18" t="s">
        <v>59</v>
      </c>
      <c r="P350" s="17" t="s">
        <v>59</v>
      </c>
      <c r="Q350" s="14">
        <v>1.5</v>
      </c>
      <c r="R350" s="14" t="s">
        <v>59</v>
      </c>
    </row>
    <row r="351" spans="1:18" x14ac:dyDescent="0.25">
      <c r="A351" s="14" t="s">
        <v>432</v>
      </c>
      <c r="B351" s="14" t="s">
        <v>48</v>
      </c>
      <c r="C351" s="14" t="s">
        <v>11</v>
      </c>
      <c r="D351" s="15" t="s">
        <v>55</v>
      </c>
      <c r="E351" s="20"/>
      <c r="F351" s="14" t="s">
        <v>65</v>
      </c>
      <c r="G351" s="14" t="s">
        <v>501</v>
      </c>
      <c r="H351" s="16" t="s">
        <v>501</v>
      </c>
      <c r="I351" s="14" t="s">
        <v>433</v>
      </c>
      <c r="K351" s="14"/>
      <c r="L351" s="14" t="b">
        <f>Jira[[#This Row],[Man sprint]]=Jira[[#This Row],[Story Points]]</f>
        <v>1</v>
      </c>
      <c r="M351" s="17">
        <v>0.5</v>
      </c>
      <c r="N351" s="17"/>
      <c r="O351" s="18" t="s">
        <v>59</v>
      </c>
      <c r="P351" s="17" t="s">
        <v>59</v>
      </c>
      <c r="Q351" s="14">
        <v>0.5</v>
      </c>
      <c r="R351" s="14" t="s">
        <v>59</v>
      </c>
    </row>
    <row r="352" spans="1:18" x14ac:dyDescent="0.25">
      <c r="A352" s="14" t="s">
        <v>434</v>
      </c>
      <c r="B352" s="14" t="s">
        <v>48</v>
      </c>
      <c r="C352" s="14" t="s">
        <v>11</v>
      </c>
      <c r="D352" s="15" t="s">
        <v>55</v>
      </c>
      <c r="E352" s="20"/>
      <c r="F352" s="14" t="s">
        <v>65</v>
      </c>
      <c r="G352" s="14" t="s">
        <v>501</v>
      </c>
      <c r="H352" s="16" t="s">
        <v>501</v>
      </c>
      <c r="I352" s="14" t="s">
        <v>433</v>
      </c>
      <c r="K352" s="14"/>
      <c r="L352" s="14" t="b">
        <f>Jira[[#This Row],[Man sprint]]=Jira[[#This Row],[Story Points]]</f>
        <v>1</v>
      </c>
      <c r="M352" s="17">
        <v>0.5</v>
      </c>
      <c r="N352" s="17"/>
      <c r="O352" s="18" t="s">
        <v>59</v>
      </c>
      <c r="P352" s="17" t="s">
        <v>59</v>
      </c>
      <c r="Q352" s="14">
        <v>0.5</v>
      </c>
      <c r="R352" s="14" t="s">
        <v>59</v>
      </c>
    </row>
    <row r="353" spans="1:18" x14ac:dyDescent="0.25">
      <c r="A353" s="14" t="s">
        <v>435</v>
      </c>
      <c r="B353" s="14" t="s">
        <v>48</v>
      </c>
      <c r="C353" s="14" t="s">
        <v>11</v>
      </c>
      <c r="D353" s="15" t="s">
        <v>55</v>
      </c>
      <c r="E353" s="20"/>
      <c r="F353" s="14" t="s">
        <v>65</v>
      </c>
      <c r="G353" s="14" t="s">
        <v>501</v>
      </c>
      <c r="H353" s="16" t="s">
        <v>501</v>
      </c>
      <c r="I353" s="14" t="s">
        <v>433</v>
      </c>
      <c r="K353" s="14"/>
      <c r="L353" s="14" t="b">
        <f>Jira[[#This Row],[Man sprint]]=Jira[[#This Row],[Story Points]]</f>
        <v>1</v>
      </c>
      <c r="M353" s="17">
        <v>0.5</v>
      </c>
      <c r="N353" s="17"/>
      <c r="O353" s="18" t="s">
        <v>59</v>
      </c>
      <c r="P353" s="17" t="s">
        <v>59</v>
      </c>
      <c r="Q353" s="14">
        <v>0.5</v>
      </c>
      <c r="R353" s="14" t="s">
        <v>59</v>
      </c>
    </row>
    <row r="354" spans="1:18" x14ac:dyDescent="0.25">
      <c r="A354" s="14" t="s">
        <v>436</v>
      </c>
      <c r="B354" s="14" t="s">
        <v>40</v>
      </c>
      <c r="C354" s="14" t="s">
        <v>11</v>
      </c>
      <c r="D354" s="15" t="s">
        <v>55</v>
      </c>
      <c r="E354" s="20"/>
      <c r="F354" s="14" t="s">
        <v>65</v>
      </c>
      <c r="G354" s="14" t="s">
        <v>501</v>
      </c>
      <c r="H354" s="16" t="s">
        <v>501</v>
      </c>
      <c r="I354" s="14" t="s">
        <v>71</v>
      </c>
      <c r="K354" s="14"/>
      <c r="L354" s="14" t="b">
        <f>Jira[[#This Row],[Man sprint]]=Jira[[#This Row],[Story Points]]</f>
        <v>1</v>
      </c>
      <c r="M354" s="17"/>
      <c r="N354" s="17"/>
      <c r="O354" s="18" t="s">
        <v>59</v>
      </c>
      <c r="P354" s="17" t="s">
        <v>59</v>
      </c>
      <c r="Q354" s="14" t="s">
        <v>59</v>
      </c>
      <c r="R354" s="14" t="s">
        <v>59</v>
      </c>
    </row>
    <row r="355" spans="1:18" x14ac:dyDescent="0.25">
      <c r="A355" s="14" t="s">
        <v>433</v>
      </c>
      <c r="B355" s="14" t="s">
        <v>63</v>
      </c>
      <c r="C355" s="14" t="s">
        <v>11</v>
      </c>
      <c r="D355" s="15" t="s">
        <v>55</v>
      </c>
      <c r="E355" s="20"/>
      <c r="F355" s="14" t="s">
        <v>65</v>
      </c>
      <c r="G355" s="14" t="s">
        <v>501</v>
      </c>
      <c r="H355" s="16" t="s">
        <v>501</v>
      </c>
      <c r="I355" s="14" t="s">
        <v>59</v>
      </c>
      <c r="K355" s="14"/>
      <c r="L355" s="14" t="b">
        <f>Jira[[#This Row],[Man sprint]]=Jira[[#This Row],[Story Points]]</f>
        <v>0</v>
      </c>
      <c r="M355" s="17">
        <v>1.5</v>
      </c>
      <c r="N355" s="17"/>
      <c r="O355" s="18" t="s">
        <v>59</v>
      </c>
      <c r="P355" s="17" t="s">
        <v>59</v>
      </c>
      <c r="Q355" s="14" t="s">
        <v>59</v>
      </c>
      <c r="R355" s="14" t="s">
        <v>59</v>
      </c>
    </row>
    <row r="356" spans="1:18" x14ac:dyDescent="0.25">
      <c r="A356" s="14" t="s">
        <v>431</v>
      </c>
      <c r="B356" s="14" t="s">
        <v>63</v>
      </c>
      <c r="C356" s="14" t="s">
        <v>11</v>
      </c>
      <c r="D356" s="15" t="s">
        <v>55</v>
      </c>
      <c r="E356" s="20"/>
      <c r="F356" s="14" t="s">
        <v>65</v>
      </c>
      <c r="G356" s="14" t="s">
        <v>501</v>
      </c>
      <c r="H356" s="16" t="s">
        <v>501</v>
      </c>
      <c r="I356" s="14" t="s">
        <v>59</v>
      </c>
      <c r="K356" s="14"/>
      <c r="L356" s="14" t="b">
        <f>Jira[[#This Row],[Man sprint]]=Jira[[#This Row],[Story Points]]</f>
        <v>0</v>
      </c>
      <c r="M356" s="17">
        <v>1.5</v>
      </c>
      <c r="N356" s="17"/>
      <c r="O356" s="18" t="s">
        <v>59</v>
      </c>
      <c r="P356" s="17" t="s">
        <v>59</v>
      </c>
      <c r="Q356" s="14" t="s">
        <v>59</v>
      </c>
      <c r="R356" s="14" t="s">
        <v>59</v>
      </c>
    </row>
    <row r="357" spans="1:18" x14ac:dyDescent="0.25">
      <c r="A357" s="14" t="s">
        <v>437</v>
      </c>
      <c r="B357" s="14" t="s">
        <v>52</v>
      </c>
      <c r="C357" s="14" t="s">
        <v>11</v>
      </c>
      <c r="D357" s="15" t="s">
        <v>55</v>
      </c>
      <c r="E357" s="20"/>
      <c r="F357" s="14"/>
      <c r="G357" s="14" t="s">
        <v>501</v>
      </c>
      <c r="H357" s="16" t="s">
        <v>501</v>
      </c>
      <c r="I357" s="14" t="s">
        <v>59</v>
      </c>
      <c r="K357" s="14"/>
      <c r="L357" s="14" t="b">
        <f>Jira[[#This Row],[Man sprint]]=Jira[[#This Row],[Story Points]]</f>
        <v>1</v>
      </c>
      <c r="M357" s="17"/>
      <c r="N357" s="17"/>
      <c r="O357" s="18">
        <v>0.65</v>
      </c>
      <c r="P357" s="17">
        <v>4</v>
      </c>
      <c r="Q357" s="14" t="s">
        <v>59</v>
      </c>
      <c r="R357" s="14">
        <v>18.5</v>
      </c>
    </row>
    <row r="358" spans="1:18" x14ac:dyDescent="0.25">
      <c r="A358" s="14" t="s">
        <v>438</v>
      </c>
      <c r="B358" s="14" t="s">
        <v>48</v>
      </c>
      <c r="C358" s="14" t="s">
        <v>11</v>
      </c>
      <c r="D358" s="15" t="s">
        <v>55</v>
      </c>
      <c r="E358" s="20"/>
      <c r="F358" s="14"/>
      <c r="G358" s="14" t="s">
        <v>501</v>
      </c>
      <c r="H358" s="16" t="s">
        <v>501</v>
      </c>
      <c r="I358" s="14" t="s">
        <v>59</v>
      </c>
      <c r="K358" s="14"/>
      <c r="L358" s="14" t="b">
        <f>Jira[[#This Row],[Man sprint]]=Jira[[#This Row],[Story Points]]</f>
        <v>1</v>
      </c>
      <c r="M358" s="17"/>
      <c r="N358" s="17"/>
      <c r="O358" s="18" t="s">
        <v>59</v>
      </c>
      <c r="P358" s="17" t="s">
        <v>59</v>
      </c>
      <c r="Q358" s="14" t="s">
        <v>59</v>
      </c>
      <c r="R358" s="14" t="s">
        <v>59</v>
      </c>
    </row>
    <row r="359" spans="1:18" x14ac:dyDescent="0.25">
      <c r="A359" s="14" t="s">
        <v>439</v>
      </c>
      <c r="B359" s="14" t="s">
        <v>40</v>
      </c>
      <c r="C359" s="14" t="s">
        <v>11</v>
      </c>
      <c r="D359" s="15" t="s">
        <v>55</v>
      </c>
      <c r="E359" s="20"/>
      <c r="F359" s="14" t="s">
        <v>65</v>
      </c>
      <c r="G359" s="14" t="s">
        <v>501</v>
      </c>
      <c r="H359" s="16" t="s">
        <v>501</v>
      </c>
      <c r="I359" s="14" t="s">
        <v>394</v>
      </c>
      <c r="K359" s="14"/>
      <c r="L359" s="14" t="b">
        <f>Jira[[#This Row],[Man sprint]]=Jira[[#This Row],[Story Points]]</f>
        <v>1</v>
      </c>
      <c r="M359" s="17">
        <v>3</v>
      </c>
      <c r="N359" s="17"/>
      <c r="O359" s="18" t="s">
        <v>59</v>
      </c>
      <c r="P359" s="17" t="s">
        <v>59</v>
      </c>
      <c r="Q359" s="14">
        <v>3</v>
      </c>
      <c r="R359" s="14" t="s">
        <v>59</v>
      </c>
    </row>
    <row r="360" spans="1:18" x14ac:dyDescent="0.25">
      <c r="A360" s="14" t="s">
        <v>441</v>
      </c>
      <c r="B360" s="14" t="s">
        <v>48</v>
      </c>
      <c r="C360" s="14" t="s">
        <v>11</v>
      </c>
      <c r="D360" s="15" t="s">
        <v>55</v>
      </c>
      <c r="E360" s="20"/>
      <c r="F360" s="14" t="s">
        <v>65</v>
      </c>
      <c r="G360" s="14" t="s">
        <v>501</v>
      </c>
      <c r="H360" s="16" t="s">
        <v>501</v>
      </c>
      <c r="I360" s="14" t="s">
        <v>398</v>
      </c>
      <c r="K360" s="14"/>
      <c r="L360" s="14" t="b">
        <f>Jira[[#This Row],[Man sprint]]=Jira[[#This Row],[Story Points]]</f>
        <v>1</v>
      </c>
      <c r="M360" s="17">
        <v>1.5</v>
      </c>
      <c r="N360" s="17"/>
      <c r="O360" s="18" t="s">
        <v>59</v>
      </c>
      <c r="P360" s="17" t="s">
        <v>59</v>
      </c>
      <c r="Q360" s="14">
        <v>1.5</v>
      </c>
      <c r="R360" s="14" t="s">
        <v>59</v>
      </c>
    </row>
    <row r="361" spans="1:18" x14ac:dyDescent="0.25">
      <c r="A361" s="14" t="s">
        <v>442</v>
      </c>
      <c r="B361" s="14" t="s">
        <v>48</v>
      </c>
      <c r="C361" s="14" t="s">
        <v>11</v>
      </c>
      <c r="D361" s="15" t="s">
        <v>55</v>
      </c>
      <c r="E361" s="20"/>
      <c r="F361" s="14" t="s">
        <v>65</v>
      </c>
      <c r="G361" s="14" t="s">
        <v>501</v>
      </c>
      <c r="H361" s="16" t="s">
        <v>501</v>
      </c>
      <c r="I361" s="14" t="s">
        <v>398</v>
      </c>
      <c r="K361" s="14"/>
      <c r="L361" s="14" t="b">
        <f>Jira[[#This Row],[Man sprint]]=Jira[[#This Row],[Story Points]]</f>
        <v>1</v>
      </c>
      <c r="M361" s="17">
        <v>1</v>
      </c>
      <c r="N361" s="17"/>
      <c r="O361" s="18" t="s">
        <v>59</v>
      </c>
      <c r="P361" s="17" t="s">
        <v>59</v>
      </c>
      <c r="Q361" s="14">
        <v>1</v>
      </c>
      <c r="R361" s="14" t="s">
        <v>59</v>
      </c>
    </row>
    <row r="362" spans="1:18" x14ac:dyDescent="0.25">
      <c r="A362" s="14" t="s">
        <v>443</v>
      </c>
      <c r="B362" s="14" t="s">
        <v>48</v>
      </c>
      <c r="C362" s="14" t="s">
        <v>11</v>
      </c>
      <c r="D362" s="15" t="s">
        <v>55</v>
      </c>
      <c r="E362" s="20"/>
      <c r="F362" s="14" t="s">
        <v>65</v>
      </c>
      <c r="G362" s="14" t="s">
        <v>501</v>
      </c>
      <c r="H362" s="16" t="s">
        <v>501</v>
      </c>
      <c r="I362" s="14" t="s">
        <v>398</v>
      </c>
      <c r="K362" s="14"/>
      <c r="L362" s="14" t="b">
        <f>Jira[[#This Row],[Man sprint]]=Jira[[#This Row],[Story Points]]</f>
        <v>1</v>
      </c>
      <c r="M362" s="17">
        <v>0.5</v>
      </c>
      <c r="N362" s="17"/>
      <c r="O362" s="18" t="s">
        <v>59</v>
      </c>
      <c r="P362" s="17" t="s">
        <v>59</v>
      </c>
      <c r="Q362" s="14">
        <v>0.5</v>
      </c>
      <c r="R362" s="14" t="s">
        <v>59</v>
      </c>
    </row>
    <row r="363" spans="1:18" x14ac:dyDescent="0.25">
      <c r="A363" s="14" t="s">
        <v>444</v>
      </c>
      <c r="B363" s="14" t="s">
        <v>40</v>
      </c>
      <c r="C363" s="14" t="s">
        <v>11</v>
      </c>
      <c r="D363" s="15" t="s">
        <v>55</v>
      </c>
      <c r="E363" s="20"/>
      <c r="F363" s="14" t="s">
        <v>65</v>
      </c>
      <c r="G363" s="14" t="s">
        <v>501</v>
      </c>
      <c r="H363" s="16" t="s">
        <v>501</v>
      </c>
      <c r="I363" s="14" t="s">
        <v>399</v>
      </c>
      <c r="K363" s="14"/>
      <c r="L363" s="14" t="b">
        <f>Jira[[#This Row],[Man sprint]]=Jira[[#This Row],[Story Points]]</f>
        <v>1</v>
      </c>
      <c r="M363" s="17"/>
      <c r="N363" s="17"/>
      <c r="O363" s="18" t="s">
        <v>59</v>
      </c>
      <c r="P363" s="17" t="s">
        <v>59</v>
      </c>
      <c r="Q363" s="14" t="s">
        <v>59</v>
      </c>
      <c r="R363" s="14" t="s">
        <v>59</v>
      </c>
    </row>
    <row r="364" spans="1:18" x14ac:dyDescent="0.25">
      <c r="A364" s="14" t="s">
        <v>446</v>
      </c>
      <c r="B364" s="14" t="s">
        <v>63</v>
      </c>
      <c r="C364" s="14" t="s">
        <v>11</v>
      </c>
      <c r="D364" s="15" t="s">
        <v>53</v>
      </c>
      <c r="E364" s="20"/>
      <c r="F364" s="14" t="s">
        <v>65</v>
      </c>
      <c r="G364" s="14" t="s">
        <v>501</v>
      </c>
      <c r="H364" s="16" t="s">
        <v>501</v>
      </c>
      <c r="I364" s="14" t="s">
        <v>59</v>
      </c>
      <c r="K364" s="14"/>
      <c r="L364" s="14" t="b">
        <f>Jira[[#This Row],[Man sprint]]=Jira[[#This Row],[Story Points]]</f>
        <v>0</v>
      </c>
      <c r="M364" s="17">
        <v>3</v>
      </c>
      <c r="N364" s="17"/>
      <c r="O364" s="18" t="s">
        <v>59</v>
      </c>
      <c r="P364" s="17" t="s">
        <v>59</v>
      </c>
      <c r="Q364" s="14" t="s">
        <v>59</v>
      </c>
      <c r="R364" s="14" t="s">
        <v>59</v>
      </c>
    </row>
    <row r="365" spans="1:18" x14ac:dyDescent="0.25">
      <c r="A365" s="14" t="s">
        <v>453</v>
      </c>
      <c r="B365" s="14" t="s">
        <v>48</v>
      </c>
      <c r="C365" s="14" t="s">
        <v>11</v>
      </c>
      <c r="D365" s="15" t="s">
        <v>53</v>
      </c>
      <c r="E365" s="20"/>
      <c r="F365" s="14"/>
      <c r="G365" s="14" t="s">
        <v>501</v>
      </c>
      <c r="H365" s="16" t="s">
        <v>501</v>
      </c>
      <c r="I365" s="14" t="s">
        <v>336</v>
      </c>
      <c r="K365" s="14"/>
      <c r="L365" s="14" t="b">
        <f>Jira[[#This Row],[Man sprint]]=Jira[[#This Row],[Story Points]]</f>
        <v>1</v>
      </c>
      <c r="M365" s="14">
        <v>3</v>
      </c>
      <c r="N365" s="17"/>
      <c r="O365" s="18" t="s">
        <v>59</v>
      </c>
      <c r="P365" s="17" t="s">
        <v>59</v>
      </c>
      <c r="Q365" s="14">
        <v>3</v>
      </c>
      <c r="R365" s="14" t="s">
        <v>59</v>
      </c>
    </row>
    <row r="366" spans="1:18" x14ac:dyDescent="0.25">
      <c r="A366" s="14" t="s">
        <v>454</v>
      </c>
      <c r="B366" s="14" t="s">
        <v>48</v>
      </c>
      <c r="C366" s="14" t="s">
        <v>11</v>
      </c>
      <c r="D366" s="15" t="s">
        <v>53</v>
      </c>
      <c r="E366" s="20"/>
      <c r="F366" s="14"/>
      <c r="G366" s="14" t="s">
        <v>501</v>
      </c>
      <c r="H366" s="16" t="s">
        <v>501</v>
      </c>
      <c r="I366" s="14" t="s">
        <v>336</v>
      </c>
      <c r="K366" s="14"/>
      <c r="L366" s="14" t="b">
        <f>Jira[[#This Row],[Man sprint]]=Jira[[#This Row],[Story Points]]</f>
        <v>1</v>
      </c>
      <c r="M366" s="14">
        <v>2</v>
      </c>
      <c r="N366" s="17"/>
      <c r="O366" s="18" t="s">
        <v>59</v>
      </c>
      <c r="P366" s="17" t="s">
        <v>59</v>
      </c>
      <c r="Q366" s="14">
        <v>2</v>
      </c>
      <c r="R366" s="14" t="s">
        <v>59</v>
      </c>
    </row>
    <row r="367" spans="1:18" x14ac:dyDescent="0.25">
      <c r="A367" s="14" t="s">
        <v>455</v>
      </c>
      <c r="B367" s="14" t="s">
        <v>48</v>
      </c>
      <c r="C367" s="14" t="s">
        <v>11</v>
      </c>
      <c r="D367" s="15" t="s">
        <v>53</v>
      </c>
      <c r="E367" s="20"/>
      <c r="F367" s="14"/>
      <c r="G367" s="14" t="s">
        <v>501</v>
      </c>
      <c r="H367" s="16" t="s">
        <v>501</v>
      </c>
      <c r="I367" s="14" t="s">
        <v>446</v>
      </c>
      <c r="K367" s="14"/>
      <c r="L367" s="14" t="b">
        <f>Jira[[#This Row],[Man sprint]]=Jira[[#This Row],[Story Points]]</f>
        <v>1</v>
      </c>
      <c r="M367" s="14">
        <v>2</v>
      </c>
      <c r="N367" s="17"/>
      <c r="O367" s="18" t="s">
        <v>59</v>
      </c>
      <c r="P367" s="17" t="s">
        <v>59</v>
      </c>
      <c r="Q367" s="14">
        <v>2</v>
      </c>
      <c r="R367" s="14" t="s">
        <v>59</v>
      </c>
    </row>
    <row r="368" spans="1:18" x14ac:dyDescent="0.25">
      <c r="A368" s="14" t="s">
        <v>456</v>
      </c>
      <c r="B368" s="14" t="s">
        <v>40</v>
      </c>
      <c r="C368" s="14" t="s">
        <v>11</v>
      </c>
      <c r="D368" s="15" t="s">
        <v>53</v>
      </c>
      <c r="E368" s="20"/>
      <c r="F368" s="14"/>
      <c r="G368" s="14" t="s">
        <v>501</v>
      </c>
      <c r="H368" s="16" t="s">
        <v>501</v>
      </c>
      <c r="I368" s="14" t="s">
        <v>445</v>
      </c>
      <c r="K368" s="14"/>
      <c r="L368" s="14" t="b">
        <f>Jira[[#This Row],[Man sprint]]=Jira[[#This Row],[Story Points]]</f>
        <v>1</v>
      </c>
      <c r="M368" s="14">
        <v>0.5</v>
      </c>
      <c r="N368" s="17"/>
      <c r="O368" s="18" t="s">
        <v>59</v>
      </c>
      <c r="P368" s="17" t="s">
        <v>59</v>
      </c>
      <c r="Q368" s="14">
        <v>0.5</v>
      </c>
      <c r="R368" s="14" t="s">
        <v>59</v>
      </c>
    </row>
    <row r="369" spans="1:18" x14ac:dyDescent="0.25">
      <c r="A369" s="14" t="s">
        <v>457</v>
      </c>
      <c r="B369" s="14" t="s">
        <v>40</v>
      </c>
      <c r="C369" s="14" t="s">
        <v>11</v>
      </c>
      <c r="D369" s="15" t="s">
        <v>53</v>
      </c>
      <c r="E369" s="20"/>
      <c r="F369" s="14"/>
      <c r="G369" s="14" t="s">
        <v>501</v>
      </c>
      <c r="H369" s="16" t="s">
        <v>501</v>
      </c>
      <c r="I369" s="14" t="s">
        <v>59</v>
      </c>
      <c r="K369" s="14"/>
      <c r="L369" s="14" t="b">
        <f>Jira[[#This Row],[Man sprint]]=Jira[[#This Row],[Story Points]]</f>
        <v>1</v>
      </c>
      <c r="M369" s="14">
        <v>1</v>
      </c>
      <c r="N369" s="17"/>
      <c r="O369" s="18" t="s">
        <v>59</v>
      </c>
      <c r="P369" s="17" t="s">
        <v>59</v>
      </c>
      <c r="Q369" s="14">
        <v>1</v>
      </c>
      <c r="R369" s="14" t="s">
        <v>59</v>
      </c>
    </row>
    <row r="370" spans="1:18" x14ac:dyDescent="0.25">
      <c r="A370" s="14" t="s">
        <v>458</v>
      </c>
      <c r="B370" s="14" t="s">
        <v>40</v>
      </c>
      <c r="C370" s="14" t="s">
        <v>11</v>
      </c>
      <c r="D370" s="15" t="s">
        <v>53</v>
      </c>
      <c r="E370" s="20"/>
      <c r="F370" s="14"/>
      <c r="G370" s="14" t="s">
        <v>501</v>
      </c>
      <c r="H370" s="16" t="s">
        <v>501</v>
      </c>
      <c r="I370" s="14" t="s">
        <v>59</v>
      </c>
      <c r="K370" s="14"/>
      <c r="L370" s="14" t="b">
        <f>Jira[[#This Row],[Man sprint]]=Jira[[#This Row],[Story Points]]</f>
        <v>1</v>
      </c>
      <c r="M370" s="14">
        <v>0.1</v>
      </c>
      <c r="N370" s="17"/>
      <c r="O370" s="18" t="s">
        <v>59</v>
      </c>
      <c r="P370" s="17" t="s">
        <v>59</v>
      </c>
      <c r="Q370" s="14">
        <v>0.1</v>
      </c>
      <c r="R370" s="14" t="s">
        <v>59</v>
      </c>
    </row>
    <row r="371" spans="1:18" x14ac:dyDescent="0.25">
      <c r="A371" s="14" t="s">
        <v>459</v>
      </c>
      <c r="B371" s="14" t="s">
        <v>48</v>
      </c>
      <c r="C371" s="14" t="s">
        <v>11</v>
      </c>
      <c r="D371" s="15" t="s">
        <v>53</v>
      </c>
      <c r="E371" s="20"/>
      <c r="F371" s="14"/>
      <c r="G371" s="14" t="s">
        <v>501</v>
      </c>
      <c r="H371" s="16" t="s">
        <v>501</v>
      </c>
      <c r="I371" s="14" t="s">
        <v>59</v>
      </c>
      <c r="K371" s="14"/>
      <c r="L371" s="14" t="b">
        <f>Jira[[#This Row],[Man sprint]]=Jira[[#This Row],[Story Points]]</f>
        <v>1</v>
      </c>
      <c r="M371" s="17"/>
      <c r="N371" s="17"/>
      <c r="O371" s="18" t="s">
        <v>59</v>
      </c>
      <c r="P371" s="17" t="s">
        <v>59</v>
      </c>
      <c r="Q371" s="14" t="s">
        <v>59</v>
      </c>
      <c r="R371" s="14" t="s">
        <v>59</v>
      </c>
    </row>
    <row r="372" spans="1:18" x14ac:dyDescent="0.25">
      <c r="A372" s="14" t="s">
        <v>460</v>
      </c>
      <c r="B372" s="14" t="s">
        <v>48</v>
      </c>
      <c r="C372" s="14" t="s">
        <v>11</v>
      </c>
      <c r="D372" s="15" t="s">
        <v>53</v>
      </c>
      <c r="E372" s="20"/>
      <c r="F372" s="14"/>
      <c r="G372" s="14" t="s">
        <v>501</v>
      </c>
      <c r="H372" s="16" t="s">
        <v>501</v>
      </c>
      <c r="I372" s="14" t="s">
        <v>461</v>
      </c>
      <c r="K372" s="14"/>
      <c r="L372" s="14" t="b">
        <f>Jira[[#This Row],[Man sprint]]=Jira[[#This Row],[Story Points]]</f>
        <v>1</v>
      </c>
      <c r="M372" s="14">
        <v>2</v>
      </c>
      <c r="N372" s="17"/>
      <c r="O372" s="18" t="s">
        <v>59</v>
      </c>
      <c r="P372" s="17" t="s">
        <v>59</v>
      </c>
      <c r="Q372" s="14">
        <v>2</v>
      </c>
      <c r="R372" s="14" t="s">
        <v>59</v>
      </c>
    </row>
    <row r="373" spans="1:18" x14ac:dyDescent="0.25">
      <c r="A373" s="14" t="s">
        <v>462</v>
      </c>
      <c r="B373" s="14" t="s">
        <v>40</v>
      </c>
      <c r="C373" s="14" t="s">
        <v>11</v>
      </c>
      <c r="D373" s="15" t="s">
        <v>53</v>
      </c>
      <c r="E373" s="20"/>
      <c r="F373" s="14"/>
      <c r="G373" s="14" t="s">
        <v>501</v>
      </c>
      <c r="H373" s="16" t="s">
        <v>501</v>
      </c>
      <c r="I373" s="14" t="s">
        <v>79</v>
      </c>
      <c r="K373" s="14"/>
      <c r="L373" s="14" t="b">
        <f>Jira[[#This Row],[Man sprint]]=Jira[[#This Row],[Story Points]]</f>
        <v>1</v>
      </c>
      <c r="M373" s="14">
        <v>2</v>
      </c>
      <c r="N373" s="17"/>
      <c r="O373" s="18" t="s">
        <v>59</v>
      </c>
      <c r="P373" s="17" t="s">
        <v>59</v>
      </c>
      <c r="Q373" s="14">
        <v>2</v>
      </c>
      <c r="R373" s="14" t="s">
        <v>59</v>
      </c>
    </row>
    <row r="374" spans="1:18" x14ac:dyDescent="0.25">
      <c r="A374" s="14" t="s">
        <v>463</v>
      </c>
      <c r="B374" s="14" t="s">
        <v>48</v>
      </c>
      <c r="C374" s="14" t="s">
        <v>11</v>
      </c>
      <c r="D374" s="15" t="s">
        <v>53</v>
      </c>
      <c r="E374" s="20"/>
      <c r="F374" s="14"/>
      <c r="G374" s="14" t="s">
        <v>501</v>
      </c>
      <c r="H374" s="16" t="s">
        <v>501</v>
      </c>
      <c r="I374" s="14" t="s">
        <v>77</v>
      </c>
      <c r="K374" s="14"/>
      <c r="L374" s="14" t="b">
        <f>Jira[[#This Row],[Man sprint]]=Jira[[#This Row],[Story Points]]</f>
        <v>1</v>
      </c>
      <c r="M374" s="14">
        <v>1</v>
      </c>
      <c r="N374" s="17"/>
      <c r="O374" s="18" t="s">
        <v>59</v>
      </c>
      <c r="P374" s="17" t="s">
        <v>59</v>
      </c>
      <c r="Q374" s="14">
        <v>1</v>
      </c>
      <c r="R374" s="14" t="s">
        <v>59</v>
      </c>
    </row>
    <row r="375" spans="1:18" x14ac:dyDescent="0.25">
      <c r="A375" s="14" t="s">
        <v>464</v>
      </c>
      <c r="B375" s="14" t="s">
        <v>40</v>
      </c>
      <c r="C375" s="14" t="s">
        <v>11</v>
      </c>
      <c r="D375" s="15" t="s">
        <v>53</v>
      </c>
      <c r="E375" s="20"/>
      <c r="F375" s="14"/>
      <c r="G375" s="14" t="s">
        <v>501</v>
      </c>
      <c r="H375" s="16" t="s">
        <v>501</v>
      </c>
      <c r="I375" s="14" t="s">
        <v>186</v>
      </c>
      <c r="K375" s="14"/>
      <c r="L375" s="14" t="b">
        <f>Jira[[#This Row],[Man sprint]]=Jira[[#This Row],[Story Points]]</f>
        <v>1</v>
      </c>
      <c r="M375" s="14">
        <v>0.5</v>
      </c>
      <c r="N375" s="17"/>
      <c r="O375" s="18" t="s">
        <v>59</v>
      </c>
      <c r="P375" s="17" t="s">
        <v>59</v>
      </c>
      <c r="Q375" s="14">
        <v>0.5</v>
      </c>
      <c r="R375" s="14" t="s">
        <v>59</v>
      </c>
    </row>
    <row r="376" spans="1:18" x14ac:dyDescent="0.25">
      <c r="A376" s="14" t="s">
        <v>465</v>
      </c>
      <c r="B376" s="14" t="s">
        <v>40</v>
      </c>
      <c r="C376" s="14" t="s">
        <v>11</v>
      </c>
      <c r="D376" s="15" t="s">
        <v>53</v>
      </c>
      <c r="E376" s="20"/>
      <c r="F376" s="14"/>
      <c r="G376" s="14" t="s">
        <v>501</v>
      </c>
      <c r="H376" s="16" t="s">
        <v>501</v>
      </c>
      <c r="I376" s="14" t="s">
        <v>197</v>
      </c>
      <c r="K376" s="14"/>
      <c r="L376" s="14" t="b">
        <f>Jira[[#This Row],[Man sprint]]=Jira[[#This Row],[Story Points]]</f>
        <v>1</v>
      </c>
      <c r="M376" s="14">
        <v>0.1</v>
      </c>
      <c r="N376" s="17"/>
      <c r="O376" s="18" t="s">
        <v>59</v>
      </c>
      <c r="P376" s="17" t="s">
        <v>59</v>
      </c>
      <c r="Q376" s="14">
        <v>0.1</v>
      </c>
      <c r="R376" s="14" t="s">
        <v>59</v>
      </c>
    </row>
    <row r="377" spans="1:18" x14ac:dyDescent="0.25">
      <c r="A377" s="14" t="s">
        <v>474</v>
      </c>
      <c r="B377" s="14" t="s">
        <v>52</v>
      </c>
      <c r="C377" s="14" t="s">
        <v>11</v>
      </c>
      <c r="D377" s="15" t="s">
        <v>53</v>
      </c>
      <c r="E377" s="20"/>
      <c r="F377" s="14"/>
      <c r="G377" s="14" t="s">
        <v>501</v>
      </c>
      <c r="H377" s="16" t="s">
        <v>501</v>
      </c>
      <c r="I377" s="14" t="s">
        <v>59</v>
      </c>
      <c r="K377" s="14"/>
      <c r="L377" s="14" t="b">
        <f>Jira[[#This Row],[Man sprint]]=Jira[[#This Row],[Story Points]]</f>
        <v>1</v>
      </c>
      <c r="M377" s="17"/>
      <c r="N377" s="17"/>
      <c r="O377" s="18">
        <v>0.65</v>
      </c>
      <c r="P377" s="17">
        <v>4</v>
      </c>
      <c r="Q377" s="14" t="s">
        <v>59</v>
      </c>
      <c r="R377" s="14">
        <v>18.5</v>
      </c>
    </row>
    <row r="378" spans="1:18" x14ac:dyDescent="0.25">
      <c r="A378" s="14" t="s">
        <v>475</v>
      </c>
      <c r="B378" s="14" t="s">
        <v>48</v>
      </c>
      <c r="C378" s="14" t="s">
        <v>11</v>
      </c>
      <c r="D378" s="15" t="s">
        <v>53</v>
      </c>
      <c r="E378" s="20"/>
      <c r="F378" s="14"/>
      <c r="G378" s="14" t="s">
        <v>501</v>
      </c>
      <c r="H378" s="16" t="s">
        <v>501</v>
      </c>
      <c r="I378" s="14" t="s">
        <v>59</v>
      </c>
      <c r="K378" s="14"/>
      <c r="L378" s="14" t="b">
        <f>Jira[[#This Row],[Man sprint]]=Jira[[#This Row],[Story Points]]</f>
        <v>1</v>
      </c>
      <c r="M378" s="17"/>
      <c r="N378" s="17"/>
      <c r="O378" s="18" t="s">
        <v>59</v>
      </c>
      <c r="P378" s="17" t="s">
        <v>59</v>
      </c>
      <c r="Q378" s="14" t="s">
        <v>59</v>
      </c>
      <c r="R378" s="14" t="s">
        <v>59</v>
      </c>
    </row>
    <row r="379" spans="1:18" x14ac:dyDescent="0.25">
      <c r="A379" s="14" t="s">
        <v>476</v>
      </c>
      <c r="B379" s="14" t="s">
        <v>48</v>
      </c>
      <c r="C379" s="14" t="s">
        <v>11</v>
      </c>
      <c r="D379" s="15" t="s">
        <v>53</v>
      </c>
      <c r="E379" s="20"/>
      <c r="F379" s="14"/>
      <c r="G379" s="14" t="s">
        <v>501</v>
      </c>
      <c r="H379" s="16" t="s">
        <v>501</v>
      </c>
      <c r="I379" s="14" t="s">
        <v>59</v>
      </c>
      <c r="K379" s="14"/>
      <c r="L379" s="14" t="b">
        <f>Jira[[#This Row],[Man sprint]]=Jira[[#This Row],[Story Points]]</f>
        <v>1</v>
      </c>
      <c r="M379" s="17"/>
      <c r="N379" s="17"/>
      <c r="O379" s="18" t="s">
        <v>59</v>
      </c>
      <c r="P379" s="17" t="s">
        <v>59</v>
      </c>
      <c r="Q379" s="14" t="s">
        <v>59</v>
      </c>
      <c r="R379" s="14" t="s">
        <v>59</v>
      </c>
    </row>
    <row r="380" spans="1:18" x14ac:dyDescent="0.25">
      <c r="A380" s="14" t="s">
        <v>77</v>
      </c>
      <c r="B380" s="14" t="s">
        <v>63</v>
      </c>
      <c r="C380" s="14" t="s">
        <v>11</v>
      </c>
      <c r="D380" s="15" t="s">
        <v>53</v>
      </c>
      <c r="E380" s="20"/>
      <c r="F380" s="14"/>
      <c r="G380" s="14" t="s">
        <v>501</v>
      </c>
      <c r="H380" s="16" t="s">
        <v>501</v>
      </c>
      <c r="I380" s="14" t="s">
        <v>59</v>
      </c>
      <c r="K380" s="14"/>
      <c r="L380" s="14" t="b">
        <f>Jira[[#This Row],[Man sprint]]=Jira[[#This Row],[Story Points]]</f>
        <v>1</v>
      </c>
      <c r="M380" s="17"/>
      <c r="N380" s="17"/>
      <c r="O380" s="18" t="s">
        <v>59</v>
      </c>
      <c r="P380" s="17" t="s">
        <v>59</v>
      </c>
      <c r="Q380" s="14" t="s">
        <v>59</v>
      </c>
      <c r="R380" s="14" t="s">
        <v>59</v>
      </c>
    </row>
    <row r="381" spans="1:18" x14ac:dyDescent="0.25">
      <c r="A381" s="14" t="s">
        <v>477</v>
      </c>
      <c r="B381" s="14" t="s">
        <v>48</v>
      </c>
      <c r="C381" s="14" t="s">
        <v>11</v>
      </c>
      <c r="D381" s="15" t="s">
        <v>53</v>
      </c>
      <c r="E381" s="20"/>
      <c r="F381" s="14"/>
      <c r="G381" s="14" t="s">
        <v>501</v>
      </c>
      <c r="H381" s="16" t="s">
        <v>501</v>
      </c>
      <c r="I381" s="14" t="s">
        <v>59</v>
      </c>
      <c r="K381" s="14"/>
      <c r="L381" s="14" t="b">
        <f>Jira[[#This Row],[Man sprint]]=Jira[[#This Row],[Story Points]]</f>
        <v>1</v>
      </c>
      <c r="M381" s="17"/>
      <c r="N381" s="17"/>
      <c r="O381" s="18" t="s">
        <v>59</v>
      </c>
      <c r="P381" s="17" t="s">
        <v>59</v>
      </c>
      <c r="Q381" s="14" t="s">
        <v>59</v>
      </c>
      <c r="R381" s="14" t="s">
        <v>59</v>
      </c>
    </row>
    <row r="382" spans="1:18" x14ac:dyDescent="0.25">
      <c r="A382" s="14" t="s">
        <v>461</v>
      </c>
      <c r="B382" s="14" t="s">
        <v>63</v>
      </c>
      <c r="C382" s="14" t="s">
        <v>11</v>
      </c>
      <c r="D382" s="15" t="s">
        <v>53</v>
      </c>
      <c r="E382" s="20"/>
      <c r="F382" s="14"/>
      <c r="G382" s="14" t="s">
        <v>501</v>
      </c>
      <c r="H382" s="16" t="s">
        <v>501</v>
      </c>
      <c r="I382" s="14" t="s">
        <v>59</v>
      </c>
      <c r="K382" s="14"/>
      <c r="L382" s="14" t="b">
        <f>Jira[[#This Row],[Man sprint]]=Jira[[#This Row],[Story Points]]</f>
        <v>1</v>
      </c>
      <c r="M382" s="17"/>
      <c r="N382" s="17"/>
      <c r="O382" s="18" t="s">
        <v>59</v>
      </c>
      <c r="P382" s="17" t="s">
        <v>59</v>
      </c>
      <c r="Q382" s="14" t="s">
        <v>59</v>
      </c>
      <c r="R382" s="14" t="s">
        <v>59</v>
      </c>
    </row>
  </sheetData>
  <conditionalFormatting sqref="F383:F1048576">
    <cfRule type="expression" dxfId="29" priority="3">
      <formula>AND($F383="",#REF!="")</formula>
    </cfRule>
  </conditionalFormatting>
  <conditionalFormatting sqref="E1:E382">
    <cfRule type="expression" dxfId="28" priority="5">
      <formula>AND($E1="",#REF!="")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C785EB0548244BAAB8A5C7FE74276" ma:contentTypeVersion="16" ma:contentTypeDescription="Crée un document." ma:contentTypeScope="" ma:versionID="b689384d69c368702adf67523e399756">
  <xsd:schema xmlns:xsd="http://www.w3.org/2001/XMLSchema" xmlns:xs="http://www.w3.org/2001/XMLSchema" xmlns:p="http://schemas.microsoft.com/office/2006/metadata/properties" xmlns:ns3="fca86633-3f2f-4105-9ffd-d57ebb3547e5" xmlns:ns4="e291389a-e8af-4613-bb85-2cd1a1679988" targetNamespace="http://schemas.microsoft.com/office/2006/metadata/properties" ma:root="true" ma:fieldsID="c353f641fd1bdcb20f53dc4e6c9b8a00" ns3:_="" ns4:_="">
    <xsd:import namespace="fca86633-3f2f-4105-9ffd-d57ebb3547e5"/>
    <xsd:import namespace="e291389a-e8af-4613-bb85-2cd1a167998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3:_dlc_DocId" minOccurs="0"/>
                <xsd:element ref="ns3:_dlc_DocIdUrl" minOccurs="0"/>
                <xsd:element ref="ns3:_dlc_DocIdPersistId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86633-3f2f-4105-9ffd-d57ebb3547e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  <xsd:element name="SharedWithDetails" ma:index="10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_dlc_DocId" ma:index="11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12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3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LastSharedByUser" ma:index="14" nillable="true" ma:displayName="Dernier partage par heure par utilisateu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5" nillable="true" ma:displayName="Dernier partage par heur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1389a-e8af-4613-bb85-2cd1a16799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35EFB48E-28FB-46B4-91B0-A1DE7BBB83C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8047626B-2548-4AB7-A107-BF8DBB6A7F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AD64BD-17DF-45CD-B3A6-FE0B949055B1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e291389a-e8af-4613-bb85-2cd1a1679988"/>
    <ds:schemaRef ds:uri="fca86633-3f2f-4105-9ffd-d57ebb3547e5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87B8EF4C-7EA0-48FF-82C5-A4F2D05AB1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a86633-3f2f-4105-9ffd-d57ebb3547e5"/>
    <ds:schemaRef ds:uri="e291389a-e8af-4613-bb85-2cd1a16799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5A6BA20E-3F51-42AA-A29F-D55987F9B4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Matrice Pivot</vt:lpstr>
      <vt:lpstr>Calcul</vt:lpstr>
      <vt:lpstr>Jira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dcterms:created xsi:type="dcterms:W3CDTF">2020-07-29T17:03:53Z</dcterms:created>
  <dcterms:modified xsi:type="dcterms:W3CDTF">2020-07-31T21:47:42Z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0x010100FCCC785EB0548244BAAB8A5C7FE74276</vt:lpwstr>
  </property>
</Properties>
</file>