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24255" windowHeight="6480" activeTab="1"/>
  </bookViews>
  <sheets>
    <sheet name="Données" sheetId="1" r:id="rId1"/>
    <sheet name="PQ - Restitution" sheetId="5" r:id="rId2"/>
  </sheets>
  <definedNames>
    <definedName name="DonnéesExternes_1" localSheetId="1" hidden="1">'PQ - Restitution'!$A$2:$S$11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5" l="1"/>
  <c r="B12" i="5"/>
  <c r="C12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e1f1deaa-0eaf-407c-826d-4a858b7ad6f2)$;location=Tableau1;extended properties=&quot;UEsDBBQAAgAIAEFul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BbpZ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W6WTdIv71uJAgAAXAcAABMAHABGb3JtdWxhcy9TZWN0aW9uMS5tIKIYACigFAAAAAAAAAAAAAAAAAAAAAAAAAAAAI1U227iMBB9R+IfLPclkaKsoJRWqvqwS+lqpWq3u0HqA0IrEwawmtiRL6gV4oPyHfmxtRMuMQS6PASN53h8zpmxJcSKcoai6r9z3261W3JJBMzQiEwTILqDHlACqoXML+JaxGAWhu8xJOFACwFMvXLxNuX8zfPX458khQe824onm/GAM2VAk6CscIVHHxmglM/onBY5NrVKcDgShMk5F+mAJzplFiW96rxgvcYDoop8wQUFHCBlSyh4V5sArfEwI1RK0AJ9QY90BUKeQP4U+bzIDdf4dHukePyGSKw0JCb5g6l+L7THbzb+jvMzXTCQaCG4zooc5IH2d7vkHauydR3GzSQdXpbMGo+4IpYGkHiJnqlUYaRTb1wnOfG3EphOpyBOaSpBXZIRF8prUHFi7C8xAxF+lTGwGWWL8/Y2AV2TjxGGZbtpArqfjMCJqqDm0qGTOxNeBKwo1zJSkO0Lv9AVV8dN6pr9pcGP5kNZ3AAY1yRZ148kbmns7Te0ObNU51qay8TcJgx4OqUMKm3SqxPdEokgMdfQ28Etzl4nF4v87XAwrtDISA8jRYSSr1Qtvb/Btp/YR4TNzmHKlmLfD7acxI6cxX77eISEplSB8DAy6vDTTs5B6lBmJDZKpc4yQdMil2fbaFvY6Ixt5KF0UBEdmWpNfb3CT4KUb5ShixKC4qokyohAsyKvGGtRG/osoaqi4DUSNg2sH1/ijehqY4MTAfqtuYJIfdj2yJVvh35fIew4BcOuG167Yc8Nb9yw74a3bniHD6Y4A9v59Cr9p4dOZ0phtVfRVd29lLy+lOxdSt5cSvYvJW8vJe/OPfCla+aJMa5lXJrxPLLSLMLx+9DBfouyswXu/wFQSwECLQAUAAIACABBbpZNmjlgf6sAAAD6AAAAEgAAAAAAAAAAAAAAAAAAAAAAQ29uZmlnL1BhY2thZ2UueG1sUEsBAi0AFAACAAgAQW6WTQ/K6aukAAAA6QAAABMAAAAAAAAAAAAAAAAA9wAAAFtDb250ZW50X1R5cGVzXS54bWxQSwECLQAUAAIACABBbpZN0i/vW4kCAABcBwAAEwAAAAAAAAAAAAAAAADoAQAARm9ybXVsYXMvU2VjdGlvbjEubVBLBQYAAAAAAwADAMIAAAC+BAAAAAA=&quot;" command="SELECT * FROM [Tableau1]"/>
  </connection>
</connections>
</file>

<file path=xl/sharedStrings.xml><?xml version="1.0" encoding="utf-8"?>
<sst xmlns="http://schemas.openxmlformats.org/spreadsheetml/2006/main" count="98" uniqueCount="30">
  <si>
    <t>Catégorie</t>
  </si>
  <si>
    <t>Epaisseur / Divers</t>
  </si>
  <si>
    <t>Référence</t>
  </si>
  <si>
    <t>Stock actuel</t>
  </si>
  <si>
    <t>gaine Ø 290</t>
  </si>
  <si>
    <t>gaine Ø 350</t>
  </si>
  <si>
    <t>gaine Ø 200</t>
  </si>
  <si>
    <t>gaine Ø 400</t>
  </si>
  <si>
    <t>gaine Ø 185</t>
  </si>
  <si>
    <t>gaine Ø 150</t>
  </si>
  <si>
    <t>gaine Ø 300</t>
  </si>
  <si>
    <t>gaine Ø 500</t>
  </si>
  <si>
    <t>gaine Ø 250</t>
  </si>
  <si>
    <t>409209A</t>
  </si>
  <si>
    <t>gaine Ø 600</t>
  </si>
  <si>
    <t>567241B</t>
  </si>
  <si>
    <t>567243A</t>
  </si>
  <si>
    <t>567243B</t>
  </si>
  <si>
    <t>584349A</t>
  </si>
  <si>
    <t>gaine Ø 180</t>
  </si>
  <si>
    <t>612913A</t>
  </si>
  <si>
    <t>612913B</t>
  </si>
  <si>
    <t>627244 A</t>
  </si>
  <si>
    <t>3</t>
  </si>
  <si>
    <t>4,5</t>
  </si>
  <si>
    <t>6</t>
  </si>
  <si>
    <t>9</t>
  </si>
  <si>
    <t>7,5</t>
  </si>
  <si>
    <t>10,5</t>
  </si>
  <si>
    <t>Réalisé avec Récupérer et transdormer (Power Query)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</si>
</sst>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NumberFormat="1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headers="0" connectionId="1" autoFormatId="0" applyNumberFormats="0" applyBorderFormats="0" applyFontFormats="1" applyPatternFormats="1" applyAlignmentFormats="0" applyWidthHeightFormats="0">
  <queryTableRefresh preserveSortFilterLayout="0" headersInLastRefresh="0" nextId="20">
    <queryTableFields count="19">
      <queryTableField id="1" name="Column1" tableColumnId="20"/>
      <queryTableField id="2" name="Column2" tableColumnId="21"/>
      <queryTableField id="3" name="Column3" tableColumnId="22"/>
      <queryTableField id="4" name="Column4" tableColumnId="23"/>
      <queryTableField id="5" name="Column5" tableColumnId="24"/>
      <queryTableField id="6" name="Column6" tableColumnId="25"/>
      <queryTableField id="7" name="Column7" tableColumnId="26"/>
      <queryTableField id="8" name="Column8" tableColumnId="27"/>
      <queryTableField id="9" name="Column9" tableColumnId="28"/>
      <queryTableField id="10" name="Column10" tableColumnId="29"/>
      <queryTableField id="11" name="Column11" tableColumnId="30"/>
      <queryTableField id="12" name="Column12" tableColumnId="31"/>
      <queryTableField id="13" name="Column13" tableColumnId="32"/>
      <queryTableField id="14" name="Column14" tableColumnId="33"/>
      <queryTableField id="15" name="Column15" tableColumnId="34"/>
      <queryTableField id="16" name="Column16" tableColumnId="35"/>
      <queryTableField id="17" name="Column17" tableColumnId="36"/>
      <queryTableField id="18" name="Column18" tableColumnId="37"/>
      <queryTableField id="19" name="Column19" tableColumnId="3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1:E48" totalsRowShown="0">
  <autoFilter ref="B1:E48"/>
  <tableColumns count="4">
    <tableColumn id="1" name="Catégorie"/>
    <tableColumn id="2" name="Epaisseur / Divers"/>
    <tableColumn id="3" name="Référence"/>
    <tableColumn id="5" name="Stock actuel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leau1_2" displayName="Tableau1_2" ref="A2:S12" tableType="queryTable" headerRowCount="0" totalsRowCount="1" headerRowDxfId="40" dataDxfId="39" totalsRowDxfId="38">
  <tableColumns count="19">
    <tableColumn id="20" uniqueName="20" name="Column1" totalsRowFunction="custom" queryTableFieldId="1" dataDxfId="37" totalsRowDxfId="18">
      <totalsRowFormula>SUBTOTAL(109,Tableau1_2[Column1])-SUBTOTAL(109,A2:A3)</totalsRowFormula>
    </tableColumn>
    <tableColumn id="21" uniqueName="21" name="Column2" totalsRowFunction="custom" queryTableFieldId="2" dataDxfId="36" totalsRowDxfId="17">
      <totalsRowFormula>SUBTOTAL(109,Tableau1_2[Column2])-SUBTOTAL(109,B2:B3)</totalsRowFormula>
    </tableColumn>
    <tableColumn id="22" uniqueName="22" name="Column3" totalsRowFunction="custom" queryTableFieldId="3" dataDxfId="35" totalsRowDxfId="16">
      <totalsRowFormula>SUBTOTAL(109,Tableau1_2[Column3])-SUBTOTAL(109,C2:C3)</totalsRowFormula>
    </tableColumn>
    <tableColumn id="23" uniqueName="23" name="Column4" totalsRowFunction="custom" queryTableFieldId="4" dataDxfId="34" totalsRowDxfId="15">
      <totalsRowFormula>SUBTOTAL(109,Tableau1_2[Column4])-SUBTOTAL(109,D2:D3)</totalsRowFormula>
    </tableColumn>
    <tableColumn id="24" uniqueName="24" name="Column5" totalsRowFunction="custom" queryTableFieldId="5" dataDxfId="33" totalsRowDxfId="14">
      <totalsRowFormula>SUBTOTAL(109,Tableau1_2[Column5])-SUBTOTAL(109,E2:E3)</totalsRowFormula>
    </tableColumn>
    <tableColumn id="25" uniqueName="25" name="Column6" totalsRowFunction="custom" queryTableFieldId="6" dataDxfId="32" totalsRowDxfId="13">
      <totalsRowFormula>SUBTOTAL(109,Tableau1_2[Column6])-SUBTOTAL(109,F2:F3)</totalsRowFormula>
    </tableColumn>
    <tableColumn id="26" uniqueName="26" name="Column7" totalsRowFunction="custom" queryTableFieldId="7" dataDxfId="31" totalsRowDxfId="12">
      <totalsRowFormula>SUBTOTAL(109,Tableau1_2[Column7])-SUBTOTAL(109,G2:G3)</totalsRowFormula>
    </tableColumn>
    <tableColumn id="27" uniqueName="27" name="Column8" totalsRowFunction="custom" queryTableFieldId="8" dataDxfId="30" totalsRowDxfId="11">
      <totalsRowFormula>SUBTOTAL(109,Tableau1_2[Column8])-SUBTOTAL(109,H2:H3)</totalsRowFormula>
    </tableColumn>
    <tableColumn id="28" uniqueName="28" name="Column9" totalsRowFunction="custom" queryTableFieldId="9" dataDxfId="29" totalsRowDxfId="10">
      <totalsRowFormula>SUBTOTAL(109,Tableau1_2[Column9])-SUBTOTAL(109,I2:I3)</totalsRowFormula>
    </tableColumn>
    <tableColumn id="29" uniqueName="29" name="Column10" totalsRowFunction="custom" queryTableFieldId="10" dataDxfId="28" totalsRowDxfId="9">
      <totalsRowFormula>SUBTOTAL(109,Tableau1_2[Column10])-SUBTOTAL(109,J2:J3)</totalsRowFormula>
    </tableColumn>
    <tableColumn id="30" uniqueName="30" name="Column11" totalsRowFunction="custom" queryTableFieldId="11" dataDxfId="27" totalsRowDxfId="8">
      <totalsRowFormula>SUBTOTAL(109,Tableau1_2[Column11])-SUBTOTAL(109,K2:K3)</totalsRowFormula>
    </tableColumn>
    <tableColumn id="31" uniqueName="31" name="Column12" totalsRowFunction="custom" queryTableFieldId="12" dataDxfId="26" totalsRowDxfId="7">
      <totalsRowFormula>SUBTOTAL(109,Tableau1_2[Column12])-SUBTOTAL(109,L2:L3)</totalsRowFormula>
    </tableColumn>
    <tableColumn id="32" uniqueName="32" name="Column13" totalsRowFunction="custom" queryTableFieldId="13" dataDxfId="25" totalsRowDxfId="6">
      <totalsRowFormula>SUBTOTAL(109,Tableau1_2[Column13])-SUBTOTAL(109,M2:M3)</totalsRowFormula>
    </tableColumn>
    <tableColumn id="33" uniqueName="33" name="Column14" totalsRowFunction="custom" queryTableFieldId="14" dataDxfId="24" totalsRowDxfId="5">
      <totalsRowFormula>SUBTOTAL(109,Tableau1_2[Column14])-SUBTOTAL(109,N2:N3)</totalsRowFormula>
    </tableColumn>
    <tableColumn id="34" uniqueName="34" name="Column15" totalsRowFunction="custom" queryTableFieldId="15" dataDxfId="23" totalsRowDxfId="4">
      <totalsRowFormula>SUBTOTAL(109,Tableau1_2[Column15])-SUBTOTAL(109,O2:O3)</totalsRowFormula>
    </tableColumn>
    <tableColumn id="35" uniqueName="35" name="Column16" totalsRowFunction="custom" queryTableFieldId="16" dataDxfId="22" totalsRowDxfId="3">
      <totalsRowFormula>SUBTOTAL(109,Tableau1_2[Column16])-SUBTOTAL(109,P2:P3)</totalsRowFormula>
    </tableColumn>
    <tableColumn id="36" uniqueName="36" name="Column17" totalsRowFunction="custom" queryTableFieldId="17" dataDxfId="21" totalsRowDxfId="2">
      <totalsRowFormula>SUBTOTAL(109,Tableau1_2[Column17])-SUBTOTAL(109,Q2:Q3)</totalsRowFormula>
    </tableColumn>
    <tableColumn id="37" uniqueName="37" name="Column18" totalsRowFunction="custom" queryTableFieldId="18" dataDxfId="20" totalsRowDxfId="1">
      <totalsRowFormula>SUBTOTAL(109,Tableau1_2[Column18])-SUBTOTAL(109,R2:R3)</totalsRowFormula>
    </tableColumn>
    <tableColumn id="38" uniqueName="38" name="Column19" totalsRowFunction="custom" queryTableFieldId="19" dataDxfId="19" totalsRowDxfId="0">
      <totalsRowFormula>SUBTOTAL(109,Tableau1_2[Column19])-SUBTOTAL(109,S2:S3)</totalsRow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48"/>
  <sheetViews>
    <sheetView showGridLines="0" zoomScale="85" zoomScaleNormal="85" workbookViewId="0">
      <selection activeCell="C19" sqref="C19"/>
    </sheetView>
  </sheetViews>
  <sheetFormatPr baseColWidth="10" defaultRowHeight="15" x14ac:dyDescent="0.25"/>
  <cols>
    <col min="2" max="2" width="11.85546875" bestFit="1" customWidth="1"/>
    <col min="3" max="3" width="18.28515625" customWidth="1"/>
    <col min="4" max="4" width="11.5703125" customWidth="1"/>
    <col min="5" max="5" width="13.28515625" customWidth="1"/>
    <col min="6" max="71" width="12.7109375" bestFit="1" customWidth="1"/>
    <col min="72" max="72" width="12.5703125" bestFit="1" customWidth="1"/>
  </cols>
  <sheetData>
    <row r="1" spans="2:5" s="1" customFormat="1" x14ac:dyDescent="0.25">
      <c r="B1" t="s">
        <v>0</v>
      </c>
      <c r="C1" t="s">
        <v>1</v>
      </c>
      <c r="D1" t="s">
        <v>2</v>
      </c>
      <c r="E1" t="s">
        <v>3</v>
      </c>
    </row>
    <row r="2" spans="2:5" x14ac:dyDescent="0.25">
      <c r="B2" t="s">
        <v>4</v>
      </c>
      <c r="C2">
        <v>6</v>
      </c>
      <c r="D2">
        <v>290054</v>
      </c>
      <c r="E2">
        <v>22</v>
      </c>
    </row>
    <row r="3" spans="2:5" x14ac:dyDescent="0.25">
      <c r="B3" t="s">
        <v>6</v>
      </c>
      <c r="C3">
        <v>6</v>
      </c>
      <c r="D3">
        <v>362189</v>
      </c>
      <c r="E3">
        <v>63</v>
      </c>
    </row>
    <row r="4" spans="2:5" x14ac:dyDescent="0.25">
      <c r="B4" t="s">
        <v>9</v>
      </c>
      <c r="C4">
        <v>6</v>
      </c>
      <c r="D4">
        <v>430240</v>
      </c>
      <c r="E4">
        <v>30</v>
      </c>
    </row>
    <row r="5" spans="2:5" x14ac:dyDescent="0.25">
      <c r="B5" t="s">
        <v>7</v>
      </c>
      <c r="C5">
        <v>7.5</v>
      </c>
      <c r="D5">
        <v>436777</v>
      </c>
      <c r="E5">
        <v>22</v>
      </c>
    </row>
    <row r="6" spans="2:5" x14ac:dyDescent="0.25">
      <c r="B6" t="s">
        <v>6</v>
      </c>
      <c r="C6">
        <v>4.5</v>
      </c>
      <c r="D6">
        <v>439678</v>
      </c>
      <c r="E6">
        <v>28</v>
      </c>
    </row>
    <row r="7" spans="2:5" x14ac:dyDescent="0.25">
      <c r="B7" t="s">
        <v>10</v>
      </c>
      <c r="C7">
        <v>6</v>
      </c>
      <c r="D7">
        <v>518095</v>
      </c>
      <c r="E7">
        <v>25</v>
      </c>
    </row>
    <row r="8" spans="2:5" x14ac:dyDescent="0.25">
      <c r="B8" t="s">
        <v>10</v>
      </c>
      <c r="C8">
        <v>6</v>
      </c>
      <c r="D8">
        <v>518115</v>
      </c>
      <c r="E8">
        <v>37</v>
      </c>
    </row>
    <row r="9" spans="2:5" x14ac:dyDescent="0.25">
      <c r="B9" t="s">
        <v>7</v>
      </c>
      <c r="C9">
        <v>7.5</v>
      </c>
      <c r="D9">
        <v>527629</v>
      </c>
      <c r="E9">
        <v>35</v>
      </c>
    </row>
    <row r="10" spans="2:5" x14ac:dyDescent="0.25">
      <c r="B10" t="s">
        <v>10</v>
      </c>
      <c r="C10">
        <v>6</v>
      </c>
      <c r="D10">
        <v>535179</v>
      </c>
      <c r="E10">
        <v>20</v>
      </c>
    </row>
    <row r="11" spans="2:5" x14ac:dyDescent="0.25">
      <c r="B11" t="s">
        <v>7</v>
      </c>
      <c r="C11">
        <v>7.5</v>
      </c>
      <c r="D11">
        <v>535180</v>
      </c>
      <c r="E11">
        <v>14</v>
      </c>
    </row>
    <row r="12" spans="2:5" x14ac:dyDescent="0.25">
      <c r="B12" t="s">
        <v>7</v>
      </c>
      <c r="C12">
        <v>7.5</v>
      </c>
      <c r="D12">
        <v>535181</v>
      </c>
      <c r="E12">
        <v>24</v>
      </c>
    </row>
    <row r="13" spans="2:5" x14ac:dyDescent="0.25">
      <c r="B13" t="s">
        <v>11</v>
      </c>
      <c r="C13">
        <v>9</v>
      </c>
      <c r="D13">
        <v>552633</v>
      </c>
      <c r="E13">
        <v>15</v>
      </c>
    </row>
    <row r="14" spans="2:5" x14ac:dyDescent="0.25">
      <c r="B14" t="s">
        <v>6</v>
      </c>
      <c r="C14">
        <v>4.5</v>
      </c>
      <c r="D14">
        <v>575378</v>
      </c>
      <c r="E14">
        <v>76</v>
      </c>
    </row>
    <row r="15" spans="2:5" x14ac:dyDescent="0.25">
      <c r="B15" t="s">
        <v>11</v>
      </c>
      <c r="C15">
        <v>9</v>
      </c>
      <c r="D15">
        <v>575380</v>
      </c>
      <c r="E15">
        <v>15</v>
      </c>
    </row>
    <row r="16" spans="2:5" x14ac:dyDescent="0.25">
      <c r="B16" t="s">
        <v>8</v>
      </c>
      <c r="C16">
        <v>4.5</v>
      </c>
      <c r="D16">
        <v>596629</v>
      </c>
      <c r="E16">
        <v>4</v>
      </c>
    </row>
    <row r="17" spans="2:5" x14ac:dyDescent="0.25">
      <c r="B17" t="s">
        <v>10</v>
      </c>
      <c r="C17">
        <v>6</v>
      </c>
      <c r="D17">
        <v>596636</v>
      </c>
      <c r="E17">
        <v>36</v>
      </c>
    </row>
    <row r="18" spans="2:5" x14ac:dyDescent="0.25">
      <c r="B18" t="s">
        <v>6</v>
      </c>
      <c r="C18">
        <v>4.5</v>
      </c>
      <c r="D18">
        <v>604627</v>
      </c>
      <c r="E18">
        <v>12</v>
      </c>
    </row>
    <row r="19" spans="2:5" x14ac:dyDescent="0.25">
      <c r="B19" t="s">
        <v>9</v>
      </c>
      <c r="C19">
        <v>3</v>
      </c>
      <c r="D19">
        <v>604628</v>
      </c>
      <c r="E19">
        <v>1101</v>
      </c>
    </row>
    <row r="20" spans="2:5" x14ac:dyDescent="0.25">
      <c r="B20" t="s">
        <v>6</v>
      </c>
      <c r="C20">
        <v>3</v>
      </c>
      <c r="D20">
        <v>604629</v>
      </c>
      <c r="E20">
        <v>200</v>
      </c>
    </row>
    <row r="21" spans="2:5" x14ac:dyDescent="0.25">
      <c r="B21" t="s">
        <v>6</v>
      </c>
      <c r="C21">
        <v>4.5</v>
      </c>
      <c r="D21" t="s">
        <v>13</v>
      </c>
      <c r="E21">
        <v>30</v>
      </c>
    </row>
    <row r="22" spans="2:5" x14ac:dyDescent="0.25">
      <c r="B22" t="s">
        <v>14</v>
      </c>
      <c r="C22">
        <v>10.5</v>
      </c>
      <c r="D22">
        <v>456197</v>
      </c>
      <c r="E22">
        <v>141</v>
      </c>
    </row>
    <row r="23" spans="2:5" x14ac:dyDescent="0.25">
      <c r="B23" t="s">
        <v>14</v>
      </c>
      <c r="C23">
        <v>10.5</v>
      </c>
      <c r="D23">
        <v>487064</v>
      </c>
      <c r="E23">
        <v>99</v>
      </c>
    </row>
    <row r="24" spans="2:5" x14ac:dyDescent="0.25">
      <c r="B24" t="s">
        <v>14</v>
      </c>
      <c r="C24">
        <v>9</v>
      </c>
      <c r="D24">
        <v>547216</v>
      </c>
      <c r="E24">
        <v>25</v>
      </c>
    </row>
    <row r="25" spans="2:5" x14ac:dyDescent="0.25">
      <c r="B25" t="s">
        <v>14</v>
      </c>
      <c r="C25">
        <v>9</v>
      </c>
      <c r="D25">
        <v>552634</v>
      </c>
      <c r="E25">
        <v>26</v>
      </c>
    </row>
    <row r="26" spans="2:5" x14ac:dyDescent="0.25">
      <c r="B26" t="s">
        <v>12</v>
      </c>
      <c r="C26">
        <v>6</v>
      </c>
      <c r="D26" t="s">
        <v>15</v>
      </c>
      <c r="E26">
        <v>26</v>
      </c>
    </row>
    <row r="27" spans="2:5" x14ac:dyDescent="0.25">
      <c r="B27" t="s">
        <v>7</v>
      </c>
      <c r="C27">
        <v>7.5</v>
      </c>
      <c r="D27" t="s">
        <v>16</v>
      </c>
      <c r="E27">
        <v>25</v>
      </c>
    </row>
    <row r="28" spans="2:5" x14ac:dyDescent="0.25">
      <c r="B28" t="s">
        <v>7</v>
      </c>
      <c r="C28">
        <v>7.5</v>
      </c>
      <c r="D28" t="s">
        <v>17</v>
      </c>
      <c r="E28">
        <v>17</v>
      </c>
    </row>
    <row r="29" spans="2:5" x14ac:dyDescent="0.25">
      <c r="B29" t="s">
        <v>9</v>
      </c>
      <c r="C29">
        <v>4.5</v>
      </c>
      <c r="D29" t="s">
        <v>18</v>
      </c>
      <c r="E29">
        <v>36</v>
      </c>
    </row>
    <row r="30" spans="2:5" x14ac:dyDescent="0.25">
      <c r="B30" t="s">
        <v>19</v>
      </c>
      <c r="C30">
        <v>4.5</v>
      </c>
      <c r="D30">
        <v>604626</v>
      </c>
      <c r="E30">
        <v>889</v>
      </c>
    </row>
    <row r="31" spans="2:5" x14ac:dyDescent="0.25">
      <c r="B31" t="s">
        <v>6</v>
      </c>
      <c r="C31">
        <v>3</v>
      </c>
      <c r="D31" t="s">
        <v>20</v>
      </c>
      <c r="E31">
        <v>1540</v>
      </c>
    </row>
    <row r="32" spans="2:5" x14ac:dyDescent="0.25">
      <c r="B32" t="s">
        <v>6</v>
      </c>
      <c r="C32">
        <v>3</v>
      </c>
      <c r="D32" t="s">
        <v>21</v>
      </c>
      <c r="E32">
        <v>1531</v>
      </c>
    </row>
    <row r="33" spans="2:5" x14ac:dyDescent="0.25">
      <c r="B33" t="s">
        <v>7</v>
      </c>
      <c r="C33">
        <v>7.5</v>
      </c>
      <c r="D33">
        <v>625770</v>
      </c>
      <c r="E33">
        <v>38</v>
      </c>
    </row>
    <row r="34" spans="2:5" x14ac:dyDescent="0.25">
      <c r="B34" t="s">
        <v>12</v>
      </c>
      <c r="C34">
        <v>4.5</v>
      </c>
      <c r="D34">
        <v>625848</v>
      </c>
      <c r="E34">
        <v>30</v>
      </c>
    </row>
    <row r="35" spans="2:5" x14ac:dyDescent="0.25">
      <c r="B35" t="s">
        <v>7</v>
      </c>
      <c r="C35">
        <v>6</v>
      </c>
      <c r="D35">
        <v>625851</v>
      </c>
      <c r="E35">
        <v>18</v>
      </c>
    </row>
    <row r="36" spans="2:5" x14ac:dyDescent="0.25">
      <c r="B36" t="s">
        <v>7</v>
      </c>
      <c r="C36">
        <v>7.5</v>
      </c>
      <c r="D36">
        <v>625852</v>
      </c>
      <c r="E36">
        <v>328</v>
      </c>
    </row>
    <row r="37" spans="2:5" x14ac:dyDescent="0.25">
      <c r="B37" t="s">
        <v>5</v>
      </c>
      <c r="C37">
        <v>6</v>
      </c>
      <c r="D37">
        <v>626006</v>
      </c>
      <c r="E37">
        <v>552</v>
      </c>
    </row>
    <row r="38" spans="2:5" x14ac:dyDescent="0.25">
      <c r="B38" t="s">
        <v>11</v>
      </c>
      <c r="C38">
        <v>9</v>
      </c>
      <c r="D38" t="s">
        <v>22</v>
      </c>
      <c r="E38">
        <v>19</v>
      </c>
    </row>
    <row r="39" spans="2:5" x14ac:dyDescent="0.25">
      <c r="B39" t="s">
        <v>6</v>
      </c>
      <c r="C39">
        <v>4.5</v>
      </c>
      <c r="D39">
        <v>641291</v>
      </c>
      <c r="E39">
        <v>28</v>
      </c>
    </row>
    <row r="40" spans="2:5" x14ac:dyDescent="0.25">
      <c r="B40" t="s">
        <v>8</v>
      </c>
      <c r="C40">
        <v>4.5</v>
      </c>
      <c r="D40">
        <v>641292</v>
      </c>
      <c r="E40">
        <v>23</v>
      </c>
    </row>
    <row r="41" spans="2:5" x14ac:dyDescent="0.25">
      <c r="B41" t="s">
        <v>7</v>
      </c>
      <c r="C41">
        <v>6</v>
      </c>
      <c r="D41">
        <v>641295</v>
      </c>
      <c r="E41">
        <v>26</v>
      </c>
    </row>
    <row r="42" spans="2:5" x14ac:dyDescent="0.25">
      <c r="B42" t="s">
        <v>6</v>
      </c>
      <c r="C42">
        <v>4.5</v>
      </c>
      <c r="D42">
        <v>649719</v>
      </c>
      <c r="E42">
        <v>1001</v>
      </c>
    </row>
    <row r="43" spans="2:5" x14ac:dyDescent="0.25">
      <c r="B43" t="s">
        <v>12</v>
      </c>
      <c r="C43">
        <v>4.5</v>
      </c>
      <c r="D43">
        <v>649720</v>
      </c>
      <c r="E43">
        <v>58</v>
      </c>
    </row>
    <row r="44" spans="2:5" x14ac:dyDescent="0.25">
      <c r="B44" t="s">
        <v>7</v>
      </c>
      <c r="C44">
        <v>6</v>
      </c>
      <c r="D44">
        <v>649722</v>
      </c>
      <c r="E44">
        <v>69</v>
      </c>
    </row>
    <row r="45" spans="2:5" x14ac:dyDescent="0.25">
      <c r="B45" t="s">
        <v>9</v>
      </c>
      <c r="C45">
        <v>4.5</v>
      </c>
      <c r="D45">
        <v>650488</v>
      </c>
      <c r="E45">
        <v>362</v>
      </c>
    </row>
    <row r="46" spans="2:5" x14ac:dyDescent="0.25">
      <c r="B46" t="s">
        <v>10</v>
      </c>
      <c r="C46">
        <v>6</v>
      </c>
      <c r="D46">
        <v>650489</v>
      </c>
      <c r="E46">
        <v>150</v>
      </c>
    </row>
    <row r="47" spans="2:5" x14ac:dyDescent="0.25">
      <c r="B47" t="s">
        <v>6</v>
      </c>
      <c r="C47">
        <v>6</v>
      </c>
      <c r="D47">
        <v>655673</v>
      </c>
      <c r="E47">
        <v>14</v>
      </c>
    </row>
    <row r="48" spans="2:5" x14ac:dyDescent="0.25">
      <c r="B48" t="s">
        <v>5</v>
      </c>
      <c r="C48">
        <v>9</v>
      </c>
      <c r="D48">
        <v>658680</v>
      </c>
      <c r="E48">
        <v>42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6"/>
  <sheetViews>
    <sheetView showGridLines="0" tabSelected="1" workbookViewId="0">
      <selection activeCell="A12" sqref="A12"/>
    </sheetView>
  </sheetViews>
  <sheetFormatPr baseColWidth="10" defaultRowHeight="12.75" x14ac:dyDescent="0.2"/>
  <cols>
    <col min="1" max="19" width="10.42578125" style="3" bestFit="1" customWidth="1"/>
    <col min="20" max="16384" width="11.42578125" style="3"/>
  </cols>
  <sheetData>
    <row r="2" spans="1:19" x14ac:dyDescent="0.2">
      <c r="A2" s="2" t="s">
        <v>9</v>
      </c>
      <c r="B2" s="2" t="s">
        <v>9</v>
      </c>
      <c r="C2" s="2" t="s">
        <v>9</v>
      </c>
      <c r="D2" s="2" t="s">
        <v>19</v>
      </c>
      <c r="E2" s="2" t="s">
        <v>8</v>
      </c>
      <c r="F2" s="2" t="s">
        <v>6</v>
      </c>
      <c r="G2" s="2" t="s">
        <v>6</v>
      </c>
      <c r="H2" s="2" t="s">
        <v>6</v>
      </c>
      <c r="I2" s="2" t="s">
        <v>12</v>
      </c>
      <c r="J2" s="2" t="s">
        <v>12</v>
      </c>
      <c r="K2" s="2" t="s">
        <v>4</v>
      </c>
      <c r="L2" s="2" t="s">
        <v>10</v>
      </c>
      <c r="M2" s="2" t="s">
        <v>5</v>
      </c>
      <c r="N2" s="2" t="s">
        <v>5</v>
      </c>
      <c r="O2" s="2" t="s">
        <v>7</v>
      </c>
      <c r="P2" s="2" t="s">
        <v>7</v>
      </c>
      <c r="Q2" s="2" t="s">
        <v>11</v>
      </c>
      <c r="R2" s="2" t="s">
        <v>14</v>
      </c>
      <c r="S2" s="2" t="s">
        <v>14</v>
      </c>
    </row>
    <row r="3" spans="1:19" x14ac:dyDescent="0.2">
      <c r="A3" s="2" t="s">
        <v>23</v>
      </c>
      <c r="B3" s="2" t="s">
        <v>24</v>
      </c>
      <c r="C3" s="2" t="s">
        <v>25</v>
      </c>
      <c r="D3" s="2" t="s">
        <v>24</v>
      </c>
      <c r="E3" s="2" t="s">
        <v>24</v>
      </c>
      <c r="F3" s="2" t="s">
        <v>23</v>
      </c>
      <c r="G3" s="2" t="s">
        <v>24</v>
      </c>
      <c r="H3" s="2" t="s">
        <v>25</v>
      </c>
      <c r="I3" s="2" t="s">
        <v>24</v>
      </c>
      <c r="J3" s="2" t="s">
        <v>25</v>
      </c>
      <c r="K3" s="2" t="s">
        <v>25</v>
      </c>
      <c r="L3" s="2" t="s">
        <v>25</v>
      </c>
      <c r="M3" s="2" t="s">
        <v>25</v>
      </c>
      <c r="N3" s="2" t="s">
        <v>26</v>
      </c>
      <c r="O3" s="2" t="s">
        <v>25</v>
      </c>
      <c r="P3" s="2" t="s">
        <v>27</v>
      </c>
      <c r="Q3" s="2" t="s">
        <v>26</v>
      </c>
      <c r="R3" s="2" t="s">
        <v>28</v>
      </c>
      <c r="S3" s="2" t="s">
        <v>26</v>
      </c>
    </row>
    <row r="4" spans="1:19" x14ac:dyDescent="0.2">
      <c r="A4" s="2">
        <v>1101</v>
      </c>
      <c r="B4" s="2">
        <v>36</v>
      </c>
      <c r="C4" s="2">
        <v>30</v>
      </c>
      <c r="D4" s="2">
        <v>889</v>
      </c>
      <c r="E4" s="2">
        <v>4</v>
      </c>
      <c r="F4" s="2">
        <v>200</v>
      </c>
      <c r="G4" s="2">
        <v>30</v>
      </c>
      <c r="H4" s="2">
        <v>63</v>
      </c>
      <c r="I4" s="2">
        <v>30</v>
      </c>
      <c r="J4" s="2">
        <v>26</v>
      </c>
      <c r="K4" s="2">
        <v>22</v>
      </c>
      <c r="L4" s="2">
        <v>25</v>
      </c>
      <c r="M4" s="2">
        <v>552</v>
      </c>
      <c r="N4" s="2">
        <v>42</v>
      </c>
      <c r="O4" s="2">
        <v>18</v>
      </c>
      <c r="P4" s="2">
        <v>22</v>
      </c>
      <c r="Q4" s="2">
        <v>15</v>
      </c>
      <c r="R4" s="2">
        <v>141</v>
      </c>
      <c r="S4" s="2">
        <v>25</v>
      </c>
    </row>
    <row r="5" spans="1:19" x14ac:dyDescent="0.2">
      <c r="A5" s="2"/>
      <c r="B5" s="2">
        <v>362</v>
      </c>
      <c r="C5" s="2"/>
      <c r="D5" s="2"/>
      <c r="E5" s="2">
        <v>23</v>
      </c>
      <c r="F5" s="2">
        <v>1540</v>
      </c>
      <c r="G5" s="2">
        <v>28</v>
      </c>
      <c r="H5" s="2">
        <v>14</v>
      </c>
      <c r="I5" s="2">
        <v>58</v>
      </c>
      <c r="J5" s="2"/>
      <c r="K5" s="2"/>
      <c r="L5" s="2">
        <v>37</v>
      </c>
      <c r="M5" s="2"/>
      <c r="N5" s="2"/>
      <c r="O5" s="2">
        <v>26</v>
      </c>
      <c r="P5" s="2">
        <v>35</v>
      </c>
      <c r="Q5" s="2">
        <v>15</v>
      </c>
      <c r="R5" s="2">
        <v>99</v>
      </c>
      <c r="S5" s="2">
        <v>26</v>
      </c>
    </row>
    <row r="6" spans="1:19" x14ac:dyDescent="0.2">
      <c r="A6" s="2"/>
      <c r="B6" s="2"/>
      <c r="C6" s="2"/>
      <c r="D6" s="2"/>
      <c r="E6" s="2"/>
      <c r="F6" s="2">
        <v>1531</v>
      </c>
      <c r="G6" s="2">
        <v>76</v>
      </c>
      <c r="H6" s="2"/>
      <c r="I6" s="2"/>
      <c r="J6" s="2"/>
      <c r="K6" s="2"/>
      <c r="L6" s="2">
        <v>20</v>
      </c>
      <c r="M6" s="2"/>
      <c r="N6" s="2"/>
      <c r="O6" s="2">
        <v>69</v>
      </c>
      <c r="P6" s="2">
        <v>14</v>
      </c>
      <c r="Q6" s="2">
        <v>19</v>
      </c>
      <c r="R6" s="2"/>
      <c r="S6" s="2"/>
    </row>
    <row r="7" spans="1:19" x14ac:dyDescent="0.2">
      <c r="A7" s="2"/>
      <c r="B7" s="2"/>
      <c r="C7" s="2"/>
      <c r="D7" s="2"/>
      <c r="E7" s="2"/>
      <c r="F7" s="2"/>
      <c r="G7" s="2">
        <v>12</v>
      </c>
      <c r="H7" s="2"/>
      <c r="I7" s="2"/>
      <c r="J7" s="2"/>
      <c r="K7" s="2"/>
      <c r="L7" s="2">
        <v>36</v>
      </c>
      <c r="M7" s="2"/>
      <c r="N7" s="2"/>
      <c r="O7" s="2"/>
      <c r="P7" s="2">
        <v>24</v>
      </c>
      <c r="Q7" s="2"/>
      <c r="R7" s="2"/>
      <c r="S7" s="2"/>
    </row>
    <row r="8" spans="1:19" x14ac:dyDescent="0.2">
      <c r="A8" s="2"/>
      <c r="B8" s="2"/>
      <c r="C8" s="2"/>
      <c r="D8" s="2"/>
      <c r="E8" s="2"/>
      <c r="F8" s="2"/>
      <c r="G8" s="2">
        <v>28</v>
      </c>
      <c r="H8" s="2"/>
      <c r="I8" s="2"/>
      <c r="J8" s="2"/>
      <c r="K8" s="2"/>
      <c r="L8" s="2">
        <v>150</v>
      </c>
      <c r="M8" s="2"/>
      <c r="N8" s="2"/>
      <c r="O8" s="2"/>
      <c r="P8" s="2">
        <v>25</v>
      </c>
      <c r="Q8" s="2"/>
      <c r="R8" s="2"/>
      <c r="S8" s="2"/>
    </row>
    <row r="9" spans="1:19" x14ac:dyDescent="0.2">
      <c r="A9" s="2"/>
      <c r="B9" s="2"/>
      <c r="C9" s="2"/>
      <c r="D9" s="2"/>
      <c r="E9" s="2"/>
      <c r="F9" s="2"/>
      <c r="G9" s="2">
        <v>1001</v>
      </c>
      <c r="H9" s="2"/>
      <c r="I9" s="2"/>
      <c r="J9" s="2"/>
      <c r="K9" s="2"/>
      <c r="L9" s="2"/>
      <c r="M9" s="2"/>
      <c r="N9" s="2"/>
      <c r="O9" s="2"/>
      <c r="P9" s="2">
        <v>17</v>
      </c>
      <c r="Q9" s="2"/>
      <c r="R9" s="2"/>
      <c r="S9" s="2"/>
    </row>
    <row r="10" spans="1:19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>
        <v>38</v>
      </c>
      <c r="Q10" s="2"/>
      <c r="R10" s="2"/>
      <c r="S10" s="2"/>
    </row>
    <row r="11" spans="1:19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>
        <v>328</v>
      </c>
      <c r="Q11" s="2"/>
      <c r="R11" s="2"/>
      <c r="S11" s="2"/>
    </row>
    <row r="12" spans="1:19" x14ac:dyDescent="0.2">
      <c r="A12" s="2">
        <f>SUBTOTAL(109,Tableau1_2[Column1])-SUBTOTAL(109,A2:A3)</f>
        <v>1101</v>
      </c>
      <c r="B12" s="2">
        <f>SUBTOTAL(109,Tableau1_2[Column2])-SUBTOTAL(109,B2:B3)</f>
        <v>398</v>
      </c>
      <c r="C12" s="2">
        <f>SUBTOTAL(109,Tableau1_2[Column3])-SUBTOTAL(109,C2:C3)</f>
        <v>30</v>
      </c>
      <c r="D12" s="2">
        <f>SUBTOTAL(109,Tableau1_2[Column4])-SUBTOTAL(109,D2:D3)</f>
        <v>889</v>
      </c>
      <c r="E12" s="2">
        <f>SUBTOTAL(109,Tableau1_2[Column5])-SUBTOTAL(109,E2:E3)</f>
        <v>27</v>
      </c>
      <c r="F12" s="2">
        <f>SUBTOTAL(109,Tableau1_2[Column6])-SUBTOTAL(109,F2:F3)</f>
        <v>3271</v>
      </c>
      <c r="G12" s="2">
        <f>SUBTOTAL(109,Tableau1_2[Column7])-SUBTOTAL(109,G2:G3)</f>
        <v>1175</v>
      </c>
      <c r="H12" s="2">
        <f>SUBTOTAL(109,Tableau1_2[Column8])-SUBTOTAL(109,H2:H3)</f>
        <v>77</v>
      </c>
      <c r="I12" s="2">
        <f>SUBTOTAL(109,Tableau1_2[Column9])-SUBTOTAL(109,I2:I3)</f>
        <v>88</v>
      </c>
      <c r="J12" s="2">
        <f>SUBTOTAL(109,Tableau1_2[Column10])-SUBTOTAL(109,J2:J3)</f>
        <v>26</v>
      </c>
      <c r="K12" s="2">
        <f>SUBTOTAL(109,Tableau1_2[Column11])-SUBTOTAL(109,K2:K3)</f>
        <v>22</v>
      </c>
      <c r="L12" s="2">
        <f>SUBTOTAL(109,Tableau1_2[Column12])-SUBTOTAL(109,L2:L3)</f>
        <v>268</v>
      </c>
      <c r="M12" s="2">
        <f>SUBTOTAL(109,Tableau1_2[Column13])-SUBTOTAL(109,M2:M3)</f>
        <v>552</v>
      </c>
      <c r="N12" s="2">
        <f>SUBTOTAL(109,Tableau1_2[Column14])-SUBTOTAL(109,N2:N3)</f>
        <v>42</v>
      </c>
      <c r="O12" s="2">
        <f>SUBTOTAL(109,Tableau1_2[Column15])-SUBTOTAL(109,O2:O3)</f>
        <v>113</v>
      </c>
      <c r="P12" s="2">
        <f>SUBTOTAL(109,Tableau1_2[Column16])-SUBTOTAL(109,P2:P3)</f>
        <v>503</v>
      </c>
      <c r="Q12" s="2">
        <f>SUBTOTAL(109,Tableau1_2[Column17])-SUBTOTAL(109,Q2:Q3)</f>
        <v>49</v>
      </c>
      <c r="R12" s="2">
        <f>SUBTOTAL(109,Tableau1_2[Column18])-SUBTOTAL(109,R2:R3)</f>
        <v>240</v>
      </c>
      <c r="S12" s="2">
        <f>SUBTOTAL(109,Tableau1_2[Column19])-SUBTOTAL(109,S2:S3)</f>
        <v>51</v>
      </c>
    </row>
    <row r="16" spans="1:19" x14ac:dyDescent="0.2">
      <c r="A16" s="4" t="s">
        <v>29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B6A159-0CB3-40FD-A1D1-EEB491D227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PQ - Restitution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Phillipe LEMARECHAL</dc:creator>
  <cp:lastModifiedBy>CA</cp:lastModifiedBy>
  <dcterms:created xsi:type="dcterms:W3CDTF">2018-03-23T09:43:14Z</dcterms:created>
  <dcterms:modified xsi:type="dcterms:W3CDTF">2018-12-22T12:56:25Z</dcterms:modified>
</cp:coreProperties>
</file>