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300" firstSheet="1" activeTab="2"/>
  </bookViews>
  <sheets>
    <sheet name="Activer le contenu" sheetId="33" state="veryHidden" r:id="rId1"/>
    <sheet name="Planning café cuit" sheetId="38" r:id="rId2"/>
    <sheet name="Planning café vert" sheetId="35" r:id="rId3"/>
    <sheet name="Unités de mesure" sheetId="8" state="hidden" r:id="rId4"/>
    <sheet name="Qualités café vert" sheetId="36" r:id="rId5"/>
    <sheet name="Qualités MV01 + MV02" sheetId="2" state="hidden" r:id="rId6"/>
    <sheet name="Qualités MV03" sheetId="32" state="hidden" r:id="rId7"/>
    <sheet name="Qualités MC10" sheetId="10" state="hidden" r:id="rId8"/>
    <sheet name="Qualités MP07 + MP08" sheetId="9" state="hidden" r:id="rId9"/>
  </sheets>
  <definedNames>
    <definedName name="_xlnm.Print_Area" localSheetId="2">'Planning café vert'!$B$2:$I$47</definedName>
  </definedNames>
  <calcPr calcId="145621" fullPrecision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" i="35" l="1" a="1"/>
  <c r="L15" i="35" s="1"/>
  <c r="E9" i="35"/>
  <c r="E4" i="35"/>
  <c r="L14" i="36" l="1"/>
  <c r="J28" i="36"/>
  <c r="J24" i="36"/>
  <c r="J18" i="36"/>
  <c r="J14" i="36"/>
  <c r="J7" i="36"/>
  <c r="H28" i="36"/>
  <c r="H24" i="36"/>
  <c r="I7" i="35"/>
  <c r="H7" i="35"/>
  <c r="G7" i="35"/>
  <c r="F7" i="35"/>
  <c r="E7" i="35"/>
  <c r="F5" i="35"/>
  <c r="E5" i="35"/>
  <c r="I5" i="35"/>
  <c r="H5" i="35"/>
  <c r="G5" i="35"/>
  <c r="D6" i="35"/>
  <c r="D4" i="35"/>
  <c r="B3" i="35"/>
  <c r="L62" i="2" l="1"/>
  <c r="M62" i="2"/>
  <c r="N62" i="2"/>
  <c r="O62" i="2"/>
  <c r="G186" i="2"/>
  <c r="H186" i="2" s="1"/>
  <c r="J186" i="2"/>
  <c r="K186" i="2" s="1"/>
  <c r="M186" i="2"/>
  <c r="G155" i="2"/>
  <c r="H155" i="2" s="1"/>
  <c r="J155" i="2"/>
  <c r="K155" i="2" s="1"/>
  <c r="L155" i="2"/>
  <c r="G124" i="2"/>
  <c r="H124" i="2" s="1"/>
  <c r="O124" i="2"/>
  <c r="G93" i="2"/>
  <c r="H93" i="2" s="1"/>
  <c r="O93" i="2"/>
  <c r="G62" i="2"/>
  <c r="H62" i="2"/>
  <c r="J124" i="2"/>
  <c r="K124" i="2"/>
  <c r="M93" i="2"/>
  <c r="J93" i="2"/>
  <c r="K93" i="2" s="1"/>
  <c r="K31" i="2"/>
  <c r="G31" i="2"/>
  <c r="H31" i="2" s="1"/>
  <c r="O31" i="2"/>
  <c r="M31" i="2"/>
  <c r="L31" i="2"/>
  <c r="L186" i="2" l="1"/>
  <c r="N186" i="2"/>
  <c r="M155" i="2"/>
  <c r="O155" i="2"/>
  <c r="L124" i="2"/>
  <c r="N124" i="2"/>
  <c r="N93" i="2"/>
  <c r="N31" i="2"/>
  <c r="F32" i="36" l="1"/>
  <c r="D7" i="36"/>
  <c r="H3" i="36"/>
  <c r="D46" i="35" l="1"/>
  <c r="D44" i="35"/>
  <c r="D42" i="35"/>
  <c r="D40" i="35"/>
  <c r="D38" i="35"/>
  <c r="D36" i="35"/>
  <c r="D34" i="35"/>
  <c r="D32" i="35"/>
  <c r="D30" i="35"/>
  <c r="D28" i="35"/>
  <c r="D26" i="35"/>
  <c r="D24" i="35"/>
  <c r="D22" i="35"/>
  <c r="F22" i="35" s="1"/>
  <c r="D20" i="35"/>
  <c r="D18" i="35"/>
  <c r="D16" i="35"/>
  <c r="D14" i="35"/>
  <c r="D12" i="35"/>
  <c r="D10" i="35"/>
  <c r="G14" i="35" l="1"/>
  <c r="F14" i="35"/>
  <c r="I14" i="35"/>
  <c r="E14" i="35"/>
  <c r="H14" i="35"/>
  <c r="I18" i="35"/>
  <c r="E18" i="35"/>
  <c r="H18" i="35"/>
  <c r="F18" i="35"/>
  <c r="G18" i="35"/>
  <c r="I42" i="35"/>
  <c r="E42" i="35"/>
  <c r="H42" i="35"/>
  <c r="G42" i="35"/>
  <c r="F42" i="35"/>
  <c r="F16" i="35"/>
  <c r="I16" i="35"/>
  <c r="E16" i="35"/>
  <c r="G16" i="35"/>
  <c r="H16" i="35"/>
  <c r="H28" i="35"/>
  <c r="G28" i="35"/>
  <c r="I28" i="35"/>
  <c r="F28" i="35"/>
  <c r="E28" i="35"/>
  <c r="G36" i="35"/>
  <c r="F36" i="35"/>
  <c r="H36" i="35"/>
  <c r="I36" i="35"/>
  <c r="E36" i="35"/>
  <c r="F38" i="35"/>
  <c r="I38" i="35"/>
  <c r="E38" i="35"/>
  <c r="G38" i="35"/>
  <c r="H38" i="35"/>
  <c r="H46" i="35"/>
  <c r="G46" i="35"/>
  <c r="E46" i="35"/>
  <c r="F46" i="35"/>
  <c r="I46" i="35"/>
  <c r="G44" i="35"/>
  <c r="F44" i="35"/>
  <c r="I44" i="35"/>
  <c r="E44" i="35"/>
  <c r="H44" i="35"/>
  <c r="G34" i="35"/>
  <c r="I34" i="35"/>
  <c r="E34" i="35"/>
  <c r="H34" i="35"/>
  <c r="F34" i="35"/>
  <c r="H32" i="35"/>
  <c r="G32" i="35"/>
  <c r="F32" i="35"/>
  <c r="I32" i="35"/>
  <c r="E32" i="35"/>
  <c r="F26" i="35"/>
  <c r="I26" i="35"/>
  <c r="E26" i="35"/>
  <c r="H26" i="35"/>
  <c r="G26" i="35"/>
  <c r="I24" i="35"/>
  <c r="E24" i="35"/>
  <c r="F24" i="35"/>
  <c r="H24" i="35"/>
  <c r="G24" i="35"/>
  <c r="H20" i="35"/>
  <c r="G20" i="35"/>
  <c r="F20" i="35"/>
  <c r="I20" i="35"/>
  <c r="E20" i="35"/>
  <c r="H10" i="35"/>
  <c r="G10" i="35"/>
  <c r="F10" i="35"/>
  <c r="I10" i="35"/>
  <c r="E10" i="35"/>
  <c r="I8" i="35"/>
  <c r="E8" i="35"/>
  <c r="H8" i="35"/>
  <c r="G8" i="35"/>
  <c r="F8" i="35"/>
  <c r="F6" i="35"/>
  <c r="I6" i="35"/>
  <c r="E6" i="35"/>
  <c r="H6" i="35"/>
  <c r="G6" i="35"/>
  <c r="F12" i="35"/>
  <c r="I12" i="35"/>
  <c r="E12" i="35"/>
  <c r="H12" i="35"/>
  <c r="G12" i="35"/>
  <c r="H22" i="35"/>
  <c r="E22" i="35"/>
  <c r="G22" i="35"/>
  <c r="I22" i="35"/>
  <c r="I40" i="35"/>
  <c r="E40" i="35"/>
  <c r="G40" i="35"/>
  <c r="F40" i="35"/>
  <c r="H40" i="35"/>
  <c r="F4" i="35"/>
  <c r="H4" i="35"/>
  <c r="G4" i="35"/>
  <c r="I4" i="35"/>
  <c r="H30" i="35"/>
  <c r="G30" i="35"/>
  <c r="F30" i="35"/>
  <c r="I30" i="35"/>
  <c r="E30" i="35"/>
  <c r="G31" i="35" l="1"/>
  <c r="H31" i="35"/>
  <c r="F31" i="35"/>
  <c r="I31" i="35"/>
  <c r="E31" i="35"/>
  <c r="M181" i="32"/>
  <c r="J181" i="32"/>
  <c r="K181" i="32" s="1"/>
  <c r="G181" i="32"/>
  <c r="H181" i="32" s="1"/>
  <c r="M180" i="32"/>
  <c r="J180" i="32"/>
  <c r="K180" i="32" s="1"/>
  <c r="G180" i="32"/>
  <c r="H180" i="32" s="1"/>
  <c r="L180" i="32" s="1"/>
  <c r="M179" i="32"/>
  <c r="J179" i="32"/>
  <c r="K179" i="32" s="1"/>
  <c r="G179" i="32"/>
  <c r="H179" i="32" s="1"/>
  <c r="M178" i="32"/>
  <c r="K178" i="32"/>
  <c r="J178" i="32"/>
  <c r="G178" i="32"/>
  <c r="H178" i="32" s="1"/>
  <c r="M177" i="32"/>
  <c r="J177" i="32"/>
  <c r="K177" i="32" s="1"/>
  <c r="G177" i="32"/>
  <c r="H177" i="32" s="1"/>
  <c r="M176" i="32"/>
  <c r="J176" i="32"/>
  <c r="K176" i="32" s="1"/>
  <c r="H176" i="32"/>
  <c r="L176" i="32" s="1"/>
  <c r="G176" i="32"/>
  <c r="M175" i="32"/>
  <c r="J175" i="32"/>
  <c r="K175" i="32" s="1"/>
  <c r="G175" i="32"/>
  <c r="H175" i="32" s="1"/>
  <c r="M174" i="32"/>
  <c r="J174" i="32"/>
  <c r="K174" i="32" s="1"/>
  <c r="G174" i="32"/>
  <c r="H174" i="32" s="1"/>
  <c r="M173" i="32"/>
  <c r="J173" i="32"/>
  <c r="K173" i="32" s="1"/>
  <c r="G173" i="32"/>
  <c r="H173" i="32" s="1"/>
  <c r="M172" i="32"/>
  <c r="K172" i="32"/>
  <c r="J172" i="32"/>
  <c r="G172" i="32"/>
  <c r="H172" i="32" s="1"/>
  <c r="L172" i="32" s="1"/>
  <c r="M171" i="32"/>
  <c r="J171" i="32"/>
  <c r="K171" i="32" s="1"/>
  <c r="G171" i="32"/>
  <c r="H171" i="32" s="1"/>
  <c r="M170" i="32"/>
  <c r="K170" i="32"/>
  <c r="J170" i="32"/>
  <c r="G170" i="32"/>
  <c r="H170" i="32" s="1"/>
  <c r="N170" i="32" s="1"/>
  <c r="M169" i="32"/>
  <c r="J169" i="32"/>
  <c r="K169" i="32" s="1"/>
  <c r="G169" i="32"/>
  <c r="H169" i="32" s="1"/>
  <c r="K168" i="32"/>
  <c r="M167" i="32"/>
  <c r="J167" i="32"/>
  <c r="K167" i="32" s="1"/>
  <c r="G167" i="32"/>
  <c r="H167" i="32" s="1"/>
  <c r="M166" i="32"/>
  <c r="K166" i="32"/>
  <c r="J166" i="32"/>
  <c r="G166" i="32"/>
  <c r="H166" i="32" s="1"/>
  <c r="L166" i="32" s="1"/>
  <c r="M165" i="32"/>
  <c r="J165" i="32"/>
  <c r="K165" i="32" s="1"/>
  <c r="G165" i="32"/>
  <c r="H165" i="32" s="1"/>
  <c r="M164" i="32"/>
  <c r="J164" i="32"/>
  <c r="K164" i="32" s="1"/>
  <c r="G164" i="32"/>
  <c r="H164" i="32" s="1"/>
  <c r="N164" i="32" s="1"/>
  <c r="M163" i="32"/>
  <c r="J163" i="32"/>
  <c r="K163" i="32" s="1"/>
  <c r="G163" i="32"/>
  <c r="H163" i="32" s="1"/>
  <c r="M162" i="32"/>
  <c r="K162" i="32"/>
  <c r="J162" i="32"/>
  <c r="G162" i="32"/>
  <c r="H162" i="32" s="1"/>
  <c r="L162" i="32" s="1"/>
  <c r="M161" i="32"/>
  <c r="J161" i="32"/>
  <c r="K161" i="32" s="1"/>
  <c r="G161" i="32"/>
  <c r="H161" i="32" s="1"/>
  <c r="M160" i="32"/>
  <c r="K160" i="32"/>
  <c r="J160" i="32"/>
  <c r="G160" i="32"/>
  <c r="H160" i="32" s="1"/>
  <c r="N160" i="32" s="1"/>
  <c r="M159" i="32"/>
  <c r="J159" i="32"/>
  <c r="K159" i="32" s="1"/>
  <c r="G159" i="32"/>
  <c r="H159" i="32" s="1"/>
  <c r="M158" i="32"/>
  <c r="K158" i="32"/>
  <c r="J158" i="32"/>
  <c r="G158" i="32"/>
  <c r="H158" i="32" s="1"/>
  <c r="L158" i="32" s="1"/>
  <c r="M157" i="32"/>
  <c r="J157" i="32"/>
  <c r="K157" i="32" s="1"/>
  <c r="G157" i="32"/>
  <c r="H157" i="32" s="1"/>
  <c r="M156" i="32"/>
  <c r="J156" i="32"/>
  <c r="K156" i="32" s="1"/>
  <c r="G156" i="32"/>
  <c r="H156" i="32" s="1"/>
  <c r="M155" i="32"/>
  <c r="J155" i="32"/>
  <c r="K155" i="32" s="1"/>
  <c r="G155" i="32"/>
  <c r="H155" i="32" s="1"/>
  <c r="M154" i="32"/>
  <c r="J154" i="32"/>
  <c r="K154" i="32" s="1"/>
  <c r="G154" i="32"/>
  <c r="H154" i="32" s="1"/>
  <c r="M153" i="32"/>
  <c r="J153" i="32"/>
  <c r="K153" i="32" s="1"/>
  <c r="G153" i="32"/>
  <c r="H153" i="32" s="1"/>
  <c r="L153" i="32" s="1"/>
  <c r="J152" i="32"/>
  <c r="H152" i="32"/>
  <c r="M152" i="32" s="1"/>
  <c r="G151" i="32"/>
  <c r="J151" i="32" s="1"/>
  <c r="K151" i="32" s="1"/>
  <c r="G150" i="32"/>
  <c r="L150" i="32" s="1"/>
  <c r="J149" i="32"/>
  <c r="K149" i="32" s="1"/>
  <c r="H149" i="32"/>
  <c r="O149" i="32" s="1"/>
  <c r="G149" i="32"/>
  <c r="L149" i="32" s="1"/>
  <c r="G148" i="32"/>
  <c r="J148" i="32" s="1"/>
  <c r="K148" i="32" s="1"/>
  <c r="G147" i="32"/>
  <c r="J147" i="32" s="1"/>
  <c r="K147" i="32" s="1"/>
  <c r="G146" i="32"/>
  <c r="L146" i="32" s="1"/>
  <c r="G145" i="32"/>
  <c r="L145" i="32" s="1"/>
  <c r="G144" i="32"/>
  <c r="J144" i="32" s="1"/>
  <c r="K144" i="32" s="1"/>
  <c r="G143" i="32"/>
  <c r="J143" i="32" s="1"/>
  <c r="K143" i="32" s="1"/>
  <c r="G142" i="32"/>
  <c r="L142" i="32" s="1"/>
  <c r="G141" i="32"/>
  <c r="L141" i="32" s="1"/>
  <c r="G140" i="32"/>
  <c r="J140" i="32" s="1"/>
  <c r="K140" i="32" s="1"/>
  <c r="G139" i="32"/>
  <c r="J139" i="32" s="1"/>
  <c r="K139" i="32" s="1"/>
  <c r="K138" i="32"/>
  <c r="G137" i="32"/>
  <c r="J137" i="32" s="1"/>
  <c r="K137" i="32" s="1"/>
  <c r="G136" i="32"/>
  <c r="L136" i="32" s="1"/>
  <c r="G135" i="32"/>
  <c r="L135" i="32" s="1"/>
  <c r="G134" i="32"/>
  <c r="J134" i="32" s="1"/>
  <c r="K134" i="32" s="1"/>
  <c r="G133" i="32"/>
  <c r="J133" i="32" s="1"/>
  <c r="K133" i="32" s="1"/>
  <c r="G132" i="32"/>
  <c r="H132" i="32" s="1"/>
  <c r="G131" i="32"/>
  <c r="L131" i="32" s="1"/>
  <c r="G130" i="32"/>
  <c r="J130" i="32" s="1"/>
  <c r="K130" i="32" s="1"/>
  <c r="G129" i="32"/>
  <c r="J129" i="32" s="1"/>
  <c r="K129" i="32" s="1"/>
  <c r="G128" i="32"/>
  <c r="H128" i="32" s="1"/>
  <c r="G127" i="32"/>
  <c r="L127" i="32" s="1"/>
  <c r="G126" i="32"/>
  <c r="J126" i="32" s="1"/>
  <c r="K126" i="32" s="1"/>
  <c r="G125" i="32"/>
  <c r="J125" i="32" s="1"/>
  <c r="K125" i="32" s="1"/>
  <c r="G124" i="32"/>
  <c r="H124" i="32" s="1"/>
  <c r="G123" i="32"/>
  <c r="L123" i="32" s="1"/>
  <c r="H122" i="32"/>
  <c r="O121" i="32"/>
  <c r="J121" i="32"/>
  <c r="K121" i="32" s="1"/>
  <c r="G121" i="32"/>
  <c r="H121" i="32" s="1"/>
  <c r="L121" i="32" s="1"/>
  <c r="O120" i="32"/>
  <c r="J120" i="32"/>
  <c r="K120" i="32" s="1"/>
  <c r="G120" i="32"/>
  <c r="H120" i="32" s="1"/>
  <c r="O119" i="32"/>
  <c r="K119" i="32"/>
  <c r="J119" i="32"/>
  <c r="G119" i="32"/>
  <c r="H119" i="32" s="1"/>
  <c r="O118" i="32"/>
  <c r="J118" i="32"/>
  <c r="K118" i="32" s="1"/>
  <c r="G118" i="32"/>
  <c r="H118" i="32" s="1"/>
  <c r="N118" i="32" s="1"/>
  <c r="O117" i="32"/>
  <c r="J117" i="32"/>
  <c r="K117" i="32" s="1"/>
  <c r="G117" i="32"/>
  <c r="H117" i="32" s="1"/>
  <c r="L117" i="32" s="1"/>
  <c r="O116" i="32"/>
  <c r="K116" i="32"/>
  <c r="J116" i="32"/>
  <c r="G116" i="32"/>
  <c r="H116" i="32" s="1"/>
  <c r="O115" i="32"/>
  <c r="K115" i="32"/>
  <c r="J115" i="32"/>
  <c r="G115" i="32"/>
  <c r="H115" i="32" s="1"/>
  <c r="O114" i="32"/>
  <c r="J114" i="32"/>
  <c r="K114" i="32" s="1"/>
  <c r="G114" i="32"/>
  <c r="H114" i="32" s="1"/>
  <c r="N114" i="32" s="1"/>
  <c r="O113" i="32"/>
  <c r="J113" i="32"/>
  <c r="K113" i="32" s="1"/>
  <c r="G113" i="32"/>
  <c r="H113" i="32" s="1"/>
  <c r="L113" i="32" s="1"/>
  <c r="O112" i="32"/>
  <c r="K112" i="32"/>
  <c r="J112" i="32"/>
  <c r="G112" i="32"/>
  <c r="H112" i="32" s="1"/>
  <c r="O111" i="32"/>
  <c r="K111" i="32"/>
  <c r="J111" i="32"/>
  <c r="G111" i="32"/>
  <c r="H111" i="32" s="1"/>
  <c r="O110" i="32"/>
  <c r="J110" i="32"/>
  <c r="K110" i="32" s="1"/>
  <c r="G110" i="32"/>
  <c r="H110" i="32" s="1"/>
  <c r="N110" i="32" s="1"/>
  <c r="O109" i="32"/>
  <c r="J109" i="32"/>
  <c r="K109" i="32" s="1"/>
  <c r="G109" i="32"/>
  <c r="H109" i="32" s="1"/>
  <c r="L109" i="32" s="1"/>
  <c r="K108" i="32"/>
  <c r="O107" i="32"/>
  <c r="J107" i="32"/>
  <c r="K107" i="32" s="1"/>
  <c r="G107" i="32"/>
  <c r="H107" i="32" s="1"/>
  <c r="O106" i="32"/>
  <c r="J106" i="32"/>
  <c r="K106" i="32" s="1"/>
  <c r="G106" i="32"/>
  <c r="H106" i="32" s="1"/>
  <c r="O105" i="32"/>
  <c r="J105" i="32"/>
  <c r="K105" i="32" s="1"/>
  <c r="G105" i="32"/>
  <c r="H105" i="32" s="1"/>
  <c r="L105" i="32" s="1"/>
  <c r="O104" i="32"/>
  <c r="J104" i="32"/>
  <c r="K104" i="32" s="1"/>
  <c r="G104" i="32"/>
  <c r="H104" i="32" s="1"/>
  <c r="O103" i="32"/>
  <c r="K103" i="32"/>
  <c r="J103" i="32"/>
  <c r="G103" i="32"/>
  <c r="H103" i="32" s="1"/>
  <c r="O102" i="32"/>
  <c r="J102" i="32"/>
  <c r="K102" i="32" s="1"/>
  <c r="G102" i="32"/>
  <c r="H102" i="32" s="1"/>
  <c r="O101" i="32"/>
  <c r="J101" i="32"/>
  <c r="K101" i="32" s="1"/>
  <c r="G101" i="32"/>
  <c r="H101" i="32" s="1"/>
  <c r="L101" i="32" s="1"/>
  <c r="O100" i="32"/>
  <c r="J100" i="32"/>
  <c r="K100" i="32" s="1"/>
  <c r="G100" i="32"/>
  <c r="H100" i="32" s="1"/>
  <c r="O99" i="32"/>
  <c r="J99" i="32"/>
  <c r="K99" i="32" s="1"/>
  <c r="G99" i="32"/>
  <c r="H99" i="32" s="1"/>
  <c r="O98" i="32"/>
  <c r="J98" i="32"/>
  <c r="K98" i="32" s="1"/>
  <c r="G98" i="32"/>
  <c r="H98" i="32" s="1"/>
  <c r="O97" i="32"/>
  <c r="J97" i="32"/>
  <c r="K97" i="32" s="1"/>
  <c r="G97" i="32"/>
  <c r="H97" i="32" s="1"/>
  <c r="L97" i="32" s="1"/>
  <c r="O96" i="32"/>
  <c r="J96" i="32"/>
  <c r="K96" i="32" s="1"/>
  <c r="G96" i="32"/>
  <c r="H96" i="32" s="1"/>
  <c r="O95" i="32"/>
  <c r="J95" i="32"/>
  <c r="K95" i="32" s="1"/>
  <c r="G95" i="32"/>
  <c r="H95" i="32" s="1"/>
  <c r="O94" i="32"/>
  <c r="J94" i="32"/>
  <c r="K94" i="32" s="1"/>
  <c r="G94" i="32"/>
  <c r="H94" i="32" s="1"/>
  <c r="O93" i="32"/>
  <c r="J93" i="32"/>
  <c r="K93" i="32" s="1"/>
  <c r="G93" i="32"/>
  <c r="H93" i="32" s="1"/>
  <c r="L93" i="32" s="1"/>
  <c r="M92" i="32"/>
  <c r="J92" i="32"/>
  <c r="H92" i="32"/>
  <c r="O91" i="32"/>
  <c r="M91" i="32"/>
  <c r="K91" i="32"/>
  <c r="J91" i="32"/>
  <c r="G91" i="32"/>
  <c r="N91" i="32" s="1"/>
  <c r="O90" i="32"/>
  <c r="M90" i="32"/>
  <c r="J90" i="32"/>
  <c r="K90" i="32" s="1"/>
  <c r="G90" i="32"/>
  <c r="N90" i="32" s="1"/>
  <c r="O89" i="32"/>
  <c r="M89" i="32"/>
  <c r="J89" i="32"/>
  <c r="K89" i="32" s="1"/>
  <c r="G89" i="32"/>
  <c r="H89" i="32" s="1"/>
  <c r="O88" i="32"/>
  <c r="M88" i="32"/>
  <c r="J88" i="32"/>
  <c r="K88" i="32" s="1"/>
  <c r="G88" i="32"/>
  <c r="N88" i="32" s="1"/>
  <c r="O87" i="32"/>
  <c r="M87" i="32"/>
  <c r="J87" i="32"/>
  <c r="K87" i="32" s="1"/>
  <c r="G87" i="32"/>
  <c r="N87" i="32" s="1"/>
  <c r="O86" i="32"/>
  <c r="M86" i="32"/>
  <c r="J86" i="32"/>
  <c r="K86" i="32" s="1"/>
  <c r="G86" i="32"/>
  <c r="N86" i="32" s="1"/>
  <c r="O85" i="32"/>
  <c r="M85" i="32"/>
  <c r="J85" i="32"/>
  <c r="K85" i="32" s="1"/>
  <c r="H85" i="32"/>
  <c r="G85" i="32"/>
  <c r="N85" i="32" s="1"/>
  <c r="O84" i="32"/>
  <c r="M84" i="32"/>
  <c r="J84" i="32"/>
  <c r="K84" i="32" s="1"/>
  <c r="G84" i="32"/>
  <c r="N84" i="32" s="1"/>
  <c r="O83" i="32"/>
  <c r="M83" i="32"/>
  <c r="K83" i="32"/>
  <c r="J83" i="32"/>
  <c r="G83" i="32"/>
  <c r="N83" i="32" s="1"/>
  <c r="O82" i="32"/>
  <c r="M82" i="32"/>
  <c r="J82" i="32"/>
  <c r="K82" i="32" s="1"/>
  <c r="G82" i="32"/>
  <c r="N82" i="32" s="1"/>
  <c r="O81" i="32"/>
  <c r="M81" i="32"/>
  <c r="J81" i="32"/>
  <c r="K81" i="32" s="1"/>
  <c r="G81" i="32"/>
  <c r="H81" i="32" s="1"/>
  <c r="O80" i="32"/>
  <c r="M80" i="32"/>
  <c r="J80" i="32"/>
  <c r="K80" i="32" s="1"/>
  <c r="G80" i="32"/>
  <c r="N80" i="32" s="1"/>
  <c r="O79" i="32"/>
  <c r="M79" i="32"/>
  <c r="K79" i="32"/>
  <c r="J79" i="32"/>
  <c r="G79" i="32"/>
  <c r="N79" i="32" s="1"/>
  <c r="K78" i="32"/>
  <c r="O77" i="32"/>
  <c r="M77" i="32"/>
  <c r="J77" i="32"/>
  <c r="K77" i="32" s="1"/>
  <c r="G77" i="32"/>
  <c r="N77" i="32" s="1"/>
  <c r="O76" i="32"/>
  <c r="M76" i="32"/>
  <c r="J76" i="32"/>
  <c r="K76" i="32" s="1"/>
  <c r="G76" i="32"/>
  <c r="N76" i="32" s="1"/>
  <c r="O75" i="32"/>
  <c r="M75" i="32"/>
  <c r="J75" i="32"/>
  <c r="K75" i="32" s="1"/>
  <c r="H75" i="32"/>
  <c r="G75" i="32"/>
  <c r="N75" i="32" s="1"/>
  <c r="O74" i="32"/>
  <c r="M74" i="32"/>
  <c r="J74" i="32"/>
  <c r="K74" i="32" s="1"/>
  <c r="G74" i="32"/>
  <c r="N74" i="32" s="1"/>
  <c r="O73" i="32"/>
  <c r="M73" i="32"/>
  <c r="K73" i="32"/>
  <c r="J73" i="32"/>
  <c r="G73" i="32"/>
  <c r="N73" i="32" s="1"/>
  <c r="O72" i="32"/>
  <c r="M72" i="32"/>
  <c r="J72" i="32"/>
  <c r="K72" i="32" s="1"/>
  <c r="G72" i="32"/>
  <c r="N72" i="32" s="1"/>
  <c r="O71" i="32"/>
  <c r="M71" i="32"/>
  <c r="J71" i="32"/>
  <c r="K71" i="32" s="1"/>
  <c r="G71" i="32"/>
  <c r="H71" i="32" s="1"/>
  <c r="O70" i="32"/>
  <c r="M70" i="32"/>
  <c r="J70" i="32"/>
  <c r="K70" i="32" s="1"/>
  <c r="G70" i="32"/>
  <c r="N70" i="32" s="1"/>
  <c r="O69" i="32"/>
  <c r="M69" i="32"/>
  <c r="J69" i="32"/>
  <c r="K69" i="32" s="1"/>
  <c r="G69" i="32"/>
  <c r="N69" i="32" s="1"/>
  <c r="O68" i="32"/>
  <c r="M68" i="32"/>
  <c r="J68" i="32"/>
  <c r="K68" i="32" s="1"/>
  <c r="G68" i="32"/>
  <c r="N68" i="32" s="1"/>
  <c r="O67" i="32"/>
  <c r="M67" i="32"/>
  <c r="J67" i="32"/>
  <c r="K67" i="32" s="1"/>
  <c r="G67" i="32"/>
  <c r="N67" i="32" s="1"/>
  <c r="O66" i="32"/>
  <c r="M66" i="32"/>
  <c r="J66" i="32"/>
  <c r="K66" i="32" s="1"/>
  <c r="G66" i="32"/>
  <c r="N66" i="32" s="1"/>
  <c r="O65" i="32"/>
  <c r="M65" i="32"/>
  <c r="J65" i="32"/>
  <c r="K65" i="32" s="1"/>
  <c r="G65" i="32"/>
  <c r="N65" i="32" s="1"/>
  <c r="O64" i="32"/>
  <c r="M64" i="32"/>
  <c r="J64" i="32"/>
  <c r="K64" i="32" s="1"/>
  <c r="G64" i="32"/>
  <c r="N64" i="32" s="1"/>
  <c r="O63" i="32"/>
  <c r="M63" i="32"/>
  <c r="J63" i="32"/>
  <c r="K63" i="32" s="1"/>
  <c r="G63" i="32"/>
  <c r="H63" i="32" s="1"/>
  <c r="M62" i="32"/>
  <c r="O61" i="32"/>
  <c r="M61" i="32"/>
  <c r="L61" i="32"/>
  <c r="G61" i="32"/>
  <c r="H61" i="32" s="1"/>
  <c r="O60" i="32"/>
  <c r="M60" i="32"/>
  <c r="L60" i="32"/>
  <c r="G60" i="32"/>
  <c r="N60" i="32" s="1"/>
  <c r="O59" i="32"/>
  <c r="M59" i="32"/>
  <c r="L59" i="32"/>
  <c r="G59" i="32"/>
  <c r="N59" i="32" s="1"/>
  <c r="O58" i="32"/>
  <c r="M58" i="32"/>
  <c r="L58" i="32"/>
  <c r="G58" i="32"/>
  <c r="N58" i="32" s="1"/>
  <c r="O57" i="32"/>
  <c r="M57" i="32"/>
  <c r="L57" i="32"/>
  <c r="G57" i="32"/>
  <c r="N57" i="32" s="1"/>
  <c r="O56" i="32"/>
  <c r="M56" i="32"/>
  <c r="L56" i="32"/>
  <c r="G56" i="32"/>
  <c r="N56" i="32" s="1"/>
  <c r="O55" i="32"/>
  <c r="M55" i="32"/>
  <c r="L55" i="32"/>
  <c r="G55" i="32"/>
  <c r="N55" i="32" s="1"/>
  <c r="O54" i="32"/>
  <c r="M54" i="32"/>
  <c r="L54" i="32"/>
  <c r="G54" i="32"/>
  <c r="N54" i="32" s="1"/>
  <c r="O53" i="32"/>
  <c r="M53" i="32"/>
  <c r="L53" i="32"/>
  <c r="G53" i="32"/>
  <c r="N53" i="32" s="1"/>
  <c r="O52" i="32"/>
  <c r="M52" i="32"/>
  <c r="L52" i="32"/>
  <c r="G52" i="32"/>
  <c r="N52" i="32" s="1"/>
  <c r="O51" i="32"/>
  <c r="M51" i="32"/>
  <c r="L51" i="32"/>
  <c r="G51" i="32"/>
  <c r="N51" i="32" s="1"/>
  <c r="O50" i="32"/>
  <c r="M50" i="32"/>
  <c r="L50" i="32"/>
  <c r="H50" i="32"/>
  <c r="G50" i="32"/>
  <c r="N50" i="32" s="1"/>
  <c r="O49" i="32"/>
  <c r="M49" i="32"/>
  <c r="L49" i="32"/>
  <c r="G49" i="32"/>
  <c r="N49" i="32" s="1"/>
  <c r="M48" i="32"/>
  <c r="O47" i="32"/>
  <c r="M47" i="32"/>
  <c r="L47" i="32"/>
  <c r="G47" i="32"/>
  <c r="H47" i="32" s="1"/>
  <c r="O46" i="32"/>
  <c r="M46" i="32"/>
  <c r="L46" i="32"/>
  <c r="G46" i="32"/>
  <c r="N46" i="32" s="1"/>
  <c r="O45" i="32"/>
  <c r="M45" i="32"/>
  <c r="L45" i="32"/>
  <c r="G45" i="32"/>
  <c r="H45" i="32" s="1"/>
  <c r="O44" i="32"/>
  <c r="M44" i="32"/>
  <c r="L44" i="32"/>
  <c r="G44" i="32"/>
  <c r="N44" i="32" s="1"/>
  <c r="O43" i="32"/>
  <c r="M43" i="32"/>
  <c r="L43" i="32"/>
  <c r="G43" i="32"/>
  <c r="H43" i="32" s="1"/>
  <c r="O42" i="32"/>
  <c r="M42" i="32"/>
  <c r="L42" i="32"/>
  <c r="G42" i="32"/>
  <c r="N42" i="32" s="1"/>
  <c r="O41" i="32"/>
  <c r="M41" i="32"/>
  <c r="L41" i="32"/>
  <c r="G41" i="32"/>
  <c r="H41" i="32" s="1"/>
  <c r="O40" i="32"/>
  <c r="M40" i="32"/>
  <c r="L40" i="32"/>
  <c r="G40" i="32"/>
  <c r="N40" i="32" s="1"/>
  <c r="O39" i="32"/>
  <c r="M39" i="32"/>
  <c r="L39" i="32"/>
  <c r="G39" i="32"/>
  <c r="H39" i="32" s="1"/>
  <c r="O38" i="32"/>
  <c r="M38" i="32"/>
  <c r="L38" i="32"/>
  <c r="H38" i="32"/>
  <c r="G38" i="32"/>
  <c r="N38" i="32" s="1"/>
  <c r="O37" i="32"/>
  <c r="M37" i="32"/>
  <c r="L37" i="32"/>
  <c r="G37" i="32"/>
  <c r="H37" i="32" s="1"/>
  <c r="O36" i="32"/>
  <c r="M36" i="32"/>
  <c r="L36" i="32"/>
  <c r="G36" i="32"/>
  <c r="N36" i="32" s="1"/>
  <c r="O35" i="32"/>
  <c r="M35" i="32"/>
  <c r="L35" i="32"/>
  <c r="G35" i="32"/>
  <c r="H35" i="32" s="1"/>
  <c r="O34" i="32"/>
  <c r="M34" i="32"/>
  <c r="L34" i="32"/>
  <c r="H34" i="32"/>
  <c r="G34" i="32"/>
  <c r="N34" i="32" s="1"/>
  <c r="O33" i="32"/>
  <c r="M33" i="32"/>
  <c r="L33" i="32"/>
  <c r="G33" i="32"/>
  <c r="H33" i="32" s="1"/>
  <c r="H32" i="32"/>
  <c r="O31" i="32"/>
  <c r="M31" i="32"/>
  <c r="L31" i="32"/>
  <c r="K31" i="32"/>
  <c r="G31" i="32"/>
  <c r="N31" i="32" s="1"/>
  <c r="O30" i="32"/>
  <c r="M30" i="32"/>
  <c r="L30" i="32"/>
  <c r="K30" i="32"/>
  <c r="G30" i="32"/>
  <c r="N30" i="32" s="1"/>
  <c r="O29" i="32"/>
  <c r="M29" i="32"/>
  <c r="L29" i="32"/>
  <c r="K29" i="32"/>
  <c r="G29" i="32"/>
  <c r="N29" i="32" s="1"/>
  <c r="O28" i="32"/>
  <c r="M28" i="32"/>
  <c r="L28" i="32"/>
  <c r="K28" i="32"/>
  <c r="G28" i="32"/>
  <c r="H28" i="32" s="1"/>
  <c r="O27" i="32"/>
  <c r="M27" i="32"/>
  <c r="L27" i="32"/>
  <c r="K27" i="32"/>
  <c r="G27" i="32"/>
  <c r="N27" i="32" s="1"/>
  <c r="O26" i="32"/>
  <c r="M26" i="32"/>
  <c r="L26" i="32"/>
  <c r="K26" i="32"/>
  <c r="H26" i="32"/>
  <c r="G26" i="32"/>
  <c r="N26" i="32" s="1"/>
  <c r="O25" i="32"/>
  <c r="M25" i="32"/>
  <c r="L25" i="32"/>
  <c r="K25" i="32"/>
  <c r="G25" i="32"/>
  <c r="N25" i="32" s="1"/>
  <c r="O24" i="32"/>
  <c r="M24" i="32"/>
  <c r="L24" i="32"/>
  <c r="K24" i="32"/>
  <c r="G24" i="32"/>
  <c r="N24" i="32" s="1"/>
  <c r="O23" i="32"/>
  <c r="M23" i="32"/>
  <c r="L23" i="32"/>
  <c r="K23" i="32"/>
  <c r="G23" i="32"/>
  <c r="N23" i="32" s="1"/>
  <c r="O22" i="32"/>
  <c r="M22" i="32"/>
  <c r="L22" i="32"/>
  <c r="K22" i="32"/>
  <c r="G22" i="32"/>
  <c r="N22" i="32" s="1"/>
  <c r="O21" i="32"/>
  <c r="M21" i="32"/>
  <c r="L21" i="32"/>
  <c r="K21" i="32"/>
  <c r="G21" i="32"/>
  <c r="N21" i="32" s="1"/>
  <c r="O20" i="32"/>
  <c r="M20" i="32"/>
  <c r="L20" i="32"/>
  <c r="K20" i="32"/>
  <c r="G20" i="32"/>
  <c r="N20" i="32" s="1"/>
  <c r="O19" i="32"/>
  <c r="M19" i="32"/>
  <c r="L19" i="32"/>
  <c r="K19" i="32"/>
  <c r="G19" i="32"/>
  <c r="N19" i="32" s="1"/>
  <c r="K18" i="32"/>
  <c r="O17" i="32"/>
  <c r="M17" i="32"/>
  <c r="L17" i="32"/>
  <c r="K17" i="32"/>
  <c r="G17" i="32"/>
  <c r="N17" i="32" s="1"/>
  <c r="O16" i="32"/>
  <c r="M16" i="32"/>
  <c r="L16" i="32"/>
  <c r="K16" i="32"/>
  <c r="G16" i="32"/>
  <c r="N16" i="32" s="1"/>
  <c r="O15" i="32"/>
  <c r="M15" i="32"/>
  <c r="L15" i="32"/>
  <c r="K15" i="32"/>
  <c r="G15" i="32"/>
  <c r="N15" i="32" s="1"/>
  <c r="O14" i="32"/>
  <c r="M14" i="32"/>
  <c r="L14" i="32"/>
  <c r="K14" i="32"/>
  <c r="G14" i="32"/>
  <c r="H14" i="32" s="1"/>
  <c r="O13" i="32"/>
  <c r="M13" i="32"/>
  <c r="L13" i="32"/>
  <c r="K13" i="32"/>
  <c r="G13" i="32"/>
  <c r="N13" i="32" s="1"/>
  <c r="O12" i="32"/>
  <c r="M12" i="32"/>
  <c r="L12" i="32"/>
  <c r="K12" i="32"/>
  <c r="G12" i="32"/>
  <c r="H12" i="32" s="1"/>
  <c r="O11" i="32"/>
  <c r="M11" i="32"/>
  <c r="L11" i="32"/>
  <c r="K11" i="32"/>
  <c r="G11" i="32"/>
  <c r="H11" i="32" s="1"/>
  <c r="O10" i="32"/>
  <c r="M10" i="32"/>
  <c r="L10" i="32"/>
  <c r="K10" i="32"/>
  <c r="G10" i="32"/>
  <c r="H10" i="32" s="1"/>
  <c r="O9" i="32"/>
  <c r="M9" i="32"/>
  <c r="L9" i="32"/>
  <c r="K9" i="32"/>
  <c r="G9" i="32"/>
  <c r="N9" i="32" s="1"/>
  <c r="O8" i="32"/>
  <c r="M8" i="32"/>
  <c r="L8" i="32"/>
  <c r="K8" i="32"/>
  <c r="G8" i="32"/>
  <c r="H8" i="32" s="1"/>
  <c r="O7" i="32"/>
  <c r="M7" i="32"/>
  <c r="L7" i="32"/>
  <c r="K7" i="32"/>
  <c r="G7" i="32"/>
  <c r="H7" i="32" s="1"/>
  <c r="O6" i="32"/>
  <c r="M6" i="32"/>
  <c r="L6" i="32"/>
  <c r="K6" i="32"/>
  <c r="G6" i="32"/>
  <c r="H6" i="32" s="1"/>
  <c r="O5" i="32"/>
  <c r="M5" i="32"/>
  <c r="L5" i="32"/>
  <c r="K5" i="32"/>
  <c r="G5" i="32"/>
  <c r="H5" i="32" s="1"/>
  <c r="O4" i="32"/>
  <c r="M4" i="32"/>
  <c r="L4" i="32"/>
  <c r="K4" i="32"/>
  <c r="G4" i="32"/>
  <c r="N4" i="32" s="1"/>
  <c r="O3" i="32"/>
  <c r="N3" i="32"/>
  <c r="M3" i="32"/>
  <c r="L3" i="32"/>
  <c r="K3" i="32"/>
  <c r="H3" i="32"/>
  <c r="G3" i="32"/>
  <c r="F39" i="35" l="1"/>
  <c r="H39" i="35"/>
  <c r="I39" i="35"/>
  <c r="G39" i="35"/>
  <c r="E39" i="35"/>
  <c r="E37" i="35"/>
  <c r="H37" i="35"/>
  <c r="I37" i="35"/>
  <c r="F37" i="35"/>
  <c r="G37" i="35"/>
  <c r="E35" i="35"/>
  <c r="G35" i="35"/>
  <c r="H35" i="35"/>
  <c r="F35" i="35"/>
  <c r="I35" i="35"/>
  <c r="F33" i="35"/>
  <c r="G33" i="35"/>
  <c r="E33" i="35"/>
  <c r="H33" i="35"/>
  <c r="I33" i="35"/>
  <c r="H16" i="32"/>
  <c r="H22" i="32"/>
  <c r="H42" i="32"/>
  <c r="H54" i="32"/>
  <c r="J132" i="32"/>
  <c r="K132" i="32" s="1"/>
  <c r="H135" i="32"/>
  <c r="O135" i="32" s="1"/>
  <c r="J145" i="32"/>
  <c r="K145" i="32" s="1"/>
  <c r="J150" i="32"/>
  <c r="K150" i="32" s="1"/>
  <c r="H46" i="32"/>
  <c r="H58" i="32"/>
  <c r="J135" i="32"/>
  <c r="K135" i="32" s="1"/>
  <c r="L154" i="32"/>
  <c r="N154" i="32"/>
  <c r="H123" i="32"/>
  <c r="O123" i="32" s="1"/>
  <c r="J128" i="32"/>
  <c r="K128" i="32" s="1"/>
  <c r="H131" i="32"/>
  <c r="O131" i="32" s="1"/>
  <c r="H142" i="32"/>
  <c r="H136" i="32"/>
  <c r="H141" i="32"/>
  <c r="O141" i="32" s="1"/>
  <c r="J142" i="32"/>
  <c r="K142" i="32" s="1"/>
  <c r="H146" i="32"/>
  <c r="J124" i="32"/>
  <c r="K124" i="32" s="1"/>
  <c r="H127" i="32"/>
  <c r="O127" i="32" s="1"/>
  <c r="J136" i="32"/>
  <c r="K136" i="32" s="1"/>
  <c r="J141" i="32"/>
  <c r="K141" i="32" s="1"/>
  <c r="H145" i="32"/>
  <c r="O145" i="32" s="1"/>
  <c r="J146" i="32"/>
  <c r="K146" i="32" s="1"/>
  <c r="H150" i="32"/>
  <c r="M150" i="32" s="1"/>
  <c r="N71" i="32"/>
  <c r="N81" i="32"/>
  <c r="N63" i="32"/>
  <c r="H67" i="32"/>
  <c r="N89" i="32"/>
  <c r="H36" i="32"/>
  <c r="H44" i="32"/>
  <c r="H52" i="32"/>
  <c r="H60" i="32"/>
  <c r="H40" i="32"/>
  <c r="H56" i="32"/>
  <c r="H30" i="32"/>
  <c r="H29" i="32"/>
  <c r="H25" i="32"/>
  <c r="H21" i="32"/>
  <c r="N8" i="32"/>
  <c r="H15" i="32"/>
  <c r="N12" i="32"/>
  <c r="N11" i="32"/>
  <c r="N7" i="32"/>
  <c r="N99" i="32"/>
  <c r="L99" i="32"/>
  <c r="N100" i="32"/>
  <c r="L100" i="32"/>
  <c r="L107" i="32"/>
  <c r="N107" i="32"/>
  <c r="N98" i="32"/>
  <c r="L98" i="32"/>
  <c r="N106" i="32"/>
  <c r="L106" i="32"/>
  <c r="N95" i="32"/>
  <c r="L95" i="32"/>
  <c r="N96" i="32"/>
  <c r="L96" i="32"/>
  <c r="N103" i="32"/>
  <c r="L103" i="32"/>
  <c r="L104" i="32"/>
  <c r="N104" i="32"/>
  <c r="N94" i="32"/>
  <c r="L94" i="32"/>
  <c r="N102" i="32"/>
  <c r="L102" i="32"/>
  <c r="N112" i="32"/>
  <c r="L112" i="32"/>
  <c r="N115" i="32"/>
  <c r="L115" i="32"/>
  <c r="N116" i="32"/>
  <c r="L116" i="32"/>
  <c r="N119" i="32"/>
  <c r="L119" i="32"/>
  <c r="N120" i="32"/>
  <c r="L120" i="32"/>
  <c r="M128" i="32"/>
  <c r="O128" i="32"/>
  <c r="N174" i="32"/>
  <c r="L174" i="32"/>
  <c r="L175" i="32"/>
  <c r="N175" i="32"/>
  <c r="N61" i="32"/>
  <c r="N6" i="32"/>
  <c r="N14" i="32"/>
  <c r="N28" i="32"/>
  <c r="N33" i="32"/>
  <c r="N35" i="32"/>
  <c r="N37" i="32"/>
  <c r="N39" i="32"/>
  <c r="N41" i="32"/>
  <c r="N43" i="32"/>
  <c r="N45" i="32"/>
  <c r="N47" i="32"/>
  <c r="H49" i="32"/>
  <c r="H51" i="32"/>
  <c r="H53" i="32"/>
  <c r="H55" i="32"/>
  <c r="H57" i="32"/>
  <c r="H59" i="32"/>
  <c r="H66" i="32"/>
  <c r="H70" i="32"/>
  <c r="H74" i="32"/>
  <c r="H80" i="32"/>
  <c r="H84" i="32"/>
  <c r="H88" i="32"/>
  <c r="N155" i="32"/>
  <c r="L155" i="32"/>
  <c r="N156" i="32"/>
  <c r="L156" i="32"/>
  <c r="L157" i="32"/>
  <c r="N157" i="32"/>
  <c r="N159" i="32"/>
  <c r="L159" i="32"/>
  <c r="L161" i="32"/>
  <c r="N161" i="32"/>
  <c r="N163" i="32"/>
  <c r="L163" i="32"/>
  <c r="L165" i="32"/>
  <c r="N165" i="32"/>
  <c r="N167" i="32"/>
  <c r="L167" i="32"/>
  <c r="N169" i="32"/>
  <c r="L169" i="32"/>
  <c r="L171" i="32"/>
  <c r="N171" i="32"/>
  <c r="N173" i="32"/>
  <c r="L173" i="32"/>
  <c r="N181" i="32"/>
  <c r="L181" i="32"/>
  <c r="N93" i="32"/>
  <c r="N105" i="32"/>
  <c r="N111" i="32"/>
  <c r="L111" i="32"/>
  <c r="N10" i="32"/>
  <c r="H20" i="32"/>
  <c r="N5" i="32"/>
  <c r="H9" i="32"/>
  <c r="H13" i="32"/>
  <c r="H17" i="32"/>
  <c r="H19" i="32"/>
  <c r="H23" i="32"/>
  <c r="H27" i="32"/>
  <c r="H31" i="32"/>
  <c r="H65" i="32"/>
  <c r="H69" i="32"/>
  <c r="H73" i="32"/>
  <c r="H77" i="32"/>
  <c r="H79" i="32"/>
  <c r="H83" i="32"/>
  <c r="H87" i="32"/>
  <c r="H91" i="32"/>
  <c r="N109" i="32"/>
  <c r="M124" i="32"/>
  <c r="O124" i="32"/>
  <c r="M132" i="32"/>
  <c r="O132" i="32"/>
  <c r="N178" i="32"/>
  <c r="L178" i="32"/>
  <c r="L179" i="32"/>
  <c r="N179" i="32"/>
  <c r="N97" i="32"/>
  <c r="N101" i="32"/>
  <c r="H24" i="32"/>
  <c r="H4" i="32"/>
  <c r="H64" i="32"/>
  <c r="H68" i="32"/>
  <c r="H72" i="32"/>
  <c r="H76" i="32"/>
  <c r="H82" i="32"/>
  <c r="H86" i="32"/>
  <c r="H90" i="32"/>
  <c r="N177" i="32"/>
  <c r="L177" i="32"/>
  <c r="N113" i="32"/>
  <c r="N117" i="32"/>
  <c r="N121" i="32"/>
  <c r="M123" i="32"/>
  <c r="L126" i="32"/>
  <c r="L130" i="32"/>
  <c r="M131" i="32"/>
  <c r="L134" i="32"/>
  <c r="M135" i="32"/>
  <c r="L140" i="32"/>
  <c r="L144" i="32"/>
  <c r="M145" i="32"/>
  <c r="L148" i="32"/>
  <c r="M149" i="32"/>
  <c r="O150" i="32"/>
  <c r="N158" i="32"/>
  <c r="L160" i="32"/>
  <c r="N162" i="32"/>
  <c r="L164" i="32"/>
  <c r="N166" i="32"/>
  <c r="L170" i="32"/>
  <c r="N172" i="32"/>
  <c r="N176" i="32"/>
  <c r="N180" i="32"/>
  <c r="J123" i="32"/>
  <c r="K123" i="32" s="1"/>
  <c r="L125" i="32"/>
  <c r="H126" i="32"/>
  <c r="J127" i="32"/>
  <c r="K127" i="32" s="1"/>
  <c r="L129" i="32"/>
  <c r="H130" i="32"/>
  <c r="J131" i="32"/>
  <c r="K131" i="32" s="1"/>
  <c r="L133" i="32"/>
  <c r="H134" i="32"/>
  <c r="L137" i="32"/>
  <c r="L139" i="32"/>
  <c r="H140" i="32"/>
  <c r="L143" i="32"/>
  <c r="H144" i="32"/>
  <c r="L147" i="32"/>
  <c r="H148" i="32"/>
  <c r="L151" i="32"/>
  <c r="N153" i="32"/>
  <c r="L110" i="32"/>
  <c r="L114" i="32"/>
  <c r="L118" i="32"/>
  <c r="L124" i="32"/>
  <c r="H125" i="32"/>
  <c r="L128" i="32"/>
  <c r="H129" i="32"/>
  <c r="L132" i="32"/>
  <c r="H133" i="32"/>
  <c r="H137" i="32"/>
  <c r="H139" i="32"/>
  <c r="H143" i="32"/>
  <c r="H147" i="32"/>
  <c r="H151" i="32"/>
  <c r="M141" i="32" l="1"/>
  <c r="M127" i="32"/>
  <c r="M146" i="32"/>
  <c r="O146" i="32"/>
  <c r="M142" i="32"/>
  <c r="O142" i="32"/>
  <c r="M136" i="32"/>
  <c r="O136" i="32"/>
  <c r="O148" i="32"/>
  <c r="M148" i="32"/>
  <c r="O151" i="32"/>
  <c r="M151" i="32"/>
  <c r="O125" i="32"/>
  <c r="M125" i="32"/>
  <c r="O126" i="32"/>
  <c r="M126" i="32"/>
  <c r="O133" i="32"/>
  <c r="M133" i="32"/>
  <c r="O143" i="32"/>
  <c r="M143" i="32"/>
  <c r="O144" i="32"/>
  <c r="M144" i="32"/>
  <c r="O130" i="32"/>
  <c r="M130" i="32"/>
  <c r="O137" i="32"/>
  <c r="M137" i="32"/>
  <c r="O140" i="32"/>
  <c r="M140" i="32"/>
  <c r="O147" i="32"/>
  <c r="M147" i="32"/>
  <c r="O139" i="32"/>
  <c r="M139" i="32"/>
  <c r="O129" i="32"/>
  <c r="M129" i="32"/>
  <c r="O134" i="32"/>
  <c r="M134" i="32"/>
  <c r="E43" i="35" l="1"/>
  <c r="I43" i="35"/>
  <c r="F43" i="35"/>
  <c r="H43" i="35"/>
  <c r="G43" i="35"/>
  <c r="M25" i="9" l="1"/>
  <c r="J25" i="9"/>
  <c r="G25" i="9"/>
  <c r="H25" i="9" s="1"/>
  <c r="M23" i="9"/>
  <c r="J23" i="9"/>
  <c r="H23" i="9"/>
  <c r="L23" i="9" s="1"/>
  <c r="G23" i="9"/>
  <c r="L21" i="9"/>
  <c r="G21" i="9"/>
  <c r="H21" i="9" s="1"/>
  <c r="J19" i="9"/>
  <c r="H19" i="9"/>
  <c r="O19" i="9" s="1"/>
  <c r="G19" i="9"/>
  <c r="L19" i="9" s="1"/>
  <c r="O17" i="9"/>
  <c r="J17" i="9"/>
  <c r="G17" i="9"/>
  <c r="H17" i="9" s="1"/>
  <c r="O15" i="9"/>
  <c r="J15" i="9"/>
  <c r="H15" i="9"/>
  <c r="L15" i="9" s="1"/>
  <c r="G15" i="9"/>
  <c r="O13" i="9"/>
  <c r="M13" i="9"/>
  <c r="J13" i="9"/>
  <c r="G13" i="9"/>
  <c r="H13" i="9" s="1"/>
  <c r="O11" i="9"/>
  <c r="M11" i="9"/>
  <c r="J11" i="9"/>
  <c r="H11" i="9"/>
  <c r="G11" i="9"/>
  <c r="N11" i="9" s="1"/>
  <c r="O9" i="9"/>
  <c r="M9" i="9"/>
  <c r="L9" i="9"/>
  <c r="G9" i="9"/>
  <c r="H9" i="9" s="1"/>
  <c r="O7" i="9"/>
  <c r="M7" i="9"/>
  <c r="L7" i="9"/>
  <c r="H7" i="9"/>
  <c r="G7" i="9"/>
  <c r="N7" i="9" s="1"/>
  <c r="O5" i="9"/>
  <c r="M5" i="9"/>
  <c r="L5" i="9"/>
  <c r="K5" i="9"/>
  <c r="G5" i="9"/>
  <c r="N5" i="9" s="1"/>
  <c r="O3" i="9"/>
  <c r="M3" i="9"/>
  <c r="L3" i="9"/>
  <c r="K3" i="9"/>
  <c r="G3" i="9"/>
  <c r="N3" i="9" s="1"/>
  <c r="M25" i="10"/>
  <c r="J25" i="10"/>
  <c r="H25" i="10"/>
  <c r="L25" i="10" s="1"/>
  <c r="G25" i="10"/>
  <c r="M23" i="10"/>
  <c r="J23" i="10"/>
  <c r="G23" i="10"/>
  <c r="H23" i="10" s="1"/>
  <c r="J21" i="10"/>
  <c r="H21" i="10"/>
  <c r="O21" i="10" s="1"/>
  <c r="G21" i="10"/>
  <c r="L21" i="10" s="1"/>
  <c r="L19" i="10"/>
  <c r="G19" i="10"/>
  <c r="H19" i="10" s="1"/>
  <c r="O17" i="10"/>
  <c r="J17" i="10"/>
  <c r="H17" i="10"/>
  <c r="L17" i="10" s="1"/>
  <c r="G17" i="10"/>
  <c r="O15" i="10"/>
  <c r="J15" i="10"/>
  <c r="G15" i="10"/>
  <c r="H15" i="10" s="1"/>
  <c r="O13" i="10"/>
  <c r="M13" i="10"/>
  <c r="J13" i="10"/>
  <c r="H13" i="10"/>
  <c r="G13" i="10"/>
  <c r="N13" i="10" s="1"/>
  <c r="O11" i="10"/>
  <c r="M11" i="10"/>
  <c r="J11" i="10"/>
  <c r="G11" i="10"/>
  <c r="H11" i="10" s="1"/>
  <c r="O9" i="10"/>
  <c r="M9" i="10"/>
  <c r="L9" i="10"/>
  <c r="H9" i="10"/>
  <c r="G9" i="10"/>
  <c r="N9" i="10" s="1"/>
  <c r="O7" i="10"/>
  <c r="M7" i="10"/>
  <c r="L7" i="10"/>
  <c r="G7" i="10"/>
  <c r="H7" i="10" s="1"/>
  <c r="O5" i="10"/>
  <c r="N5" i="10"/>
  <c r="M5" i="10"/>
  <c r="L5" i="10"/>
  <c r="K5" i="10"/>
  <c r="H5" i="10"/>
  <c r="G5" i="10"/>
  <c r="O3" i="10"/>
  <c r="N3" i="10"/>
  <c r="M3" i="10"/>
  <c r="L3" i="10"/>
  <c r="K3" i="10"/>
  <c r="H3" i="10"/>
  <c r="G3" i="10"/>
  <c r="M187" i="2"/>
  <c r="J187" i="2"/>
  <c r="K187" i="2" s="1"/>
  <c r="G187" i="2"/>
  <c r="H187" i="2" s="1"/>
  <c r="M185" i="2"/>
  <c r="J185" i="2"/>
  <c r="K185" i="2" s="1"/>
  <c r="G185" i="2"/>
  <c r="H185" i="2" s="1"/>
  <c r="M184" i="2"/>
  <c r="J184" i="2"/>
  <c r="K184" i="2" s="1"/>
  <c r="G184" i="2"/>
  <c r="H184" i="2" s="1"/>
  <c r="M183" i="2"/>
  <c r="J183" i="2"/>
  <c r="K183" i="2" s="1"/>
  <c r="G183" i="2"/>
  <c r="H183" i="2" s="1"/>
  <c r="M182" i="2"/>
  <c r="J182" i="2"/>
  <c r="K182" i="2" s="1"/>
  <c r="G182" i="2"/>
  <c r="H182" i="2" s="1"/>
  <c r="L182" i="2" s="1"/>
  <c r="M181" i="2"/>
  <c r="J181" i="2"/>
  <c r="K181" i="2" s="1"/>
  <c r="G181" i="2"/>
  <c r="H181" i="2" s="1"/>
  <c r="M180" i="2"/>
  <c r="J180" i="2"/>
  <c r="K180" i="2" s="1"/>
  <c r="G180" i="2"/>
  <c r="H180" i="2" s="1"/>
  <c r="N180" i="2" s="1"/>
  <c r="M179" i="2"/>
  <c r="J179" i="2"/>
  <c r="K179" i="2" s="1"/>
  <c r="G179" i="2"/>
  <c r="H179" i="2" s="1"/>
  <c r="M178" i="2"/>
  <c r="J178" i="2"/>
  <c r="K178" i="2" s="1"/>
  <c r="G178" i="2"/>
  <c r="H178" i="2" s="1"/>
  <c r="L178" i="2" s="1"/>
  <c r="M177" i="2"/>
  <c r="J177" i="2"/>
  <c r="K177" i="2" s="1"/>
  <c r="G177" i="2"/>
  <c r="H177" i="2" s="1"/>
  <c r="M176" i="2"/>
  <c r="J176" i="2"/>
  <c r="K176" i="2" s="1"/>
  <c r="G176" i="2"/>
  <c r="H176" i="2" s="1"/>
  <c r="M175" i="2"/>
  <c r="J175" i="2"/>
  <c r="K175" i="2" s="1"/>
  <c r="G175" i="2"/>
  <c r="H175" i="2" s="1"/>
  <c r="L175" i="2" s="1"/>
  <c r="M174" i="2"/>
  <c r="J174" i="2"/>
  <c r="K174" i="2" s="1"/>
  <c r="G174" i="2"/>
  <c r="H174" i="2" s="1"/>
  <c r="N174" i="2" s="1"/>
  <c r="K173" i="2"/>
  <c r="M172" i="2"/>
  <c r="J172" i="2"/>
  <c r="K172" i="2" s="1"/>
  <c r="G172" i="2"/>
  <c r="H172" i="2" s="1"/>
  <c r="M171" i="2"/>
  <c r="J171" i="2"/>
  <c r="K171" i="2" s="1"/>
  <c r="G171" i="2"/>
  <c r="H171" i="2" s="1"/>
  <c r="M170" i="2"/>
  <c r="J170" i="2"/>
  <c r="K170" i="2" s="1"/>
  <c r="G170" i="2"/>
  <c r="H170" i="2" s="1"/>
  <c r="L170" i="2" s="1"/>
  <c r="M169" i="2"/>
  <c r="J169" i="2"/>
  <c r="K169" i="2" s="1"/>
  <c r="G169" i="2"/>
  <c r="H169" i="2" s="1"/>
  <c r="M168" i="2"/>
  <c r="J168" i="2"/>
  <c r="K168" i="2" s="1"/>
  <c r="G168" i="2"/>
  <c r="H168" i="2" s="1"/>
  <c r="M167" i="2"/>
  <c r="J167" i="2"/>
  <c r="K167" i="2" s="1"/>
  <c r="G167" i="2"/>
  <c r="H167" i="2" s="1"/>
  <c r="M166" i="2"/>
  <c r="J166" i="2"/>
  <c r="K166" i="2" s="1"/>
  <c r="G166" i="2"/>
  <c r="H166" i="2" s="1"/>
  <c r="L166" i="2" s="1"/>
  <c r="M165" i="2"/>
  <c r="J165" i="2"/>
  <c r="K165" i="2" s="1"/>
  <c r="G165" i="2"/>
  <c r="H165" i="2" s="1"/>
  <c r="M164" i="2"/>
  <c r="J164" i="2"/>
  <c r="K164" i="2" s="1"/>
  <c r="G164" i="2"/>
  <c r="H164" i="2" s="1"/>
  <c r="M163" i="2"/>
  <c r="J163" i="2"/>
  <c r="K163" i="2" s="1"/>
  <c r="G163" i="2"/>
  <c r="H163" i="2" s="1"/>
  <c r="M162" i="2"/>
  <c r="J162" i="2"/>
  <c r="K162" i="2" s="1"/>
  <c r="G162" i="2"/>
  <c r="H162" i="2" s="1"/>
  <c r="M161" i="2"/>
  <c r="J161" i="2"/>
  <c r="K161" i="2" s="1"/>
  <c r="G161" i="2"/>
  <c r="H161" i="2" s="1"/>
  <c r="M160" i="2"/>
  <c r="J160" i="2"/>
  <c r="K160" i="2" s="1"/>
  <c r="G160" i="2"/>
  <c r="H160" i="2" s="1"/>
  <c r="M159" i="2"/>
  <c r="J159" i="2"/>
  <c r="K159" i="2" s="1"/>
  <c r="G159" i="2"/>
  <c r="H159" i="2" s="1"/>
  <c r="M158" i="2"/>
  <c r="J158" i="2"/>
  <c r="K158" i="2" s="1"/>
  <c r="G158" i="2"/>
  <c r="H158" i="2" s="1"/>
  <c r="J157" i="2"/>
  <c r="H157" i="2"/>
  <c r="M157" i="2" s="1"/>
  <c r="G156" i="2"/>
  <c r="L156" i="2" s="1"/>
  <c r="G154" i="2"/>
  <c r="J154" i="2" s="1"/>
  <c r="K154" i="2" s="1"/>
  <c r="G153" i="2"/>
  <c r="L153" i="2" s="1"/>
  <c r="G152" i="2"/>
  <c r="G151" i="2"/>
  <c r="G150" i="2"/>
  <c r="J150" i="2" s="1"/>
  <c r="K150" i="2" s="1"/>
  <c r="G149" i="2"/>
  <c r="H149" i="2" s="1"/>
  <c r="M149" i="2" s="1"/>
  <c r="G148" i="2"/>
  <c r="L148" i="2" s="1"/>
  <c r="G147" i="2"/>
  <c r="G146" i="2"/>
  <c r="J146" i="2" s="1"/>
  <c r="K146" i="2" s="1"/>
  <c r="G145" i="2"/>
  <c r="L145" i="2" s="1"/>
  <c r="G144" i="2"/>
  <c r="G143" i="2"/>
  <c r="H143" i="2" s="1"/>
  <c r="M143" i="2" s="1"/>
  <c r="K142" i="2"/>
  <c r="G141" i="2"/>
  <c r="H141" i="2" s="1"/>
  <c r="M141" i="2" s="1"/>
  <c r="G140" i="2"/>
  <c r="L140" i="2" s="1"/>
  <c r="G139" i="2"/>
  <c r="G138" i="2"/>
  <c r="J138" i="2" s="1"/>
  <c r="K138" i="2" s="1"/>
  <c r="G137" i="2"/>
  <c r="H137" i="2" s="1"/>
  <c r="G136" i="2"/>
  <c r="L136" i="2" s="1"/>
  <c r="G135" i="2"/>
  <c r="L135" i="2" s="1"/>
  <c r="G134" i="2"/>
  <c r="J134" i="2" s="1"/>
  <c r="K134" i="2" s="1"/>
  <c r="G133" i="2"/>
  <c r="H133" i="2" s="1"/>
  <c r="M133" i="2" s="1"/>
  <c r="G132" i="2"/>
  <c r="L132" i="2" s="1"/>
  <c r="G131" i="2"/>
  <c r="L131" i="2" s="1"/>
  <c r="G130" i="2"/>
  <c r="J130" i="2" s="1"/>
  <c r="K130" i="2" s="1"/>
  <c r="G129" i="2"/>
  <c r="L129" i="2" s="1"/>
  <c r="G128" i="2"/>
  <c r="L128" i="2" s="1"/>
  <c r="G127" i="2"/>
  <c r="L127" i="2" s="1"/>
  <c r="H126" i="2"/>
  <c r="O125" i="2"/>
  <c r="J125" i="2"/>
  <c r="K125" i="2" s="1"/>
  <c r="G125" i="2"/>
  <c r="H125" i="2" s="1"/>
  <c r="O123" i="2"/>
  <c r="J123" i="2"/>
  <c r="K123" i="2" s="1"/>
  <c r="G123" i="2"/>
  <c r="H123" i="2" s="1"/>
  <c r="N123" i="2" s="1"/>
  <c r="O122" i="2"/>
  <c r="J122" i="2"/>
  <c r="K122" i="2" s="1"/>
  <c r="G122" i="2"/>
  <c r="H122" i="2" s="1"/>
  <c r="L122" i="2" s="1"/>
  <c r="O121" i="2"/>
  <c r="J121" i="2"/>
  <c r="K121" i="2" s="1"/>
  <c r="G121" i="2"/>
  <c r="H121" i="2" s="1"/>
  <c r="O120" i="2"/>
  <c r="J120" i="2"/>
  <c r="K120" i="2" s="1"/>
  <c r="G120" i="2"/>
  <c r="H120" i="2" s="1"/>
  <c r="O119" i="2"/>
  <c r="J119" i="2"/>
  <c r="K119" i="2" s="1"/>
  <c r="G119" i="2"/>
  <c r="H119" i="2" s="1"/>
  <c r="N119" i="2" s="1"/>
  <c r="O118" i="2"/>
  <c r="J118" i="2"/>
  <c r="K118" i="2" s="1"/>
  <c r="G118" i="2"/>
  <c r="H118" i="2" s="1"/>
  <c r="O117" i="2"/>
  <c r="J117" i="2"/>
  <c r="K117" i="2" s="1"/>
  <c r="G117" i="2"/>
  <c r="H117" i="2" s="1"/>
  <c r="O116" i="2"/>
  <c r="J116" i="2"/>
  <c r="K116" i="2" s="1"/>
  <c r="G116" i="2"/>
  <c r="H116" i="2" s="1"/>
  <c r="O115" i="2"/>
  <c r="J115" i="2"/>
  <c r="K115" i="2" s="1"/>
  <c r="G115" i="2"/>
  <c r="H115" i="2" s="1"/>
  <c r="N115" i="2" s="1"/>
  <c r="O114" i="2"/>
  <c r="J114" i="2"/>
  <c r="K114" i="2" s="1"/>
  <c r="G114" i="2"/>
  <c r="H114" i="2" s="1"/>
  <c r="O113" i="2"/>
  <c r="J113" i="2"/>
  <c r="K113" i="2" s="1"/>
  <c r="G113" i="2"/>
  <c r="H113" i="2" s="1"/>
  <c r="O112" i="2"/>
  <c r="J112" i="2"/>
  <c r="K112" i="2" s="1"/>
  <c r="G112" i="2"/>
  <c r="H112" i="2" s="1"/>
  <c r="K111" i="2"/>
  <c r="O110" i="2"/>
  <c r="J110" i="2"/>
  <c r="K110" i="2" s="1"/>
  <c r="G110" i="2"/>
  <c r="H110" i="2" s="1"/>
  <c r="O109" i="2"/>
  <c r="J109" i="2"/>
  <c r="K109" i="2" s="1"/>
  <c r="G109" i="2"/>
  <c r="H109" i="2" s="1"/>
  <c r="O108" i="2"/>
  <c r="J108" i="2"/>
  <c r="K108" i="2" s="1"/>
  <c r="G108" i="2"/>
  <c r="H108" i="2" s="1"/>
  <c r="N108" i="2" s="1"/>
  <c r="O107" i="2"/>
  <c r="J107" i="2"/>
  <c r="K107" i="2" s="1"/>
  <c r="G107" i="2"/>
  <c r="H107" i="2" s="1"/>
  <c r="N107" i="2" s="1"/>
  <c r="O106" i="2"/>
  <c r="J106" i="2"/>
  <c r="K106" i="2" s="1"/>
  <c r="G106" i="2"/>
  <c r="H106" i="2" s="1"/>
  <c r="O105" i="2"/>
  <c r="J105" i="2"/>
  <c r="K105" i="2" s="1"/>
  <c r="G105" i="2"/>
  <c r="H105" i="2" s="1"/>
  <c r="O104" i="2"/>
  <c r="J104" i="2"/>
  <c r="K104" i="2" s="1"/>
  <c r="G104" i="2"/>
  <c r="H104" i="2" s="1"/>
  <c r="N104" i="2" s="1"/>
  <c r="O103" i="2"/>
  <c r="J103" i="2"/>
  <c r="K103" i="2" s="1"/>
  <c r="G103" i="2"/>
  <c r="H103" i="2" s="1"/>
  <c r="N103" i="2" s="1"/>
  <c r="O102" i="2"/>
  <c r="J102" i="2"/>
  <c r="K102" i="2" s="1"/>
  <c r="G102" i="2"/>
  <c r="H102" i="2" s="1"/>
  <c r="O101" i="2"/>
  <c r="J101" i="2"/>
  <c r="K101" i="2" s="1"/>
  <c r="G101" i="2"/>
  <c r="H101" i="2" s="1"/>
  <c r="O100" i="2"/>
  <c r="J100" i="2"/>
  <c r="K100" i="2" s="1"/>
  <c r="G100" i="2"/>
  <c r="H100" i="2" s="1"/>
  <c r="O99" i="2"/>
  <c r="J99" i="2"/>
  <c r="K99" i="2" s="1"/>
  <c r="G99" i="2"/>
  <c r="H99" i="2" s="1"/>
  <c r="N99" i="2" s="1"/>
  <c r="O98" i="2"/>
  <c r="J98" i="2"/>
  <c r="K98" i="2" s="1"/>
  <c r="G98" i="2"/>
  <c r="H98" i="2" s="1"/>
  <c r="N98" i="2" s="1"/>
  <c r="O97" i="2"/>
  <c r="J97" i="2"/>
  <c r="K97" i="2" s="1"/>
  <c r="G97" i="2"/>
  <c r="H97" i="2" s="1"/>
  <c r="O96" i="2"/>
  <c r="J96" i="2"/>
  <c r="K96" i="2" s="1"/>
  <c r="G96" i="2"/>
  <c r="H96" i="2" s="1"/>
  <c r="L96" i="2" s="1"/>
  <c r="M95" i="2"/>
  <c r="J95" i="2"/>
  <c r="H95" i="2"/>
  <c r="O94" i="2"/>
  <c r="M94" i="2"/>
  <c r="J94" i="2"/>
  <c r="K94" i="2" s="1"/>
  <c r="G94" i="2"/>
  <c r="O92" i="2"/>
  <c r="M92" i="2"/>
  <c r="J92" i="2"/>
  <c r="K92" i="2" s="1"/>
  <c r="G92" i="2"/>
  <c r="N92" i="2" s="1"/>
  <c r="O91" i="2"/>
  <c r="M91" i="2"/>
  <c r="J91" i="2"/>
  <c r="K91" i="2" s="1"/>
  <c r="G91" i="2"/>
  <c r="O90" i="2"/>
  <c r="M90" i="2"/>
  <c r="J90" i="2"/>
  <c r="K90" i="2" s="1"/>
  <c r="G90" i="2"/>
  <c r="N90" i="2" s="1"/>
  <c r="O89" i="2"/>
  <c r="M89" i="2"/>
  <c r="J89" i="2"/>
  <c r="K89" i="2" s="1"/>
  <c r="G89" i="2"/>
  <c r="N89" i="2" s="1"/>
  <c r="O88" i="2"/>
  <c r="M88" i="2"/>
  <c r="J88" i="2"/>
  <c r="K88" i="2" s="1"/>
  <c r="G88" i="2"/>
  <c r="N88" i="2" s="1"/>
  <c r="O87" i="2"/>
  <c r="M87" i="2"/>
  <c r="J87" i="2"/>
  <c r="K87" i="2" s="1"/>
  <c r="G87" i="2"/>
  <c r="N87" i="2" s="1"/>
  <c r="O86" i="2"/>
  <c r="M86" i="2"/>
  <c r="J86" i="2"/>
  <c r="K86" i="2" s="1"/>
  <c r="G86" i="2"/>
  <c r="O85" i="2"/>
  <c r="M85" i="2"/>
  <c r="J85" i="2"/>
  <c r="K85" i="2" s="1"/>
  <c r="G85" i="2"/>
  <c r="N85" i="2" s="1"/>
  <c r="O84" i="2"/>
  <c r="M84" i="2"/>
  <c r="J84" i="2"/>
  <c r="K84" i="2" s="1"/>
  <c r="G84" i="2"/>
  <c r="N84" i="2" s="1"/>
  <c r="O83" i="2"/>
  <c r="M83" i="2"/>
  <c r="J83" i="2"/>
  <c r="K83" i="2" s="1"/>
  <c r="G83" i="2"/>
  <c r="N83" i="2" s="1"/>
  <c r="O82" i="2"/>
  <c r="M82" i="2"/>
  <c r="J82" i="2"/>
  <c r="K82" i="2" s="1"/>
  <c r="G82" i="2"/>
  <c r="O81" i="2"/>
  <c r="M81" i="2"/>
  <c r="J81" i="2"/>
  <c r="K81" i="2" s="1"/>
  <c r="G81" i="2"/>
  <c r="N81" i="2" s="1"/>
  <c r="K80" i="2"/>
  <c r="O79" i="2"/>
  <c r="M79" i="2"/>
  <c r="J79" i="2"/>
  <c r="K79" i="2" s="1"/>
  <c r="G79" i="2"/>
  <c r="H79" i="2" s="1"/>
  <c r="O78" i="2"/>
  <c r="M78" i="2"/>
  <c r="J78" i="2"/>
  <c r="K78" i="2" s="1"/>
  <c r="G78" i="2"/>
  <c r="N78" i="2" s="1"/>
  <c r="O77" i="2"/>
  <c r="M77" i="2"/>
  <c r="J77" i="2"/>
  <c r="K77" i="2" s="1"/>
  <c r="G77" i="2"/>
  <c r="O76" i="2"/>
  <c r="M76" i="2"/>
  <c r="J76" i="2"/>
  <c r="K76" i="2" s="1"/>
  <c r="G76" i="2"/>
  <c r="N76" i="2" s="1"/>
  <c r="O75" i="2"/>
  <c r="M75" i="2"/>
  <c r="J75" i="2"/>
  <c r="K75" i="2" s="1"/>
  <c r="G75" i="2"/>
  <c r="N75" i="2" s="1"/>
  <c r="O74" i="2"/>
  <c r="M74" i="2"/>
  <c r="J74" i="2"/>
  <c r="K74" i="2" s="1"/>
  <c r="G74" i="2"/>
  <c r="N74" i="2" s="1"/>
  <c r="O73" i="2"/>
  <c r="M73" i="2"/>
  <c r="J73" i="2"/>
  <c r="K73" i="2" s="1"/>
  <c r="G73" i="2"/>
  <c r="O72" i="2"/>
  <c r="M72" i="2"/>
  <c r="J72" i="2"/>
  <c r="K72" i="2" s="1"/>
  <c r="G72" i="2"/>
  <c r="N72" i="2" s="1"/>
  <c r="O71" i="2"/>
  <c r="M71" i="2"/>
  <c r="J71" i="2"/>
  <c r="K71" i="2" s="1"/>
  <c r="G71" i="2"/>
  <c r="N71" i="2" s="1"/>
  <c r="O70" i="2"/>
  <c r="M70" i="2"/>
  <c r="J70" i="2"/>
  <c r="K70" i="2" s="1"/>
  <c r="G70" i="2"/>
  <c r="N70" i="2" s="1"/>
  <c r="O69" i="2"/>
  <c r="M69" i="2"/>
  <c r="J69" i="2"/>
  <c r="K69" i="2" s="1"/>
  <c r="G69" i="2"/>
  <c r="N69" i="2" s="1"/>
  <c r="O68" i="2"/>
  <c r="M68" i="2"/>
  <c r="J68" i="2"/>
  <c r="K68" i="2" s="1"/>
  <c r="G68" i="2"/>
  <c r="N68" i="2" s="1"/>
  <c r="O67" i="2"/>
  <c r="M67" i="2"/>
  <c r="J67" i="2"/>
  <c r="K67" i="2" s="1"/>
  <c r="G67" i="2"/>
  <c r="N67" i="2" s="1"/>
  <c r="O66" i="2"/>
  <c r="M66" i="2"/>
  <c r="J66" i="2"/>
  <c r="K66" i="2" s="1"/>
  <c r="G66" i="2"/>
  <c r="H66" i="2" s="1"/>
  <c r="O65" i="2"/>
  <c r="M65" i="2"/>
  <c r="J65" i="2"/>
  <c r="K65" i="2" s="1"/>
  <c r="G65" i="2"/>
  <c r="N65" i="2" s="1"/>
  <c r="M64" i="2"/>
  <c r="O63" i="2"/>
  <c r="M63" i="2"/>
  <c r="L63" i="2"/>
  <c r="G63" i="2"/>
  <c r="H63" i="2" s="1"/>
  <c r="O61" i="2"/>
  <c r="M61" i="2"/>
  <c r="L61" i="2"/>
  <c r="G61" i="2"/>
  <c r="H61" i="2" s="1"/>
  <c r="O60" i="2"/>
  <c r="M60" i="2"/>
  <c r="L60" i="2"/>
  <c r="G60" i="2"/>
  <c r="H60" i="2" s="1"/>
  <c r="O59" i="2"/>
  <c r="M59" i="2"/>
  <c r="L59" i="2"/>
  <c r="G59" i="2"/>
  <c r="N59" i="2" s="1"/>
  <c r="O58" i="2"/>
  <c r="M58" i="2"/>
  <c r="L58" i="2"/>
  <c r="G58" i="2"/>
  <c r="N58" i="2" s="1"/>
  <c r="O57" i="2"/>
  <c r="M57" i="2"/>
  <c r="L57" i="2"/>
  <c r="G57" i="2"/>
  <c r="H57" i="2" s="1"/>
  <c r="O56" i="2"/>
  <c r="M56" i="2"/>
  <c r="L56" i="2"/>
  <c r="G56" i="2"/>
  <c r="N56" i="2" s="1"/>
  <c r="O55" i="2"/>
  <c r="M55" i="2"/>
  <c r="L55" i="2"/>
  <c r="G55" i="2"/>
  <c r="H55" i="2" s="1"/>
  <c r="O54" i="2"/>
  <c r="M54" i="2"/>
  <c r="L54" i="2"/>
  <c r="G54" i="2"/>
  <c r="N54" i="2" s="1"/>
  <c r="O53" i="2"/>
  <c r="M53" i="2"/>
  <c r="L53" i="2"/>
  <c r="G53" i="2"/>
  <c r="H53" i="2" s="1"/>
  <c r="O52" i="2"/>
  <c r="M52" i="2"/>
  <c r="L52" i="2"/>
  <c r="G52" i="2"/>
  <c r="H52" i="2" s="1"/>
  <c r="O51" i="2"/>
  <c r="M51" i="2"/>
  <c r="L51" i="2"/>
  <c r="G51" i="2"/>
  <c r="N51" i="2" s="1"/>
  <c r="O50" i="2"/>
  <c r="M50" i="2"/>
  <c r="L50" i="2"/>
  <c r="G50" i="2"/>
  <c r="N50" i="2" s="1"/>
  <c r="M49" i="2"/>
  <c r="O48" i="2"/>
  <c r="M48" i="2"/>
  <c r="L48" i="2"/>
  <c r="G48" i="2"/>
  <c r="N48" i="2" s="1"/>
  <c r="O47" i="2"/>
  <c r="M47" i="2"/>
  <c r="L47" i="2"/>
  <c r="G47" i="2"/>
  <c r="N47" i="2" s="1"/>
  <c r="O46" i="2"/>
  <c r="M46" i="2"/>
  <c r="L46" i="2"/>
  <c r="G46" i="2"/>
  <c r="N46" i="2" s="1"/>
  <c r="O45" i="2"/>
  <c r="M45" i="2"/>
  <c r="L45" i="2"/>
  <c r="G45" i="2"/>
  <c r="N45" i="2" s="1"/>
  <c r="O44" i="2"/>
  <c r="M44" i="2"/>
  <c r="L44" i="2"/>
  <c r="G44" i="2"/>
  <c r="N44" i="2" s="1"/>
  <c r="O43" i="2"/>
  <c r="M43" i="2"/>
  <c r="L43" i="2"/>
  <c r="G43" i="2"/>
  <c r="N43" i="2" s="1"/>
  <c r="O42" i="2"/>
  <c r="M42" i="2"/>
  <c r="L42" i="2"/>
  <c r="G42" i="2"/>
  <c r="N42" i="2" s="1"/>
  <c r="O41" i="2"/>
  <c r="M41" i="2"/>
  <c r="L41" i="2"/>
  <c r="G41" i="2"/>
  <c r="N41" i="2" s="1"/>
  <c r="O40" i="2"/>
  <c r="M40" i="2"/>
  <c r="L40" i="2"/>
  <c r="G40" i="2"/>
  <c r="H40" i="2" s="1"/>
  <c r="O39" i="2"/>
  <c r="M39" i="2"/>
  <c r="L39" i="2"/>
  <c r="G39" i="2"/>
  <c r="N39" i="2" s="1"/>
  <c r="O38" i="2"/>
  <c r="M38" i="2"/>
  <c r="L38" i="2"/>
  <c r="G38" i="2"/>
  <c r="N38" i="2" s="1"/>
  <c r="O37" i="2"/>
  <c r="M37" i="2"/>
  <c r="L37" i="2"/>
  <c r="G37" i="2"/>
  <c r="N37" i="2" s="1"/>
  <c r="O36" i="2"/>
  <c r="M36" i="2"/>
  <c r="L36" i="2"/>
  <c r="G36" i="2"/>
  <c r="H36" i="2" s="1"/>
  <c r="O35" i="2"/>
  <c r="M35" i="2"/>
  <c r="L35" i="2"/>
  <c r="G35" i="2"/>
  <c r="N35" i="2" s="1"/>
  <c r="O34" i="2"/>
  <c r="M34" i="2"/>
  <c r="L34" i="2"/>
  <c r="G34" i="2"/>
  <c r="H34" i="2" s="1"/>
  <c r="H33" i="2"/>
  <c r="O32" i="2"/>
  <c r="M32" i="2"/>
  <c r="L32" i="2"/>
  <c r="K32" i="2"/>
  <c r="G32" i="2"/>
  <c r="N32" i="2" s="1"/>
  <c r="O30" i="2"/>
  <c r="M30" i="2"/>
  <c r="L30" i="2"/>
  <c r="K30" i="2"/>
  <c r="G30" i="2"/>
  <c r="N30" i="2" s="1"/>
  <c r="O29" i="2"/>
  <c r="M29" i="2"/>
  <c r="L29" i="2"/>
  <c r="K29" i="2"/>
  <c r="G29" i="2"/>
  <c r="N29" i="2" s="1"/>
  <c r="O28" i="2"/>
  <c r="M28" i="2"/>
  <c r="L28" i="2"/>
  <c r="K28" i="2"/>
  <c r="G28" i="2"/>
  <c r="N28" i="2" s="1"/>
  <c r="O27" i="2"/>
  <c r="M27" i="2"/>
  <c r="L27" i="2"/>
  <c r="K27" i="2"/>
  <c r="G27" i="2"/>
  <c r="N27" i="2" s="1"/>
  <c r="O26" i="2"/>
  <c r="M26" i="2"/>
  <c r="L26" i="2"/>
  <c r="K26" i="2"/>
  <c r="G26" i="2"/>
  <c r="N26" i="2" s="1"/>
  <c r="O25" i="2"/>
  <c r="M25" i="2"/>
  <c r="L25" i="2"/>
  <c r="K25" i="2"/>
  <c r="G25" i="2"/>
  <c r="N25" i="2" s="1"/>
  <c r="O24" i="2"/>
  <c r="M24" i="2"/>
  <c r="L24" i="2"/>
  <c r="K24" i="2"/>
  <c r="G24" i="2"/>
  <c r="N24" i="2" s="1"/>
  <c r="O23" i="2"/>
  <c r="M23" i="2"/>
  <c r="L23" i="2"/>
  <c r="K23" i="2"/>
  <c r="G23" i="2"/>
  <c r="N23" i="2" s="1"/>
  <c r="O22" i="2"/>
  <c r="M22" i="2"/>
  <c r="L22" i="2"/>
  <c r="K22" i="2"/>
  <c r="G22" i="2"/>
  <c r="N22" i="2" s="1"/>
  <c r="O21" i="2"/>
  <c r="M21" i="2"/>
  <c r="L21" i="2"/>
  <c r="K21" i="2"/>
  <c r="G21" i="2"/>
  <c r="N21" i="2" s="1"/>
  <c r="O20" i="2"/>
  <c r="M20" i="2"/>
  <c r="L20" i="2"/>
  <c r="K20" i="2"/>
  <c r="G20" i="2"/>
  <c r="N20" i="2" s="1"/>
  <c r="O19" i="2"/>
  <c r="M19" i="2"/>
  <c r="L19" i="2"/>
  <c r="K19" i="2"/>
  <c r="G19" i="2"/>
  <c r="N19" i="2" s="1"/>
  <c r="K18" i="2"/>
  <c r="O17" i="2"/>
  <c r="M17" i="2"/>
  <c r="L17" i="2"/>
  <c r="K17" i="2"/>
  <c r="G17" i="2"/>
  <c r="N17" i="2" s="1"/>
  <c r="O16" i="2"/>
  <c r="M16" i="2"/>
  <c r="L16" i="2"/>
  <c r="K16" i="2"/>
  <c r="G16" i="2"/>
  <c r="N16" i="2" s="1"/>
  <c r="O15" i="2"/>
  <c r="M15" i="2"/>
  <c r="L15" i="2"/>
  <c r="K15" i="2"/>
  <c r="G15" i="2"/>
  <c r="N15" i="2" s="1"/>
  <c r="O14" i="2"/>
  <c r="M14" i="2"/>
  <c r="L14" i="2"/>
  <c r="K14" i="2"/>
  <c r="G14" i="2"/>
  <c r="N14" i="2" s="1"/>
  <c r="O13" i="2"/>
  <c r="M13" i="2"/>
  <c r="L13" i="2"/>
  <c r="K13" i="2"/>
  <c r="G13" i="2"/>
  <c r="N13" i="2" s="1"/>
  <c r="O12" i="2"/>
  <c r="M12" i="2"/>
  <c r="L12" i="2"/>
  <c r="K12" i="2"/>
  <c r="G12" i="2"/>
  <c r="N12" i="2" s="1"/>
  <c r="O11" i="2"/>
  <c r="M11" i="2"/>
  <c r="L11" i="2"/>
  <c r="K11" i="2"/>
  <c r="G11" i="2"/>
  <c r="N11" i="2" s="1"/>
  <c r="O10" i="2"/>
  <c r="M10" i="2"/>
  <c r="L10" i="2"/>
  <c r="K10" i="2"/>
  <c r="G10" i="2"/>
  <c r="N10" i="2" s="1"/>
  <c r="O9" i="2"/>
  <c r="M9" i="2"/>
  <c r="L9" i="2"/>
  <c r="K9" i="2"/>
  <c r="G9" i="2"/>
  <c r="N9" i="2" s="1"/>
  <c r="O8" i="2"/>
  <c r="M8" i="2"/>
  <c r="L8" i="2"/>
  <c r="K8" i="2"/>
  <c r="G8" i="2"/>
  <c r="N8" i="2" s="1"/>
  <c r="O7" i="2"/>
  <c r="M7" i="2"/>
  <c r="L7" i="2"/>
  <c r="K7" i="2"/>
  <c r="G7" i="2"/>
  <c r="N7" i="2" s="1"/>
  <c r="O6" i="2"/>
  <c r="M6" i="2"/>
  <c r="L6" i="2"/>
  <c r="K6" i="2"/>
  <c r="G6" i="2"/>
  <c r="N6" i="2" s="1"/>
  <c r="O5" i="2"/>
  <c r="M5" i="2"/>
  <c r="L5" i="2"/>
  <c r="K5" i="2"/>
  <c r="G5" i="2"/>
  <c r="N5" i="2" s="1"/>
  <c r="O4" i="2"/>
  <c r="M4" i="2"/>
  <c r="L4" i="2"/>
  <c r="K4" i="2"/>
  <c r="G4" i="2"/>
  <c r="N4" i="2" s="1"/>
  <c r="O3" i="2"/>
  <c r="M3" i="2"/>
  <c r="L3" i="2"/>
  <c r="K3" i="2"/>
  <c r="G3" i="2"/>
  <c r="N3" i="2" s="1"/>
  <c r="I15" i="35" l="1"/>
  <c r="G15" i="35"/>
  <c r="E15" i="35"/>
  <c r="F15" i="35"/>
  <c r="H15" i="35"/>
  <c r="H41" i="35"/>
  <c r="I41" i="35"/>
  <c r="G41" i="35"/>
  <c r="E41" i="35"/>
  <c r="F41" i="35"/>
  <c r="H45" i="35"/>
  <c r="G45" i="35"/>
  <c r="F45" i="35"/>
  <c r="I45" i="35"/>
  <c r="E45" i="35"/>
  <c r="H11" i="35"/>
  <c r="E11" i="35"/>
  <c r="G11" i="35"/>
  <c r="F11" i="35"/>
  <c r="I11" i="35"/>
  <c r="N23" i="10"/>
  <c r="L23" i="10"/>
  <c r="O19" i="10"/>
  <c r="M19" i="10"/>
  <c r="N17" i="9"/>
  <c r="L17" i="9"/>
  <c r="N25" i="9"/>
  <c r="L25" i="9"/>
  <c r="N15" i="10"/>
  <c r="L15" i="10"/>
  <c r="O21" i="9"/>
  <c r="M21" i="9"/>
  <c r="N17" i="10"/>
  <c r="J19" i="10"/>
  <c r="M21" i="10"/>
  <c r="N15" i="9"/>
  <c r="M19" i="9"/>
  <c r="J21" i="9"/>
  <c r="N25" i="10"/>
  <c r="N23" i="9"/>
  <c r="H71" i="2"/>
  <c r="N7" i="10"/>
  <c r="N11" i="10"/>
  <c r="H5" i="9"/>
  <c r="N9" i="9"/>
  <c r="N13" i="9"/>
  <c r="H3" i="9"/>
  <c r="H28" i="2"/>
  <c r="O133" i="2"/>
  <c r="H27" i="2"/>
  <c r="H45" i="2"/>
  <c r="J133" i="2"/>
  <c r="K133" i="2" s="1"/>
  <c r="H3" i="2"/>
  <c r="L107" i="2"/>
  <c r="H20" i="2"/>
  <c r="H23" i="2"/>
  <c r="H47" i="2"/>
  <c r="H56" i="2"/>
  <c r="H67" i="2"/>
  <c r="H131" i="2"/>
  <c r="O131" i="2" s="1"/>
  <c r="H145" i="2"/>
  <c r="O145" i="2" s="1"/>
  <c r="H11" i="2"/>
  <c r="H58" i="2"/>
  <c r="H84" i="2"/>
  <c r="H92" i="2"/>
  <c r="J131" i="2"/>
  <c r="K131" i="2" s="1"/>
  <c r="H132" i="2"/>
  <c r="H136" i="2"/>
  <c r="O136" i="2" s="1"/>
  <c r="H39" i="2"/>
  <c r="H51" i="2"/>
  <c r="H88" i="2"/>
  <c r="L103" i="2"/>
  <c r="H156" i="2"/>
  <c r="L105" i="2"/>
  <c r="N105" i="2"/>
  <c r="L109" i="2"/>
  <c r="N109" i="2"/>
  <c r="L114" i="2"/>
  <c r="N114" i="2"/>
  <c r="L100" i="2"/>
  <c r="N100" i="2"/>
  <c r="L117" i="2"/>
  <c r="N117" i="2"/>
  <c r="L101" i="2"/>
  <c r="N101" i="2"/>
  <c r="L125" i="2"/>
  <c r="N125" i="2"/>
  <c r="H81" i="2"/>
  <c r="H87" i="2"/>
  <c r="M131" i="2"/>
  <c r="M136" i="2"/>
  <c r="J141" i="2"/>
  <c r="K141" i="2" s="1"/>
  <c r="J143" i="2"/>
  <c r="K143" i="2" s="1"/>
  <c r="H148" i="2"/>
  <c r="M148" i="2" s="1"/>
  <c r="L174" i="2"/>
  <c r="L180" i="2"/>
  <c r="O141" i="2"/>
  <c r="O143" i="2"/>
  <c r="N170" i="2"/>
  <c r="N175" i="2"/>
  <c r="N178" i="2"/>
  <c r="H7" i="2"/>
  <c r="H15" i="2"/>
  <c r="H38" i="2"/>
  <c r="H41" i="2"/>
  <c r="H54" i="2"/>
  <c r="H59" i="2"/>
  <c r="N66" i="2"/>
  <c r="H70" i="2"/>
  <c r="H72" i="2"/>
  <c r="H75" i="2"/>
  <c r="L98" i="2"/>
  <c r="H127" i="2"/>
  <c r="H128" i="2"/>
  <c r="J137" i="2"/>
  <c r="K137" i="2" s="1"/>
  <c r="H140" i="2"/>
  <c r="O140" i="2" s="1"/>
  <c r="M145" i="2"/>
  <c r="J149" i="2"/>
  <c r="K149" i="2" s="1"/>
  <c r="H153" i="2"/>
  <c r="O153" i="2" s="1"/>
  <c r="N166" i="2"/>
  <c r="N182" i="2"/>
  <c r="N40" i="2"/>
  <c r="H43" i="2"/>
  <c r="H50" i="2"/>
  <c r="H76" i="2"/>
  <c r="N122" i="2"/>
  <c r="J127" i="2"/>
  <c r="J128" i="2"/>
  <c r="O149" i="2"/>
  <c r="L120" i="2"/>
  <c r="N120" i="2"/>
  <c r="L113" i="2"/>
  <c r="N113" i="2"/>
  <c r="L121" i="2"/>
  <c r="N121" i="2"/>
  <c r="L116" i="2"/>
  <c r="N116" i="2"/>
  <c r="N79" i="2"/>
  <c r="N82" i="2"/>
  <c r="H82" i="2"/>
  <c r="N94" i="2"/>
  <c r="H94" i="2"/>
  <c r="H6" i="2"/>
  <c r="H10" i="2"/>
  <c r="H14" i="2"/>
  <c r="H22" i="2"/>
  <c r="H26" i="2"/>
  <c r="H30" i="2"/>
  <c r="H35" i="2"/>
  <c r="H37" i="2"/>
  <c r="H42" i="2"/>
  <c r="H44" i="2"/>
  <c r="H46" i="2"/>
  <c r="H48" i="2"/>
  <c r="N52" i="2"/>
  <c r="N53" i="2"/>
  <c r="N55" i="2"/>
  <c r="N57" i="2"/>
  <c r="N60" i="2"/>
  <c r="N61" i="2"/>
  <c r="N63" i="2"/>
  <c r="H65" i="2"/>
  <c r="H69" i="2"/>
  <c r="H74" i="2"/>
  <c r="N86" i="2"/>
  <c r="H86" i="2"/>
  <c r="N91" i="2"/>
  <c r="H91" i="2"/>
  <c r="N97" i="2"/>
  <c r="L97" i="2"/>
  <c r="O132" i="2"/>
  <c r="M132" i="2"/>
  <c r="L161" i="2"/>
  <c r="N161" i="2"/>
  <c r="N77" i="2"/>
  <c r="H77" i="2"/>
  <c r="N162" i="2"/>
  <c r="L162" i="2"/>
  <c r="N163" i="2"/>
  <c r="L163" i="2"/>
  <c r="H5" i="2"/>
  <c r="H9" i="2"/>
  <c r="H13" i="2"/>
  <c r="H17" i="2"/>
  <c r="H19" i="2"/>
  <c r="H25" i="2"/>
  <c r="N34" i="2"/>
  <c r="N36" i="2"/>
  <c r="H68" i="2"/>
  <c r="H78" i="2"/>
  <c r="H83" i="2"/>
  <c r="L99" i="2"/>
  <c r="N102" i="2"/>
  <c r="L102" i="2"/>
  <c r="L104" i="2"/>
  <c r="N106" i="2"/>
  <c r="L106" i="2"/>
  <c r="L108" i="2"/>
  <c r="N110" i="2"/>
  <c r="L110" i="2"/>
  <c r="L115" i="2"/>
  <c r="L119" i="2"/>
  <c r="L123" i="2"/>
  <c r="J129" i="2"/>
  <c r="K129" i="2" s="1"/>
  <c r="H129" i="2"/>
  <c r="H130" i="2"/>
  <c r="J135" i="2"/>
  <c r="K135" i="2" s="1"/>
  <c r="H135" i="2"/>
  <c r="J144" i="2"/>
  <c r="K144" i="2" s="1"/>
  <c r="H144" i="2"/>
  <c r="J151" i="2"/>
  <c r="K151" i="2" s="1"/>
  <c r="H151" i="2"/>
  <c r="N158" i="2"/>
  <c r="L158" i="2"/>
  <c r="N159" i="2"/>
  <c r="L159" i="2"/>
  <c r="L160" i="2"/>
  <c r="N160" i="2"/>
  <c r="N171" i="2"/>
  <c r="L171" i="2"/>
  <c r="N172" i="2"/>
  <c r="L172" i="2"/>
  <c r="N184" i="2"/>
  <c r="L184" i="2"/>
  <c r="L185" i="2"/>
  <c r="N185" i="2"/>
  <c r="N164" i="2"/>
  <c r="L164" i="2"/>
  <c r="N187" i="2"/>
  <c r="L187" i="2"/>
  <c r="H4" i="2"/>
  <c r="H8" i="2"/>
  <c r="H12" i="2"/>
  <c r="H16" i="2"/>
  <c r="H21" i="2"/>
  <c r="H24" i="2"/>
  <c r="H29" i="2"/>
  <c r="H32" i="2"/>
  <c r="N73" i="2"/>
  <c r="H73" i="2"/>
  <c r="N96" i="2"/>
  <c r="N112" i="2"/>
  <c r="L112" i="2"/>
  <c r="N118" i="2"/>
  <c r="L118" i="2"/>
  <c r="L130" i="2"/>
  <c r="M137" i="2"/>
  <c r="O137" i="2"/>
  <c r="L144" i="2"/>
  <c r="L151" i="2"/>
  <c r="N167" i="2"/>
  <c r="L167" i="2"/>
  <c r="N168" i="2"/>
  <c r="L168" i="2"/>
  <c r="L183" i="2"/>
  <c r="N183" i="2"/>
  <c r="J139" i="2"/>
  <c r="K139" i="2" s="1"/>
  <c r="H139" i="2"/>
  <c r="J147" i="2"/>
  <c r="K147" i="2" s="1"/>
  <c r="H147" i="2"/>
  <c r="J152" i="2"/>
  <c r="K152" i="2" s="1"/>
  <c r="H152" i="2"/>
  <c r="L165" i="2"/>
  <c r="N165" i="2"/>
  <c r="L169" i="2"/>
  <c r="N169" i="2"/>
  <c r="N176" i="2"/>
  <c r="L176" i="2"/>
  <c r="N179" i="2"/>
  <c r="L179" i="2"/>
  <c r="H85" i="2"/>
  <c r="H89" i="2"/>
  <c r="H90" i="2"/>
  <c r="L139" i="2"/>
  <c r="L147" i="2"/>
  <c r="L152" i="2"/>
  <c r="L177" i="2"/>
  <c r="N177" i="2"/>
  <c r="L181" i="2"/>
  <c r="N181" i="2"/>
  <c r="J132" i="2"/>
  <c r="K132" i="2" s="1"/>
  <c r="L134" i="2"/>
  <c r="J136" i="2"/>
  <c r="K136" i="2" s="1"/>
  <c r="L138" i="2"/>
  <c r="J140" i="2"/>
  <c r="K140" i="2" s="1"/>
  <c r="J145" i="2"/>
  <c r="K145" i="2" s="1"/>
  <c r="L146" i="2"/>
  <c r="J148" i="2"/>
  <c r="K148" i="2" s="1"/>
  <c r="L150" i="2"/>
  <c r="J153" i="2"/>
  <c r="K153" i="2" s="1"/>
  <c r="L154" i="2"/>
  <c r="J156" i="2"/>
  <c r="K156" i="2" s="1"/>
  <c r="L133" i="2"/>
  <c r="H134" i="2"/>
  <c r="L137" i="2"/>
  <c r="H138" i="2"/>
  <c r="L141" i="2"/>
  <c r="L143" i="2"/>
  <c r="H146" i="2"/>
  <c r="L149" i="2"/>
  <c r="H150" i="2"/>
  <c r="H154" i="2"/>
  <c r="F19" i="35" l="1"/>
  <c r="H19" i="35"/>
  <c r="G19" i="35"/>
  <c r="E19" i="35"/>
  <c r="I19" i="35"/>
  <c r="E29" i="35"/>
  <c r="F29" i="35"/>
  <c r="H29" i="35"/>
  <c r="G29" i="35"/>
  <c r="I29" i="35"/>
  <c r="E47" i="35"/>
  <c r="I47" i="35"/>
  <c r="H47" i="35"/>
  <c r="F47" i="35"/>
  <c r="G47" i="35"/>
  <c r="E17" i="35"/>
  <c r="I17" i="35"/>
  <c r="G17" i="35"/>
  <c r="F17" i="35"/>
  <c r="H17" i="35"/>
  <c r="I27" i="35"/>
  <c r="F27" i="35"/>
  <c r="E27" i="35"/>
  <c r="H27" i="35"/>
  <c r="G27" i="35"/>
  <c r="F25" i="35"/>
  <c r="G25" i="35"/>
  <c r="I25" i="35"/>
  <c r="E25" i="35"/>
  <c r="H25" i="35"/>
  <c r="G23" i="35"/>
  <c r="H23" i="35"/>
  <c r="F23" i="35"/>
  <c r="I23" i="35"/>
  <c r="E23" i="35"/>
  <c r="H21" i="35"/>
  <c r="E21" i="35"/>
  <c r="G21" i="35"/>
  <c r="F21" i="35"/>
  <c r="I21" i="35"/>
  <c r="H9" i="35"/>
  <c r="F9" i="35"/>
  <c r="I9" i="35"/>
  <c r="G9" i="35"/>
  <c r="I13" i="35"/>
  <c r="F13" i="35"/>
  <c r="E13" i="35"/>
  <c r="H13" i="35"/>
  <c r="G13" i="35"/>
  <c r="K127" i="2"/>
  <c r="K128" i="2"/>
  <c r="M153" i="2"/>
  <c r="O148" i="2"/>
  <c r="O156" i="2"/>
  <c r="M156" i="2"/>
  <c r="M140" i="2"/>
  <c r="M127" i="2"/>
  <c r="O127" i="2"/>
  <c r="M128" i="2"/>
  <c r="O128" i="2"/>
  <c r="O139" i="2"/>
  <c r="M139" i="2"/>
  <c r="O151" i="2"/>
  <c r="M151" i="2"/>
  <c r="O154" i="2"/>
  <c r="M154" i="2"/>
  <c r="O150" i="2"/>
  <c r="M150" i="2"/>
  <c r="O146" i="2"/>
  <c r="M146" i="2"/>
  <c r="O129" i="2"/>
  <c r="M129" i="2"/>
  <c r="O138" i="2"/>
  <c r="M138" i="2"/>
  <c r="O152" i="2"/>
  <c r="M152" i="2"/>
  <c r="O135" i="2"/>
  <c r="M135" i="2"/>
  <c r="O134" i="2"/>
  <c r="M134" i="2"/>
  <c r="O147" i="2"/>
  <c r="M147" i="2"/>
  <c r="O144" i="2"/>
  <c r="M144" i="2"/>
  <c r="O130" i="2"/>
  <c r="M130" i="2"/>
</calcChain>
</file>

<file path=xl/sharedStrings.xml><?xml version="1.0" encoding="utf-8"?>
<sst xmlns="http://schemas.openxmlformats.org/spreadsheetml/2006/main" count="1041" uniqueCount="317">
  <si>
    <t>Qualité</t>
  </si>
  <si>
    <t>Nb capsules</t>
  </si>
  <si>
    <t>Nb palettes</t>
  </si>
  <si>
    <t>Nb silos</t>
  </si>
  <si>
    <t>Nb cartons</t>
  </si>
  <si>
    <t>MV01</t>
  </si>
  <si>
    <t>MV02</t>
  </si>
  <si>
    <t>MP08</t>
  </si>
  <si>
    <t>MC10</t>
  </si>
  <si>
    <t>Ce qui est produit</t>
  </si>
  <si>
    <t>Nb kilos</t>
  </si>
  <si>
    <t>Aflorazio</t>
  </si>
  <si>
    <t>Altissio</t>
  </si>
  <si>
    <t>Alto Dolce</t>
  </si>
  <si>
    <t>Alto Intenso</t>
  </si>
  <si>
    <t>Arondio</t>
  </si>
  <si>
    <t>Cafe de Cuba</t>
  </si>
  <si>
    <t>Dbl Esp Chiaro</t>
  </si>
  <si>
    <t>Dbl Esp Scuro</t>
  </si>
  <si>
    <t>Decaffeinato</t>
  </si>
  <si>
    <t>Deca Intenso</t>
  </si>
  <si>
    <t>Elvazio</t>
  </si>
  <si>
    <t>Fortado</t>
  </si>
  <si>
    <t>Giornio</t>
  </si>
  <si>
    <t>Half Caffeinato</t>
  </si>
  <si>
    <t>Intenso</t>
  </si>
  <si>
    <t>Melozio</t>
  </si>
  <si>
    <t>Odacio</t>
  </si>
  <si>
    <t>Solelio</t>
  </si>
  <si>
    <t>Stormio</t>
  </si>
  <si>
    <t>Voltesso</t>
  </si>
  <si>
    <t>Ristretto Pro</t>
  </si>
  <si>
    <t>Arpeggio</t>
  </si>
  <si>
    <t>Volluto</t>
  </si>
  <si>
    <t>Poids d'une capsule en kg</t>
  </si>
  <si>
    <t>Poids d'un silo</t>
  </si>
  <si>
    <t>Nb capsules par carton</t>
  </si>
  <si>
    <t>Nb capsules par palette</t>
  </si>
  <si>
    <t>Poids d'une palette</t>
  </si>
  <si>
    <t>Ce qui est planifié</t>
  </si>
  <si>
    <t>Capsule</t>
  </si>
  <si>
    <t>Carton</t>
  </si>
  <si>
    <t>Palette</t>
  </si>
  <si>
    <t>Silo</t>
  </si>
  <si>
    <t>Aflorazio - Capsule</t>
  </si>
  <si>
    <t>Altissio - Capsule</t>
  </si>
  <si>
    <t>Alto Dolce - Capsule</t>
  </si>
  <si>
    <t>Alto Intenso - Capsule</t>
  </si>
  <si>
    <t>Arondio - Capsule</t>
  </si>
  <si>
    <t>Cafe de Cuba - Capsule</t>
  </si>
  <si>
    <t>Dbl Esp Chiaro - Capsule</t>
  </si>
  <si>
    <t>Dbl Esp Scuro - Capsule</t>
  </si>
  <si>
    <t>Decaffeinato - Capsule</t>
  </si>
  <si>
    <t>Deca Intenso - Capsule</t>
  </si>
  <si>
    <t>Elvazio - Capsule</t>
  </si>
  <si>
    <t>Fortado - Capsule</t>
  </si>
  <si>
    <t>Giornio - Capsule</t>
  </si>
  <si>
    <t>Half Caffeinato - Capsule</t>
  </si>
  <si>
    <t>Intenso - Capsule</t>
  </si>
  <si>
    <t>Melozio - Capsule</t>
  </si>
  <si>
    <t>Odacio - Capsule</t>
  </si>
  <si>
    <t>Solelio - Capsule</t>
  </si>
  <si>
    <t>Stormio - Capsule</t>
  </si>
  <si>
    <t>Voltesso - Capsule</t>
  </si>
  <si>
    <t>Aflorazio - Carton</t>
  </si>
  <si>
    <t>Altissio - Carton</t>
  </si>
  <si>
    <t>Alto Dolce - Carton</t>
  </si>
  <si>
    <t>Alto Intenso - Carton</t>
  </si>
  <si>
    <t>Arondio - Carton</t>
  </si>
  <si>
    <t>Cafe de Cuba - Carton</t>
  </si>
  <si>
    <t>Dbl Esp Chiaro - Carton</t>
  </si>
  <si>
    <t>Dbl Esp Scuro - Carton</t>
  </si>
  <si>
    <t>Decaffeinato - Carton</t>
  </si>
  <si>
    <t>Deca Intenso - Carton</t>
  </si>
  <si>
    <t>Elvazio - Carton</t>
  </si>
  <si>
    <t>Fortado - Carton</t>
  </si>
  <si>
    <t>Giornio - Carton</t>
  </si>
  <si>
    <t>Half Caffeinato - Carton</t>
  </si>
  <si>
    <t>Intenso - Carton</t>
  </si>
  <si>
    <t>Melozio - Carton</t>
  </si>
  <si>
    <t>Odacio - Carton</t>
  </si>
  <si>
    <t>Solelio - Carton</t>
  </si>
  <si>
    <t>Stormio - Carton</t>
  </si>
  <si>
    <t>Voltesso - Carton</t>
  </si>
  <si>
    <t>Aflorazio - Palette</t>
  </si>
  <si>
    <t>Altissio - Palette</t>
  </si>
  <si>
    <t>Alto Dolce - Palette</t>
  </si>
  <si>
    <t>Alto Intenso - Palette</t>
  </si>
  <si>
    <t>Arondio - Palette</t>
  </si>
  <si>
    <t>Cafe de Cuba - Palette</t>
  </si>
  <si>
    <t>Dbl Esp Chiaro - Palette</t>
  </si>
  <si>
    <t>Dbl Esp Scuro - Palette</t>
  </si>
  <si>
    <t>Decaffeinato - Palette</t>
  </si>
  <si>
    <t>Deca Intenso - Palette</t>
  </si>
  <si>
    <t>Elvazio - Palette</t>
  </si>
  <si>
    <t>Fortado - Palette</t>
  </si>
  <si>
    <t>Giornio - Palette</t>
  </si>
  <si>
    <t>Half Caffeinato - Palette</t>
  </si>
  <si>
    <t>Intenso - Palette</t>
  </si>
  <si>
    <t>Melozio - Palette</t>
  </si>
  <si>
    <t>Odacio - Palette</t>
  </si>
  <si>
    <t>Solelio - Palette</t>
  </si>
  <si>
    <t>Stormio - Palette</t>
  </si>
  <si>
    <t>Voltesso - Palette</t>
  </si>
  <si>
    <t>Ristretto Pro - Capsule</t>
  </si>
  <si>
    <t>Kilo</t>
  </si>
  <si>
    <t>Aflorazio - Kilo</t>
  </si>
  <si>
    <t>Altissio - Kilo</t>
  </si>
  <si>
    <t>Alto Dolce - Kilo</t>
  </si>
  <si>
    <t>Alto Intenso - Kilo</t>
  </si>
  <si>
    <t>Arondio - Kilo</t>
  </si>
  <si>
    <t>Cafe de Cuba - Kilo</t>
  </si>
  <si>
    <t>Dbl Esp Chiaro - Kilo</t>
  </si>
  <si>
    <t>Dbl Esp Scuro - Kilo</t>
  </si>
  <si>
    <t>Decaffeinato - Kilo</t>
  </si>
  <si>
    <t>Deca Intenso - Kilo</t>
  </si>
  <si>
    <t>Elvazio - Kilo</t>
  </si>
  <si>
    <t>Fortado - Kilo</t>
  </si>
  <si>
    <t>Giornio - Kilo</t>
  </si>
  <si>
    <t>Half Caffeinato - Kilo</t>
  </si>
  <si>
    <t>Intenso - Kilo</t>
  </si>
  <si>
    <t>Melozio - Kilo</t>
  </si>
  <si>
    <t>Odacio - Kilo</t>
  </si>
  <si>
    <t>Solelio - Kilo</t>
  </si>
  <si>
    <t>Stormio - Kilo</t>
  </si>
  <si>
    <t>Voltesso - Kilo</t>
  </si>
  <si>
    <t>Aflorazio - Silo</t>
  </si>
  <si>
    <t>Altissio - Silo</t>
  </si>
  <si>
    <t>Alto Dolce - Silo</t>
  </si>
  <si>
    <t>Alto Intenso - Silo</t>
  </si>
  <si>
    <t>Arondio - Silo</t>
  </si>
  <si>
    <t>Cafe de Cuba - Silo</t>
  </si>
  <si>
    <t>Dbl Esp Chiaro - Silo</t>
  </si>
  <si>
    <t>Dbl Esp Scuro - Silo</t>
  </si>
  <si>
    <t>Decaffeinato - Silo</t>
  </si>
  <si>
    <t>Deca Intenso - Silo</t>
  </si>
  <si>
    <t>Elvazio - Silo</t>
  </si>
  <si>
    <t>Fortado - Silo</t>
  </si>
  <si>
    <t>Giornio - Silo</t>
  </si>
  <si>
    <t>Half Caffeinato - Silo</t>
  </si>
  <si>
    <t>Intenso - Silo</t>
  </si>
  <si>
    <t>Melozio - Silo</t>
  </si>
  <si>
    <t>Odacio - Silo</t>
  </si>
  <si>
    <t>Solelio - Silo</t>
  </si>
  <si>
    <t>Stormio - Silo</t>
  </si>
  <si>
    <t>Voltesso - Silo</t>
  </si>
  <si>
    <t>Volluto - Capsule</t>
  </si>
  <si>
    <t>Arpeggio - Capsule</t>
  </si>
  <si>
    <t>Volluto - Silo</t>
  </si>
  <si>
    <t>Volluto - Kilo</t>
  </si>
  <si>
    <t>Volluto - Palette</t>
  </si>
  <si>
    <t>Volluto - Carton</t>
  </si>
  <si>
    <t>Arpeggio - Carton</t>
  </si>
  <si>
    <t>Arpeggio - Palette</t>
  </si>
  <si>
    <t>Arpeggio - Kilo</t>
  </si>
  <si>
    <t>Arpeggio - Silo</t>
  </si>
  <si>
    <t>Ristretto Pro - Carton</t>
  </si>
  <si>
    <t>Ristretto Pro - Kilo</t>
  </si>
  <si>
    <t>Ristretto Pro - Palette</t>
  </si>
  <si>
    <t>Ristretto Pro - Silo</t>
  </si>
  <si>
    <t>Nb cartons par palette</t>
  </si>
  <si>
    <t>Qualité - Unité de mesure</t>
  </si>
  <si>
    <t>[Vide]</t>
  </si>
  <si>
    <t>[Vide] - Capsule</t>
  </si>
  <si>
    <t>[Vide] - Carton</t>
  </si>
  <si>
    <t>[Vide] - Kilo</t>
  </si>
  <si>
    <t>[Vide] - Palette</t>
  </si>
  <si>
    <t>[Vide] - Silo</t>
  </si>
  <si>
    <t>Caramelizio (Melozio FLV)</t>
  </si>
  <si>
    <t>Caramelizio (Melozio FLV) - Capsule</t>
  </si>
  <si>
    <t>Vanizio (Melozio FLV)</t>
  </si>
  <si>
    <t>Vanizio (Melozio FLV) - Capsule</t>
  </si>
  <si>
    <t>Hazelino (Melozio FLV)</t>
  </si>
  <si>
    <t>Hazelino (Melozio FLV) - Capsule</t>
  </si>
  <si>
    <t>Caramelizio (Melozio FLV) - Carton</t>
  </si>
  <si>
    <t>Hazelino (Melozio FLV) - Carton</t>
  </si>
  <si>
    <t>Vanizio (Melozio FLV) - Carton</t>
  </si>
  <si>
    <t>Caramelizio (Melozio FLV) - Kilo</t>
  </si>
  <si>
    <t>Hazelino (Melozio FLV) - Kilo</t>
  </si>
  <si>
    <t>Vanizio (Melozio FLV) - Kilo</t>
  </si>
  <si>
    <t>Caramelizio (Melozio FLV) - Palette</t>
  </si>
  <si>
    <t>Hazelino (Melozio FLV) - Palette</t>
  </si>
  <si>
    <t>Vanizio (Melozio FLV) - Palette</t>
  </si>
  <si>
    <t>Caramelizio (Melozio FLV) - Silo</t>
  </si>
  <si>
    <t>Hazelino (Melozio FLV) - Silo</t>
  </si>
  <si>
    <t>Vanizio (Melozio FLV) - Silo</t>
  </si>
  <si>
    <t>Deca Ontuoso</t>
  </si>
  <si>
    <t>Deca Ontuoso - Capsule</t>
  </si>
  <si>
    <t>Deca Ontuoso - Carton</t>
  </si>
  <si>
    <t>Deca Ontuoso - Kilo</t>
  </si>
  <si>
    <t>Deca Ontuoso - Palette</t>
  </si>
  <si>
    <t>Deca Ontuoso - Silo</t>
  </si>
  <si>
    <t>Diavolitto</t>
  </si>
  <si>
    <t>Diavolitto - Capsule</t>
  </si>
  <si>
    <t>Diavolitto - Carton</t>
  </si>
  <si>
    <t>Diavolitto - Kilo</t>
  </si>
  <si>
    <t>Diavolitto - Palette</t>
  </si>
  <si>
    <t>Diavolitto - Silo</t>
  </si>
  <si>
    <t>silos</t>
  </si>
  <si>
    <t>Colombia</t>
  </si>
  <si>
    <t>Colombia - Capsule</t>
  </si>
  <si>
    <t>Mexico</t>
  </si>
  <si>
    <t>Mexico - Capsule</t>
  </si>
  <si>
    <t>Colombia - Carton</t>
  </si>
  <si>
    <t>Mexico - Carton</t>
  </si>
  <si>
    <t>Colombia - Kilo</t>
  </si>
  <si>
    <t>Mexico - Kilo</t>
  </si>
  <si>
    <t>Colombia - Palette</t>
  </si>
  <si>
    <t>Mexico - Palette</t>
  </si>
  <si>
    <t>Colombia - Silo</t>
  </si>
  <si>
    <t>Mexico - Silo</t>
  </si>
  <si>
    <t>ESFO</t>
  </si>
  <si>
    <t>ESFO - Capsule</t>
  </si>
  <si>
    <t>ESFO - Carton</t>
  </si>
  <si>
    <t>ESFO - Kilo</t>
  </si>
  <si>
    <t>ESFO - Palette</t>
  </si>
  <si>
    <t>ESFO - Silo</t>
  </si>
  <si>
    <t>Essai café</t>
  </si>
  <si>
    <t>Essai café - Capsule</t>
  </si>
  <si>
    <t>Essai café - Carton</t>
  </si>
  <si>
    <t>Essai café - Kilo</t>
  </si>
  <si>
    <t>Essai café - Palette</t>
  </si>
  <si>
    <t>Essai café - Silo</t>
  </si>
  <si>
    <t>Paris Black</t>
  </si>
  <si>
    <t>Paris Black - Capsule</t>
  </si>
  <si>
    <t>Paris Black - Carton</t>
  </si>
  <si>
    <t>Paris Black - Kilo</t>
  </si>
  <si>
    <t>Paris Black - Palette</t>
  </si>
  <si>
    <t>Paris Black - Silo</t>
  </si>
  <si>
    <t>Etui</t>
  </si>
  <si>
    <t>Nb étuis</t>
  </si>
  <si>
    <t>[Vide] - Etui</t>
  </si>
  <si>
    <t>Aflorazio - Etui</t>
  </si>
  <si>
    <t>Altissio - Etui</t>
  </si>
  <si>
    <t>Alto Dolce - Etui</t>
  </si>
  <si>
    <t>Alto Intenso - Etui</t>
  </si>
  <si>
    <t>Arondio - Etui</t>
  </si>
  <si>
    <t>Cafe de Cuba - Etui</t>
  </si>
  <si>
    <t>Caramelizio (Melozio FLV) - Etui</t>
  </si>
  <si>
    <t>Colombia - Etui</t>
  </si>
  <si>
    <t>Dbl Esp Chiaro - Etui</t>
  </si>
  <si>
    <t>Dbl Esp Scuro - Etui</t>
  </si>
  <si>
    <t>Decaffeinato - Etui</t>
  </si>
  <si>
    <t>Deca Intenso - Etui</t>
  </si>
  <si>
    <t>Deca Ontuoso - Etui</t>
  </si>
  <si>
    <t>Diavolitto - Etui</t>
  </si>
  <si>
    <t>Elvazio - Etui</t>
  </si>
  <si>
    <t>Essai café - Etui</t>
  </si>
  <si>
    <t>Fortado - Etui</t>
  </si>
  <si>
    <t>Giornio - Etui</t>
  </si>
  <si>
    <t>Half Caffeinato - Etui</t>
  </si>
  <si>
    <t>Hazelino (Melozio FLV) - Etui</t>
  </si>
  <si>
    <t>Intenso - Etui</t>
  </si>
  <si>
    <t>Melozio - Etui</t>
  </si>
  <si>
    <t>Mexico - Etui</t>
  </si>
  <si>
    <t>Odacio - Etui</t>
  </si>
  <si>
    <t>Paris Black - Etui</t>
  </si>
  <si>
    <t>Solelio - Etui</t>
  </si>
  <si>
    <t>Stormio - Etui</t>
  </si>
  <si>
    <t>Vanizio (Melozio FLV) - Etui</t>
  </si>
  <si>
    <t>Voltesso - Etui</t>
  </si>
  <si>
    <t>ESFO - Etui</t>
  </si>
  <si>
    <t>Ristretto Pro - Etui</t>
  </si>
  <si>
    <t>Arpeggio - Etui</t>
  </si>
  <si>
    <t>Volluto - Etui</t>
  </si>
  <si>
    <t>Planning production</t>
  </si>
  <si>
    <t>MV03</t>
  </si>
  <si>
    <t>Convertisseur d'unité</t>
  </si>
  <si>
    <r>
      <rPr>
        <sz val="18"/>
        <color rgb="FFFF0000"/>
        <rFont val="Calibri"/>
        <family val="2"/>
        <scheme val="minor"/>
      </rPr>
      <t>!! Merci d'</t>
    </r>
    <r>
      <rPr>
        <u/>
        <sz val="18"/>
        <color rgb="FFFF0000"/>
        <rFont val="Calibri"/>
        <family val="2"/>
        <scheme val="minor"/>
      </rPr>
      <t>activer le contenu</t>
    </r>
    <r>
      <rPr>
        <sz val="18"/>
        <color rgb="FFFF0000"/>
        <rFont val="Calibri"/>
        <family val="2"/>
        <scheme val="minor"/>
      </rPr>
      <t xml:space="preserve"> pour utiliser le fichier!!</t>
    </r>
  </si>
  <si>
    <t>Planning café vert</t>
  </si>
  <si>
    <t>Qualité café rôti</t>
  </si>
  <si>
    <t>Qualité et quantité café vert</t>
  </si>
  <si>
    <t>N/A</t>
  </si>
  <si>
    <t>Decaffeinato Intenso</t>
  </si>
  <si>
    <t>Decaffeinato Ontuoso</t>
  </si>
  <si>
    <t>Venezia</t>
  </si>
  <si>
    <t>Venezia - Capsule</t>
  </si>
  <si>
    <t>Venezia - Silo</t>
  </si>
  <si>
    <t>Venezia - Palette</t>
  </si>
  <si>
    <t>Venezia - Kilo</t>
  </si>
  <si>
    <t>Venezia - Carton</t>
  </si>
  <si>
    <t>Venezia - Etui</t>
  </si>
  <si>
    <t>Semaine 33</t>
  </si>
  <si>
    <t>Ethiopia Natural</t>
  </si>
  <si>
    <t>Costa Rica AAA</t>
  </si>
  <si>
    <t>WsA Pf-Peru</t>
  </si>
  <si>
    <t>WsA Pf-CO Cundinam Sust AAA</t>
  </si>
  <si>
    <t>WsA Pf-Cuba</t>
  </si>
  <si>
    <t>WsA Pf-CO Aguadas</t>
  </si>
  <si>
    <t>Dcf WsA Pf-CO</t>
  </si>
  <si>
    <t>UwRob Pf-India</t>
  </si>
  <si>
    <t>WsA Pf-CO Narino Sust AAA</t>
  </si>
  <si>
    <t>WsA Pf-Kenya</t>
  </si>
  <si>
    <t>Ethiopia Sidamo</t>
  </si>
  <si>
    <t>WsA Pf-Mexico Ixh Sust AAA</t>
  </si>
  <si>
    <t>Colombia AAA</t>
  </si>
  <si>
    <t>UwRob Pf-IN Monsoon</t>
  </si>
  <si>
    <t>Brazil AAA</t>
  </si>
  <si>
    <t>UwRob Pf-Nicaragua</t>
  </si>
  <si>
    <t>WRob Pf-Guatemala</t>
  </si>
  <si>
    <t>CO2 UwRob Pf-Guatemala</t>
  </si>
  <si>
    <t>Guatemala AAA</t>
  </si>
  <si>
    <t>SwA Pf-BR Bourbon Sust AAA</t>
  </si>
  <si>
    <t>Stoc UwR Pf Robusta</t>
  </si>
  <si>
    <t>Dcf H2O UwA Pf-BR Cer</t>
  </si>
  <si>
    <t>WsA Pf-NI Jinotega Sust AAA</t>
  </si>
  <si>
    <t>Dcf H2O WsA Pf-CR</t>
  </si>
  <si>
    <t>Dcf H2O UwA Blend</t>
  </si>
  <si>
    <t xml:space="preserve">Colombia AAA </t>
  </si>
  <si>
    <t>Wrob Pf-MX</t>
  </si>
  <si>
    <t>Je souhaites avoir quelque chose comme ci-dessous mais de manière</t>
  </si>
  <si>
    <t>automatisé au fur et à mesure que je modifie mon planning</t>
  </si>
  <si>
    <t>dans "Planning café cuit" :</t>
  </si>
  <si>
    <t>Total par qualité :</t>
  </si>
  <si>
    <t>Ethiopia Natural : 3562 kg</t>
  </si>
  <si>
    <t>Ethiopia Sidamo : 856 kg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</si>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</sst>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0.000000000"/>
    <numFmt numFmtId="165" formatCode="0.0000000000"/>
    <numFmt numFmtId="166" formatCode="0.0"/>
    <numFmt numFmtId="167" formatCode="0.00000000"/>
    <numFmt numFmtId="168" formatCode="0.00000"/>
    <numFmt numFmtId="169" formatCode="0.00000000000"/>
    <numFmt numFmtId="170" formatCode="0.0000000"/>
    <numFmt numFmtId="171" formatCode="0.000"/>
    <numFmt numFmtId="172" formatCode="0.000000"/>
    <numFmt numFmtId="173" formatCode="0.0000"/>
    <numFmt numFmtId="174" formatCode="0&quot; kg&quot;"/>
  </numFmts>
  <fonts count="10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u/>
      <sz val="18"/>
      <color rgb="FFFF0000"/>
      <name val="Calibri"/>
      <family val="2"/>
      <scheme val="minor"/>
    </font>
    <font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/>
    <xf numFmtId="0" fontId="0" fillId="2" borderId="0" xfId="0" applyFill="1"/>
    <xf numFmtId="165" fontId="0" fillId="2" borderId="0" xfId="0" applyNumberFormat="1" applyFill="1"/>
    <xf numFmtId="164" fontId="0" fillId="2" borderId="0" xfId="0" applyNumberFormat="1" applyFill="1"/>
    <xf numFmtId="0" fontId="0" fillId="3" borderId="1" xfId="0" applyFill="1" applyBorder="1" applyAlignment="1"/>
    <xf numFmtId="165" fontId="0" fillId="3" borderId="0" xfId="0" applyNumberFormat="1" applyFill="1"/>
    <xf numFmtId="0" fontId="0" fillId="4" borderId="1" xfId="0" applyFill="1" applyBorder="1" applyAlignment="1"/>
    <xf numFmtId="0" fontId="0" fillId="4" borderId="0" xfId="0" applyFill="1"/>
    <xf numFmtId="164" fontId="0" fillId="4" borderId="0" xfId="0" applyNumberFormat="1" applyFill="1"/>
    <xf numFmtId="0" fontId="0" fillId="3" borderId="0" xfId="0" applyFill="1" applyBorder="1" applyAlignment="1"/>
    <xf numFmtId="0" fontId="0" fillId="2" borderId="0" xfId="0" applyFill="1" applyBorder="1" applyAlignment="1"/>
    <xf numFmtId="0" fontId="0" fillId="4" borderId="0" xfId="0" applyFill="1" applyBorder="1" applyAlignment="1"/>
    <xf numFmtId="0" fontId="1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5" borderId="1" xfId="0" applyFill="1" applyBorder="1" applyAlignment="1"/>
    <xf numFmtId="0" fontId="0" fillId="5" borderId="0" xfId="0" applyFill="1"/>
    <xf numFmtId="0" fontId="0" fillId="5" borderId="0" xfId="0" applyFill="1" applyBorder="1" applyAlignment="1"/>
    <xf numFmtId="165" fontId="0" fillId="5" borderId="0" xfId="0" applyNumberFormat="1" applyFill="1"/>
    <xf numFmtId="164" fontId="0" fillId="5" borderId="0" xfId="0" applyNumberFormat="1" applyFill="1"/>
    <xf numFmtId="0" fontId="0" fillId="6" borderId="1" xfId="0" applyFill="1" applyBorder="1" applyAlignment="1"/>
    <xf numFmtId="0" fontId="0" fillId="6" borderId="0" xfId="0" applyFill="1"/>
    <xf numFmtId="0" fontId="0" fillId="6" borderId="0" xfId="0" applyFill="1" applyBorder="1" applyAlignment="1"/>
    <xf numFmtId="165" fontId="0" fillId="6" borderId="0" xfId="0" applyNumberFormat="1" applyFill="1"/>
    <xf numFmtId="0" fontId="0" fillId="0" borderId="0" xfId="0" applyAlignment="1">
      <alignment horizontal="left" vertical="center"/>
    </xf>
    <xf numFmtId="0" fontId="0" fillId="3" borderId="0" xfId="0" applyFill="1" applyBorder="1"/>
    <xf numFmtId="0" fontId="0" fillId="2" borderId="0" xfId="0" applyFill="1" applyBorder="1"/>
    <xf numFmtId="0" fontId="0" fillId="5" borderId="0" xfId="0" applyFill="1" applyBorder="1"/>
    <xf numFmtId="0" fontId="0" fillId="4" borderId="0" xfId="0" applyFill="1" applyBorder="1"/>
    <xf numFmtId="0" fontId="0" fillId="6" borderId="0" xfId="0" applyFill="1" applyBorder="1"/>
    <xf numFmtId="0" fontId="0" fillId="3" borderId="0" xfId="0" applyFont="1" applyFill="1" applyBorder="1" applyAlignment="1">
      <alignment horizontal="left"/>
    </xf>
    <xf numFmtId="0" fontId="1" fillId="0" borderId="1" xfId="0" applyFont="1" applyBorder="1"/>
    <xf numFmtId="0" fontId="0" fillId="3" borderId="0" xfId="0" applyNumberFormat="1" applyFill="1" applyBorder="1" applyAlignment="1"/>
    <xf numFmtId="0" fontId="0" fillId="3" borderId="0" xfId="0" applyNumberFormat="1" applyFill="1"/>
    <xf numFmtId="167" fontId="0" fillId="3" borderId="0" xfId="0" applyNumberFormat="1" applyFill="1"/>
    <xf numFmtId="168" fontId="0" fillId="3" borderId="0" xfId="0" applyNumberFormat="1" applyFill="1"/>
    <xf numFmtId="169" fontId="0" fillId="3" borderId="0" xfId="0" applyNumberFormat="1" applyFill="1"/>
    <xf numFmtId="0" fontId="0" fillId="3" borderId="0" xfId="0" applyNumberFormat="1" applyFill="1" applyBorder="1"/>
    <xf numFmtId="0" fontId="0" fillId="2" borderId="0" xfId="0" applyNumberFormat="1" applyFill="1" applyBorder="1" applyAlignment="1"/>
    <xf numFmtId="0" fontId="0" fillId="2" borderId="0" xfId="0" applyNumberFormat="1" applyFill="1" applyBorder="1"/>
    <xf numFmtId="0" fontId="0" fillId="2" borderId="0" xfId="0" applyNumberFormat="1" applyFill="1"/>
    <xf numFmtId="170" fontId="0" fillId="2" borderId="0" xfId="0" applyNumberFormat="1" applyFill="1" applyBorder="1" applyAlignment="1"/>
    <xf numFmtId="168" fontId="0" fillId="2" borderId="0" xfId="0" applyNumberFormat="1" applyFill="1"/>
    <xf numFmtId="0" fontId="0" fillId="5" borderId="0" xfId="0" applyNumberFormat="1" applyFill="1" applyBorder="1" applyAlignment="1"/>
    <xf numFmtId="0" fontId="0" fillId="5" borderId="0" xfId="0" applyNumberFormat="1" applyFill="1" applyBorder="1"/>
    <xf numFmtId="0" fontId="0" fillId="5" borderId="0" xfId="0" applyNumberFormat="1" applyFill="1"/>
    <xf numFmtId="0" fontId="0" fillId="4" borderId="0" xfId="0" applyNumberFormat="1" applyFill="1" applyBorder="1" applyAlignment="1"/>
    <xf numFmtId="0" fontId="0" fillId="4" borderId="0" xfId="0" applyNumberFormat="1" applyFill="1" applyBorder="1"/>
    <xf numFmtId="0" fontId="0" fillId="4" borderId="0" xfId="0" applyNumberFormat="1" applyFill="1"/>
    <xf numFmtId="1" fontId="0" fillId="4" borderId="0" xfId="0" applyNumberFormat="1" applyFill="1"/>
    <xf numFmtId="0" fontId="0" fillId="6" borderId="0" xfId="0" applyNumberFormat="1" applyFill="1" applyBorder="1" applyAlignment="1"/>
    <xf numFmtId="0" fontId="0" fillId="6" borderId="0" xfId="0" applyNumberFormat="1" applyFill="1" applyBorder="1"/>
    <xf numFmtId="0" fontId="0" fillId="6" borderId="0" xfId="0" applyNumberFormat="1" applyFill="1"/>
    <xf numFmtId="1" fontId="0" fillId="6" borderId="0" xfId="0" applyNumberFormat="1" applyFill="1"/>
    <xf numFmtId="1" fontId="0" fillId="3" borderId="0" xfId="0" applyNumberFormat="1" applyFill="1" applyBorder="1" applyAlignment="1"/>
    <xf numFmtId="170" fontId="0" fillId="3" borderId="0" xfId="0" applyNumberFormat="1" applyFill="1" applyBorder="1"/>
    <xf numFmtId="165" fontId="0" fillId="3" borderId="0" xfId="0" applyNumberFormat="1" applyFill="1" applyBorder="1"/>
    <xf numFmtId="169" fontId="0" fillId="3" borderId="0" xfId="0" applyNumberFormat="1" applyFill="1" applyBorder="1"/>
    <xf numFmtId="171" fontId="0" fillId="2" borderId="0" xfId="0" applyNumberFormat="1" applyFill="1" applyBorder="1" applyAlignment="1"/>
    <xf numFmtId="1" fontId="0" fillId="2" borderId="0" xfId="0" applyNumberFormat="1" applyFill="1" applyBorder="1"/>
    <xf numFmtId="170" fontId="0" fillId="2" borderId="0" xfId="0" applyNumberFormat="1" applyFill="1" applyBorder="1"/>
    <xf numFmtId="165" fontId="0" fillId="2" borderId="0" xfId="0" applyNumberFormat="1" applyFill="1" applyBorder="1"/>
    <xf numFmtId="169" fontId="0" fillId="2" borderId="0" xfId="0" applyNumberFormat="1" applyFill="1" applyBorder="1"/>
    <xf numFmtId="171" fontId="0" fillId="5" borderId="0" xfId="0" applyNumberFormat="1" applyFill="1" applyBorder="1" applyAlignment="1"/>
    <xf numFmtId="170" fontId="0" fillId="5" borderId="0" xfId="0" applyNumberFormat="1" applyFill="1" applyBorder="1"/>
    <xf numFmtId="1" fontId="0" fillId="5" borderId="0" xfId="0" applyNumberFormat="1" applyFill="1" applyBorder="1"/>
    <xf numFmtId="165" fontId="0" fillId="5" borderId="0" xfId="0" applyNumberFormat="1" applyFill="1" applyBorder="1"/>
    <xf numFmtId="169" fontId="0" fillId="5" borderId="0" xfId="0" applyNumberFormat="1" applyFill="1" applyBorder="1"/>
    <xf numFmtId="171" fontId="0" fillId="4" borderId="0" xfId="0" applyNumberFormat="1" applyFill="1" applyBorder="1" applyAlignment="1"/>
    <xf numFmtId="170" fontId="0" fillId="4" borderId="0" xfId="0" applyNumberFormat="1" applyFill="1" applyBorder="1"/>
    <xf numFmtId="1" fontId="0" fillId="4" borderId="0" xfId="0" applyNumberFormat="1" applyFill="1" applyBorder="1"/>
    <xf numFmtId="169" fontId="0" fillId="4" borderId="0" xfId="0" applyNumberFormat="1" applyFill="1" applyBorder="1"/>
    <xf numFmtId="171" fontId="0" fillId="6" borderId="0" xfId="0" applyNumberFormat="1" applyFill="1" applyBorder="1" applyAlignment="1"/>
    <xf numFmtId="170" fontId="0" fillId="6" borderId="0" xfId="0" applyNumberFormat="1" applyFill="1" applyBorder="1"/>
    <xf numFmtId="165" fontId="0" fillId="6" borderId="0" xfId="0" applyNumberFormat="1" applyFill="1" applyBorder="1"/>
    <xf numFmtId="1" fontId="0" fillId="6" borderId="0" xfId="0" applyNumberFormat="1" applyFill="1" applyBorder="1"/>
    <xf numFmtId="167" fontId="0" fillId="3" borderId="0" xfId="0" applyNumberFormat="1" applyFill="1" applyBorder="1"/>
    <xf numFmtId="172" fontId="0" fillId="2" borderId="0" xfId="0" applyNumberFormat="1" applyFill="1" applyBorder="1" applyAlignment="1"/>
    <xf numFmtId="168" fontId="0" fillId="2" borderId="0" xfId="0" applyNumberFormat="1" applyFill="1" applyBorder="1"/>
    <xf numFmtId="167" fontId="0" fillId="2" borderId="0" xfId="0" applyNumberFormat="1" applyFill="1" applyBorder="1"/>
    <xf numFmtId="172" fontId="0" fillId="5" borderId="0" xfId="0" applyNumberFormat="1" applyFill="1" applyBorder="1" applyAlignment="1"/>
    <xf numFmtId="167" fontId="0" fillId="5" borderId="0" xfId="0" applyNumberFormat="1" applyFill="1" applyBorder="1"/>
    <xf numFmtId="173" fontId="0" fillId="4" borderId="0" xfId="0" applyNumberFormat="1" applyFill="1" applyBorder="1" applyAlignment="1"/>
    <xf numFmtId="172" fontId="0" fillId="4" borderId="0" xfId="0" applyNumberFormat="1" applyFill="1" applyBorder="1"/>
    <xf numFmtId="168" fontId="0" fillId="4" borderId="0" xfId="0" applyNumberFormat="1" applyFill="1" applyBorder="1"/>
    <xf numFmtId="167" fontId="0" fillId="4" borderId="0" xfId="0" applyNumberFormat="1" applyFill="1" applyBorder="1"/>
    <xf numFmtId="168" fontId="0" fillId="6" borderId="0" xfId="0" applyNumberFormat="1" applyFill="1" applyBorder="1"/>
    <xf numFmtId="166" fontId="0" fillId="6" borderId="0" xfId="0" applyNumberFormat="1" applyFill="1"/>
    <xf numFmtId="166" fontId="0" fillId="3" borderId="0" xfId="0" applyNumberFormat="1" applyFill="1"/>
    <xf numFmtId="166" fontId="0" fillId="2" borderId="0" xfId="0" applyNumberFormat="1" applyFill="1"/>
    <xf numFmtId="166" fontId="0" fillId="5" borderId="0" xfId="0" applyNumberFormat="1" applyFill="1"/>
    <xf numFmtId="166" fontId="0" fillId="4" borderId="0" xfId="0" applyNumberFormat="1" applyFill="1"/>
    <xf numFmtId="0" fontId="0" fillId="8" borderId="0" xfId="0" applyFill="1" applyBorder="1" applyAlignment="1"/>
    <xf numFmtId="0" fontId="0" fillId="8" borderId="0" xfId="0" applyNumberFormat="1" applyFill="1" applyBorder="1" applyAlignment="1"/>
    <xf numFmtId="0" fontId="0" fillId="8" borderId="0" xfId="0" applyNumberFormat="1" applyFill="1" applyBorder="1"/>
    <xf numFmtId="0" fontId="0" fillId="8" borderId="0" xfId="0" applyNumberFormat="1" applyFill="1"/>
    <xf numFmtId="0" fontId="0" fillId="8" borderId="1" xfId="0" applyFill="1" applyBorder="1" applyAlignment="1"/>
    <xf numFmtId="0" fontId="0" fillId="8" borderId="0" xfId="0" applyFill="1"/>
    <xf numFmtId="1" fontId="0" fillId="8" borderId="0" xfId="0" applyNumberFormat="1" applyFill="1"/>
    <xf numFmtId="164" fontId="0" fillId="8" borderId="0" xfId="0" applyNumberFormat="1" applyFill="1"/>
    <xf numFmtId="166" fontId="0" fillId="8" borderId="0" xfId="0" applyNumberFormat="1" applyFill="1"/>
    <xf numFmtId="165" fontId="0" fillId="8" borderId="0" xfId="0" applyNumberFormat="1" applyFill="1"/>
    <xf numFmtId="173" fontId="0" fillId="3" borderId="0" xfId="0" applyNumberFormat="1" applyFill="1" applyBorder="1"/>
    <xf numFmtId="173" fontId="0" fillId="2" borderId="0" xfId="0" applyNumberFormat="1" applyFill="1" applyBorder="1"/>
    <xf numFmtId="173" fontId="0" fillId="5" borderId="0" xfId="0" applyNumberFormat="1" applyFill="1" applyBorder="1"/>
    <xf numFmtId="173" fontId="0" fillId="4" borderId="0" xfId="0" applyNumberFormat="1" applyFill="1" applyBorder="1"/>
    <xf numFmtId="173" fontId="0" fillId="6" borderId="0" xfId="0" applyNumberFormat="1" applyFill="1" applyBorder="1"/>
    <xf numFmtId="0" fontId="0" fillId="8" borderId="0" xfId="0" applyFill="1" applyBorder="1"/>
    <xf numFmtId="173" fontId="0" fillId="8" borderId="0" xfId="0" applyNumberFormat="1" applyFill="1" applyBorder="1" applyAlignment="1"/>
    <xf numFmtId="172" fontId="0" fillId="8" borderId="0" xfId="0" applyNumberFormat="1" applyFill="1" applyBorder="1"/>
    <xf numFmtId="168" fontId="0" fillId="8" borderId="0" xfId="0" applyNumberFormat="1" applyFill="1" applyBorder="1"/>
    <xf numFmtId="1" fontId="0" fillId="8" borderId="0" xfId="0" applyNumberFormat="1" applyFill="1" applyBorder="1"/>
    <xf numFmtId="167" fontId="0" fillId="8" borderId="0" xfId="0" applyNumberFormat="1" applyFill="1" applyBorder="1"/>
    <xf numFmtId="173" fontId="0" fillId="8" borderId="0" xfId="0" applyNumberFormat="1" applyFill="1" applyBorder="1"/>
    <xf numFmtId="171" fontId="0" fillId="8" borderId="0" xfId="0" applyNumberFormat="1" applyFill="1" applyBorder="1" applyAlignment="1"/>
    <xf numFmtId="170" fontId="0" fillId="8" borderId="0" xfId="0" applyNumberFormat="1" applyFill="1" applyBorder="1"/>
    <xf numFmtId="165" fontId="0" fillId="8" borderId="0" xfId="0" applyNumberFormat="1" applyFill="1" applyBorder="1"/>
    <xf numFmtId="169" fontId="0" fillId="8" borderId="0" xfId="0" applyNumberFormat="1" applyFill="1" applyBorder="1"/>
    <xf numFmtId="0" fontId="1" fillId="0" borderId="0" xfId="0" applyFont="1" applyAlignment="1">
      <alignment horizontal="center" vertical="center"/>
    </xf>
    <xf numFmtId="0" fontId="0" fillId="9" borderId="0" xfId="0" applyFont="1" applyFill="1" applyBorder="1" applyAlignment="1">
      <alignment horizontal="left"/>
    </xf>
    <xf numFmtId="0" fontId="0" fillId="2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20" xfId="0" applyBorder="1"/>
    <xf numFmtId="0" fontId="0" fillId="0" borderId="21" xfId="0" applyBorder="1"/>
    <xf numFmtId="0" fontId="0" fillId="0" borderId="4" xfId="0" applyBorder="1"/>
    <xf numFmtId="0" fontId="0" fillId="7" borderId="0" xfId="0" applyFill="1" applyBorder="1" applyAlignment="1"/>
    <xf numFmtId="0" fontId="1" fillId="0" borderId="0" xfId="0" applyFont="1" applyAlignment="1">
      <alignment horizontal="left" vertical="center"/>
    </xf>
    <xf numFmtId="0" fontId="0" fillId="3" borderId="0" xfId="0" applyFill="1" applyBorder="1" applyAlignment="1">
      <alignment horizontal="right" vertical="center"/>
    </xf>
    <xf numFmtId="0" fontId="0" fillId="7" borderId="0" xfId="0" applyFill="1" applyBorder="1" applyAlignment="1">
      <alignment horizontal="left" vertical="center"/>
    </xf>
    <xf numFmtId="2" fontId="0" fillId="3" borderId="16" xfId="0" applyNumberFormat="1" applyFill="1" applyBorder="1" applyAlignment="1">
      <alignment horizontal="left" vertical="center"/>
    </xf>
    <xf numFmtId="0" fontId="9" fillId="0" borderId="2" xfId="0" applyFont="1" applyFill="1" applyBorder="1" applyAlignment="1" applyProtection="1">
      <alignment horizontal="center" vertical="top"/>
      <protection hidden="1"/>
    </xf>
    <xf numFmtId="174" fontId="9" fillId="0" borderId="3" xfId="0" applyNumberFormat="1" applyFont="1" applyFill="1" applyBorder="1" applyAlignment="1" applyProtection="1">
      <alignment horizontal="center"/>
      <protection hidden="1"/>
    </xf>
    <xf numFmtId="174" fontId="9" fillId="0" borderId="7" xfId="0" applyNumberFormat="1" applyFont="1" applyFill="1" applyBorder="1" applyAlignment="1" applyProtection="1">
      <alignment horizontal="center"/>
      <protection hidden="1"/>
    </xf>
    <xf numFmtId="174" fontId="9" fillId="0" borderId="11" xfId="0" applyNumberFormat="1" applyFont="1" applyFill="1" applyBorder="1" applyAlignment="1" applyProtection="1">
      <alignment horizontal="center"/>
      <protection hidden="1"/>
    </xf>
    <xf numFmtId="0" fontId="9" fillId="0" borderId="7" xfId="0" applyFont="1" applyFill="1" applyBorder="1" applyAlignment="1" applyProtection="1">
      <alignment horizontal="center" vertical="top"/>
      <protection hidden="1"/>
    </xf>
    <xf numFmtId="0" fontId="9" fillId="0" borderId="15" xfId="0" applyFont="1" applyFill="1" applyBorder="1" applyAlignment="1" applyProtection="1">
      <alignment horizontal="center" vertical="top"/>
      <protection hidden="1"/>
    </xf>
    <xf numFmtId="0" fontId="9" fillId="0" borderId="2" xfId="0" applyNumberFormat="1" applyFont="1" applyFill="1" applyBorder="1" applyAlignment="1" applyProtection="1">
      <alignment horizontal="center" vertical="top"/>
      <protection hidden="1"/>
    </xf>
    <xf numFmtId="0" fontId="8" fillId="0" borderId="18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2" xfId="0" applyFont="1" applyBorder="1" applyAlignment="1" applyProtection="1">
      <alignment horizontal="left" vertical="center" wrapText="1"/>
      <protection hidden="1"/>
    </xf>
    <xf numFmtId="0" fontId="4" fillId="0" borderId="3" xfId="0" applyFont="1" applyBorder="1" applyAlignment="1" applyProtection="1">
      <alignment horizontal="left" vertical="center" wrapText="1"/>
      <protection hidden="1"/>
    </xf>
    <xf numFmtId="0" fontId="2" fillId="0" borderId="11" xfId="0" applyFont="1" applyBorder="1" applyAlignment="1" applyProtection="1">
      <alignment horizontal="center" vertical="center"/>
      <protection hidden="1"/>
    </xf>
    <xf numFmtId="0" fontId="4" fillId="0" borderId="11" xfId="0" applyFont="1" applyBorder="1" applyAlignment="1" applyProtection="1">
      <alignment horizontal="left" vertical="center" wrapText="1"/>
      <protection hidden="1"/>
    </xf>
    <xf numFmtId="0" fontId="2" fillId="0" borderId="15" xfId="0" applyFont="1" applyBorder="1" applyAlignment="1" applyProtection="1">
      <alignment horizontal="center" vertical="center" textRotation="90"/>
      <protection hidden="1"/>
    </xf>
    <xf numFmtId="0" fontId="2" fillId="0" borderId="7" xfId="0" applyFont="1" applyBorder="1" applyAlignment="1" applyProtection="1">
      <alignment horizontal="center" vertical="center" textRotation="90"/>
      <protection hidden="1"/>
    </xf>
    <xf numFmtId="0" fontId="2" fillId="0" borderId="11" xfId="0" applyFont="1" applyBorder="1" applyAlignment="1" applyProtection="1">
      <alignment horizontal="center" vertical="center" textRotation="90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left" vertical="center" wrapText="1"/>
      <protection hidden="1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8" xfId="0" applyFont="1" applyBorder="1" applyAlignment="1" applyProtection="1">
      <alignment horizontal="left" wrapText="1"/>
      <protection hidden="1"/>
    </xf>
    <xf numFmtId="0" fontId="4" fillId="0" borderId="9" xfId="0" applyFont="1" applyBorder="1" applyAlignment="1" applyProtection="1">
      <alignment horizontal="left" wrapText="1"/>
      <protection hidden="1"/>
    </xf>
    <xf numFmtId="0" fontId="4" fillId="0" borderId="10" xfId="0" applyFont="1" applyBorder="1" applyAlignment="1" applyProtection="1">
      <alignment horizontal="left" wrapText="1"/>
      <protection hidden="1"/>
    </xf>
    <xf numFmtId="0" fontId="3" fillId="0" borderId="13" xfId="0" applyFont="1" applyBorder="1" applyAlignment="1" applyProtection="1">
      <alignment horizontal="left" wrapText="1"/>
      <protection hidden="1"/>
    </xf>
    <xf numFmtId="0" fontId="3" fillId="0" borderId="14" xfId="0" applyFont="1" applyBorder="1" applyAlignment="1" applyProtection="1">
      <alignment horizontal="left" wrapText="1"/>
      <protection hidden="1"/>
    </xf>
    <xf numFmtId="0" fontId="3" fillId="0" borderId="12" xfId="0" applyFont="1" applyBorder="1" applyAlignment="1" applyProtection="1">
      <alignment horizontal="left" wrapText="1"/>
      <protection hidden="1"/>
    </xf>
    <xf numFmtId="0" fontId="2" fillId="0" borderId="2" xfId="0" applyFont="1" applyBorder="1" applyAlignment="1" applyProtection="1">
      <alignment horizontal="center" vertical="center" textRotation="90"/>
      <protection hidden="1"/>
    </xf>
    <xf numFmtId="0" fontId="2" fillId="0" borderId="3" xfId="0" applyFont="1" applyBorder="1" applyAlignment="1" applyProtection="1">
      <alignment horizontal="center" vertical="center" textRotation="90"/>
      <protection hidden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0" fillId="10" borderId="0" xfId="0" applyFill="1"/>
  </cellXfs>
  <cellStyles count="1">
    <cellStyle name="Normal" xfId="0" builtinId="0"/>
  </cellStyles>
  <dxfs count="23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996633"/>
      <color rgb="FF744D26"/>
      <color rgb="FF7E542A"/>
      <color rgb="FF503B00"/>
      <color rgb="FF352311"/>
      <color rgb="FF593B1D"/>
      <color rgb="FF512507"/>
      <color rgb="FF4E341A"/>
      <color rgb="FF654321"/>
      <color rgb="FF68452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504825</xdr:colOff>
      <xdr:row>4</xdr:row>
      <xdr:rowOff>133350</xdr:rowOff>
    </xdr:from>
    <xdr:to>
      <xdr:col>10</xdr:col>
      <xdr:colOff>124538</xdr:colOff>
      <xdr:row>6</xdr:row>
      <xdr:rowOff>47666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0" y="1009650"/>
          <a:ext cx="5106113" cy="295316"/>
        </a:xfrm>
        <a:prstGeom prst="rect">
          <a:avLst/>
        </a:prstGeom>
      </xdr:spPr>
    </xdr:pic>
    <xdr:clientData/>
  </xdr:twoCellAnchor>
  <xdr:twoCellAnchor editAs="oneCell">
    <xdr:from>
      <xdr:col>1</xdr:col>
      <xdr:colOff>502425</xdr:colOff>
      <xdr:row>8</xdr:row>
      <xdr:rowOff>130950</xdr:rowOff>
    </xdr:from>
    <xdr:to>
      <xdr:col>9</xdr:col>
      <xdr:colOff>93474</xdr:colOff>
      <xdr:row>17</xdr:row>
      <xdr:rowOff>93084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500" y="1769250"/>
          <a:ext cx="4467849" cy="1676634"/>
        </a:xfrm>
        <a:prstGeom prst="rect">
          <a:avLst/>
        </a:prstGeom>
      </xdr:spPr>
    </xdr:pic>
    <xdr:clientData/>
  </xdr:twoCellAnchor>
  <xdr:twoCellAnchor editAs="oneCell">
    <xdr:from>
      <xdr:col>8</xdr:col>
      <xdr:colOff>238126</xdr:colOff>
      <xdr:row>2</xdr:row>
      <xdr:rowOff>142876</xdr:rowOff>
    </xdr:from>
    <xdr:to>
      <xdr:col>10</xdr:col>
      <xdr:colOff>571500</xdr:colOff>
      <xdr:row>10</xdr:row>
      <xdr:rowOff>171450</xdr:rowOff>
    </xdr:to>
    <xdr:pic>
      <xdr:nvPicPr>
        <xdr:cNvPr id="5" name="Picture 4" descr="Mouse Cursor Click PNG Transparent Images | PNG All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4401" y="638176"/>
          <a:ext cx="1552574" cy="1552574"/>
        </a:xfrm>
        <a:prstGeom prst="rect">
          <a:avLst/>
        </a:prstGeom>
      </xdr:spPr>
    </xdr:pic>
    <xdr:clientData/>
  </xdr:twoCellAnchor>
  <xdr:twoCellAnchor editAs="oneCell">
    <xdr:from>
      <xdr:col>6</xdr:col>
      <xdr:colOff>219075</xdr:colOff>
      <xdr:row>13</xdr:row>
      <xdr:rowOff>123825</xdr:rowOff>
    </xdr:from>
    <xdr:to>
      <xdr:col>8</xdr:col>
      <xdr:colOff>552449</xdr:colOff>
      <xdr:row>21</xdr:row>
      <xdr:rowOff>142874</xdr:rowOff>
    </xdr:to>
    <xdr:pic>
      <xdr:nvPicPr>
        <xdr:cNvPr id="6" name="Picture 5" descr="Mouse Cursor Click PNG Transparent Images | PNG All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86150" y="2714625"/>
          <a:ext cx="1552574" cy="1552574"/>
        </a:xfrm>
        <a:prstGeom prst="rect">
          <a:avLst/>
        </a:prstGeom>
      </xdr:spPr>
    </xdr:pic>
    <xdr:clientData/>
  </xdr:twoCellAnchor>
  <xdr:oneCellAnchor>
    <xdr:from>
      <xdr:col>1</xdr:col>
      <xdr:colOff>276225</xdr:colOff>
      <xdr:row>4</xdr:row>
      <xdr:rowOff>47624</xdr:rowOff>
    </xdr:from>
    <xdr:ext cx="285750" cy="409575"/>
    <xdr:sp macro="" textlink="">
      <xdr:nvSpPr>
        <xdr:cNvPr id="7" name="TextBox 6"/>
        <xdr:cNvSpPr txBox="1"/>
      </xdr:nvSpPr>
      <xdr:spPr>
        <a:xfrm>
          <a:off x="495300" y="923924"/>
          <a:ext cx="285750" cy="409575"/>
        </a:xfrm>
        <a:prstGeom prst="rect">
          <a:avLst/>
        </a:prstGeom>
        <a:noFill/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54000" rIns="72000" bIns="54000" rtlCol="0" anchor="ctr">
          <a:noAutofit/>
        </a:bodyPr>
        <a:lstStyle/>
        <a:p>
          <a:pPr algn="ctr"/>
          <a:r>
            <a:rPr lang="fr-CH" sz="3200" b="1" baseline="0">
              <a:ln w="12700">
                <a:noFill/>
              </a:ln>
            </a:rPr>
            <a:t>1</a:t>
          </a:r>
        </a:p>
      </xdr:txBody>
    </xdr:sp>
    <xdr:clientData/>
  </xdr:oneCellAnchor>
  <xdr:oneCellAnchor>
    <xdr:from>
      <xdr:col>1</xdr:col>
      <xdr:colOff>276225</xdr:colOff>
      <xdr:row>8</xdr:row>
      <xdr:rowOff>47625</xdr:rowOff>
    </xdr:from>
    <xdr:ext cx="285750" cy="409575"/>
    <xdr:sp macro="" textlink="">
      <xdr:nvSpPr>
        <xdr:cNvPr id="8" name="TextBox 7"/>
        <xdr:cNvSpPr txBox="1"/>
      </xdr:nvSpPr>
      <xdr:spPr>
        <a:xfrm>
          <a:off x="495300" y="1685925"/>
          <a:ext cx="285750" cy="409575"/>
        </a:xfrm>
        <a:prstGeom prst="rect">
          <a:avLst/>
        </a:prstGeom>
        <a:noFill/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2000" tIns="54000" rIns="72000" bIns="54000" rtlCol="0" anchor="ctr">
          <a:noAutofit/>
        </a:bodyPr>
        <a:lstStyle/>
        <a:p>
          <a:pPr algn="ctr"/>
          <a:r>
            <a:rPr lang="fr-CH" sz="3200" b="1" baseline="0">
              <a:ln w="12700">
                <a:noFill/>
              </a:ln>
            </a:rPr>
            <a:t>2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28575</xdr:rowOff>
    </xdr:from>
    <xdr:ext cx="184731" cy="264560"/>
    <xdr:sp macro="" textlink="">
      <xdr:nvSpPr>
        <xdr:cNvPr id="2" name="ZoneTexte 1"/>
        <xdr:cNvSpPr txBox="1"/>
      </xdr:nvSpPr>
      <xdr:spPr>
        <a:xfrm>
          <a:off x="10096500" y="119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xdr:twoCellAnchor>
    <xdr:from>
      <xdr:col>1</xdr:col>
      <xdr:colOff>0</xdr:colOff>
      <xdr:row>1</xdr:row>
      <xdr:rowOff>1058</xdr:rowOff>
    </xdr:from>
    <xdr:to>
      <xdr:col>1</xdr:col>
      <xdr:colOff>1058</xdr:colOff>
      <xdr:row>47</xdr:row>
      <xdr:rowOff>0</xdr:rowOff>
    </xdr:to>
    <xdr:cxnSp macro="">
      <xdr:nvCxnSpPr>
        <xdr:cNvPr id="61" name="Connecteur droit 60"/>
        <xdr:cNvCxnSpPr/>
      </xdr:nvCxnSpPr>
      <xdr:spPr>
        <a:xfrm flipH="1">
          <a:off x="200025" y="172508"/>
          <a:ext cx="1058" cy="727604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28575" cmpd="sng">
          <a:solidFill>
            <a:schemeClr val="tx1"/>
          </a:solidFill>
        </a:ln>
      </a:spPr>
      <a:bodyPr vertOverflow="clip" horzOverflow="clip" wrap="none" lIns="72000" tIns="54000" rIns="72000" bIns="54000" rtlCol="0" anchor="ctr">
        <a:spAutoFit/>
      </a:bodyPr>
      <a:lstStyle>
        <a:defPPr algn="r">
          <a:defRPr sz="1200" b="1" baseline="0">
            <a:ln w="12700">
              <a:noFill/>
            </a:ln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rgb="FFFF0000"/>
  </sheetPr>
  <dimension ref="B1:K21"/>
  <sheetViews>
    <sheetView showGridLines="0" workbookViewId="0"/>
  </sheetViews>
  <sheetFormatPr baseColWidth="10" defaultColWidth="9.140625" defaultRowHeight="15" x14ac:dyDescent="0.25"/>
  <cols>
    <col min="1" max="1" width="3.28515625" customWidth="1"/>
  </cols>
  <sheetData>
    <row r="1" spans="2:11" ht="15.75" thickBot="1" x14ac:dyDescent="0.3"/>
    <row r="2" spans="2:11" ht="23.25" x14ac:dyDescent="0.35">
      <c r="B2" s="145" t="s">
        <v>268</v>
      </c>
      <c r="C2" s="146"/>
      <c r="D2" s="146"/>
      <c r="E2" s="146"/>
      <c r="F2" s="146"/>
      <c r="G2" s="146"/>
      <c r="H2" s="146"/>
      <c r="I2" s="146"/>
      <c r="J2" s="146"/>
      <c r="K2" s="147"/>
    </row>
    <row r="3" spans="2:11" x14ac:dyDescent="0.25">
      <c r="B3" s="128"/>
      <c r="C3" s="2"/>
      <c r="D3" s="2"/>
      <c r="E3" s="2"/>
      <c r="F3" s="2"/>
      <c r="G3" s="2"/>
      <c r="H3" s="2"/>
      <c r="I3" s="2"/>
      <c r="J3" s="2"/>
      <c r="K3" s="129"/>
    </row>
    <row r="4" spans="2:11" x14ac:dyDescent="0.25">
      <c r="B4" s="128"/>
      <c r="C4" s="2"/>
      <c r="D4" s="2"/>
      <c r="E4" s="2"/>
      <c r="F4" s="2"/>
      <c r="G4" s="2"/>
      <c r="H4" s="2"/>
      <c r="I4" s="2"/>
      <c r="J4" s="2"/>
      <c r="K4" s="129"/>
    </row>
    <row r="5" spans="2:11" x14ac:dyDescent="0.25">
      <c r="B5" s="128"/>
      <c r="C5" s="2"/>
      <c r="D5" s="2"/>
      <c r="E5" s="2"/>
      <c r="F5" s="2"/>
      <c r="G5" s="2"/>
      <c r="H5" s="2"/>
      <c r="I5" s="2"/>
      <c r="J5" s="2"/>
      <c r="K5" s="129"/>
    </row>
    <row r="6" spans="2:11" x14ac:dyDescent="0.25">
      <c r="B6" s="128"/>
      <c r="C6" s="2"/>
      <c r="D6" s="2"/>
      <c r="E6" s="2"/>
      <c r="F6" s="2"/>
      <c r="G6" s="2"/>
      <c r="H6" s="2"/>
      <c r="I6" s="2"/>
      <c r="J6" s="2"/>
      <c r="K6" s="129"/>
    </row>
    <row r="7" spans="2:11" x14ac:dyDescent="0.25">
      <c r="B7" s="128"/>
      <c r="C7" s="2"/>
      <c r="D7" s="2"/>
      <c r="E7" s="2"/>
      <c r="F7" s="2"/>
      <c r="G7" s="2"/>
      <c r="H7" s="2"/>
      <c r="I7" s="2"/>
      <c r="J7" s="2"/>
      <c r="K7" s="129"/>
    </row>
    <row r="8" spans="2:11" x14ac:dyDescent="0.25">
      <c r="B8" s="128"/>
      <c r="C8" s="2"/>
      <c r="D8" s="2"/>
      <c r="E8" s="2"/>
      <c r="F8" s="2"/>
      <c r="G8" s="2"/>
      <c r="H8" s="2"/>
      <c r="I8" s="2"/>
      <c r="J8" s="2"/>
      <c r="K8" s="129"/>
    </row>
    <row r="9" spans="2:11" x14ac:dyDescent="0.25">
      <c r="B9" s="128"/>
      <c r="C9" s="2"/>
      <c r="D9" s="2"/>
      <c r="E9" s="2"/>
      <c r="F9" s="2"/>
      <c r="G9" s="2"/>
      <c r="H9" s="2"/>
      <c r="I9" s="2"/>
      <c r="J9" s="2"/>
      <c r="K9" s="129"/>
    </row>
    <row r="10" spans="2:11" x14ac:dyDescent="0.25">
      <c r="B10" s="128"/>
      <c r="C10" s="2"/>
      <c r="D10" s="2"/>
      <c r="E10" s="2"/>
      <c r="F10" s="2"/>
      <c r="G10" s="2"/>
      <c r="H10" s="2"/>
      <c r="I10" s="2"/>
      <c r="J10" s="2"/>
      <c r="K10" s="129"/>
    </row>
    <row r="11" spans="2:11" x14ac:dyDescent="0.25">
      <c r="B11" s="128"/>
      <c r="C11" s="2"/>
      <c r="D11" s="2"/>
      <c r="E11" s="2"/>
      <c r="F11" s="2"/>
      <c r="G11" s="2"/>
      <c r="H11" s="2"/>
      <c r="I11" s="2"/>
      <c r="J11" s="2"/>
      <c r="K11" s="129"/>
    </row>
    <row r="12" spans="2:11" x14ac:dyDescent="0.25">
      <c r="B12" s="128"/>
      <c r="C12" s="2"/>
      <c r="D12" s="2"/>
      <c r="E12" s="2"/>
      <c r="F12" s="2"/>
      <c r="G12" s="2"/>
      <c r="H12" s="2"/>
      <c r="I12" s="2"/>
      <c r="J12" s="2"/>
      <c r="K12" s="129"/>
    </row>
    <row r="13" spans="2:11" x14ac:dyDescent="0.25">
      <c r="B13" s="128"/>
      <c r="C13" s="2"/>
      <c r="D13" s="2"/>
      <c r="E13" s="2"/>
      <c r="F13" s="2"/>
      <c r="G13" s="2"/>
      <c r="H13" s="2"/>
      <c r="I13" s="2"/>
      <c r="J13" s="2"/>
      <c r="K13" s="129"/>
    </row>
    <row r="14" spans="2:11" x14ac:dyDescent="0.25">
      <c r="B14" s="128"/>
      <c r="C14" s="2"/>
      <c r="D14" s="2"/>
      <c r="E14" s="2"/>
      <c r="F14" s="2"/>
      <c r="G14" s="2"/>
      <c r="H14" s="2"/>
      <c r="I14" s="2"/>
      <c r="J14" s="2"/>
      <c r="K14" s="129"/>
    </row>
    <row r="15" spans="2:11" x14ac:dyDescent="0.25">
      <c r="B15" s="128"/>
      <c r="C15" s="2"/>
      <c r="D15" s="2"/>
      <c r="E15" s="2"/>
      <c r="F15" s="2"/>
      <c r="G15" s="2"/>
      <c r="H15" s="2"/>
      <c r="I15" s="2"/>
      <c r="J15" s="2"/>
      <c r="K15" s="129"/>
    </row>
    <row r="16" spans="2:11" x14ac:dyDescent="0.25">
      <c r="B16" s="128"/>
      <c r="C16" s="2"/>
      <c r="D16" s="2"/>
      <c r="E16" s="2"/>
      <c r="F16" s="2"/>
      <c r="G16" s="2"/>
      <c r="H16" s="2"/>
      <c r="I16" s="2"/>
      <c r="J16" s="2"/>
      <c r="K16" s="129"/>
    </row>
    <row r="17" spans="2:11" x14ac:dyDescent="0.25">
      <c r="B17" s="128"/>
      <c r="C17" s="2"/>
      <c r="D17" s="2"/>
      <c r="E17" s="2"/>
      <c r="F17" s="2"/>
      <c r="G17" s="2"/>
      <c r="H17" s="2"/>
      <c r="I17" s="2"/>
      <c r="J17" s="2"/>
      <c r="K17" s="129"/>
    </row>
    <row r="18" spans="2:11" x14ac:dyDescent="0.25">
      <c r="B18" s="128"/>
      <c r="C18" s="2"/>
      <c r="D18" s="2"/>
      <c r="E18" s="2"/>
      <c r="F18" s="2"/>
      <c r="G18" s="2"/>
      <c r="H18" s="2"/>
      <c r="I18" s="2"/>
      <c r="J18" s="2"/>
      <c r="K18" s="129"/>
    </row>
    <row r="19" spans="2:11" x14ac:dyDescent="0.25">
      <c r="B19" s="128"/>
      <c r="C19" s="2"/>
      <c r="D19" s="2"/>
      <c r="E19" s="2"/>
      <c r="F19" s="2"/>
      <c r="G19" s="2"/>
      <c r="H19" s="2"/>
      <c r="I19" s="2"/>
      <c r="J19" s="2"/>
      <c r="K19" s="129"/>
    </row>
    <row r="20" spans="2:11" x14ac:dyDescent="0.25">
      <c r="B20" s="128"/>
      <c r="C20" s="2"/>
      <c r="D20" s="2"/>
      <c r="E20" s="2"/>
      <c r="F20" s="2"/>
      <c r="G20" s="2"/>
      <c r="H20" s="2"/>
      <c r="I20" s="2"/>
      <c r="J20" s="2"/>
      <c r="K20" s="129"/>
    </row>
    <row r="21" spans="2:11" ht="15.75" thickBot="1" x14ac:dyDescent="0.3">
      <c r="B21" s="130"/>
      <c r="C21" s="131"/>
      <c r="D21" s="131"/>
      <c r="E21" s="131"/>
      <c r="F21" s="131"/>
      <c r="G21" s="131"/>
      <c r="H21" s="131"/>
      <c r="I21" s="131"/>
      <c r="J21" s="131"/>
      <c r="K21" s="132"/>
    </row>
  </sheetData>
  <sheetProtection algorithmName="SHA-512" hashValue="eHTfz1kvMnUAN7Pi/WbWp4REFQ7X2bQXFUeta/xb7VKkMfvHc/6BrfRuAfKzFvOABUW1CTOxd217wUsPSEe6UQ==" saltValue="yIZbAOcIeYlnmnUxjrLfFQ==" spinCount="100000" sheet="1" objects="1" scenarios="1"/>
  <mergeCells count="1">
    <mergeCell ref="B2:K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D8" sqref="D8"/>
    </sheetView>
  </sheetViews>
  <sheetFormatPr baseColWidth="10" defaultRowHeight="15" x14ac:dyDescent="0.25"/>
  <cols>
    <col min="2" max="2" width="4.7109375" customWidth="1"/>
  </cols>
  <sheetData>
    <row r="1" spans="1:3" x14ac:dyDescent="0.25">
      <c r="A1" s="148" t="s">
        <v>282</v>
      </c>
      <c r="B1" s="148"/>
      <c r="C1" s="148"/>
    </row>
    <row r="2" spans="1:3" x14ac:dyDescent="0.25">
      <c r="A2" t="s">
        <v>11</v>
      </c>
      <c r="B2">
        <v>5</v>
      </c>
      <c r="C2" t="s">
        <v>198</v>
      </c>
    </row>
    <row r="3" spans="1:3" x14ac:dyDescent="0.25">
      <c r="A3" t="s">
        <v>192</v>
      </c>
      <c r="B3">
        <v>3</v>
      </c>
      <c r="C3" t="s">
        <v>198</v>
      </c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B1:L65"/>
  <sheetViews>
    <sheetView showGridLines="0" tabSelected="1" zoomScaleNormal="100" workbookViewId="0">
      <selection activeCell="L19" sqref="L19"/>
    </sheetView>
  </sheetViews>
  <sheetFormatPr baseColWidth="10" defaultColWidth="11.42578125" defaultRowHeight="15" x14ac:dyDescent="0.25"/>
  <cols>
    <col min="1" max="1" width="3" customWidth="1"/>
    <col min="2" max="3" width="2.85546875" customWidth="1"/>
    <col min="4" max="4" width="12.140625" customWidth="1"/>
    <col min="5" max="9" width="34.7109375" customWidth="1"/>
    <col min="10" max="10" width="5.140625" customWidth="1"/>
  </cols>
  <sheetData>
    <row r="1" spans="2:12" ht="13.5" customHeight="1" x14ac:dyDescent="0.25">
      <c r="B1" s="160"/>
      <c r="C1" s="161"/>
      <c r="D1" s="161"/>
      <c r="E1" s="161"/>
      <c r="F1" s="161"/>
      <c r="G1" s="161"/>
      <c r="H1" s="161"/>
      <c r="I1" s="161"/>
    </row>
    <row r="2" spans="2:12" ht="14.25" customHeight="1" x14ac:dyDescent="0.25">
      <c r="B2" s="162" t="s">
        <v>269</v>
      </c>
      <c r="C2" s="163"/>
      <c r="D2" s="163"/>
      <c r="E2" s="163"/>
      <c r="F2" s="163"/>
      <c r="G2" s="163"/>
      <c r="H2" s="163"/>
      <c r="I2" s="164"/>
      <c r="J2" s="2"/>
      <c r="K2" t="s">
        <v>310</v>
      </c>
    </row>
    <row r="3" spans="2:12" ht="14.25" customHeight="1" x14ac:dyDescent="0.3">
      <c r="B3" s="165" t="str">
        <f>'Planning café cuit'!A1</f>
        <v>Semaine 33</v>
      </c>
      <c r="C3" s="166"/>
      <c r="D3" s="166"/>
      <c r="E3" s="166"/>
      <c r="F3" s="166"/>
      <c r="G3" s="166"/>
      <c r="H3" s="166"/>
      <c r="I3" s="167"/>
      <c r="J3" s="2"/>
      <c r="K3" t="s">
        <v>311</v>
      </c>
    </row>
    <row r="4" spans="2:12" ht="12" customHeight="1" x14ac:dyDescent="0.25">
      <c r="B4" s="168" t="s">
        <v>5</v>
      </c>
      <c r="C4" s="149">
        <v>1</v>
      </c>
      <c r="D4" s="151" t="str">
        <f>'Planning café cuit'!A2</f>
        <v>Aflorazio</v>
      </c>
      <c r="E4" s="138" t="str">
        <f>VLOOKUP($D4,'Qualités café vert'!$B:$L,2,FALSE)</f>
        <v>Ethiopia Natural</v>
      </c>
      <c r="F4" s="138" t="str">
        <f>VLOOKUP($D4,'Qualités café vert'!$B:$L,4,FALSE)</f>
        <v>Ethiopia Sidamo</v>
      </c>
      <c r="G4" s="138">
        <f>VLOOKUP($D4,'Qualités café vert'!$B:$L,6,FALSE)</f>
        <v>0</v>
      </c>
      <c r="H4" s="138">
        <f>VLOOKUP($D4,'Qualités café vert'!$B:$L,8,FALSE)</f>
        <v>0</v>
      </c>
      <c r="I4" s="138">
        <f>VLOOKUP($D4,'Qualités café vert'!$B:$L,10,FALSE)</f>
        <v>0</v>
      </c>
      <c r="K4" t="s">
        <v>312</v>
      </c>
    </row>
    <row r="5" spans="2:12" ht="12" customHeight="1" x14ac:dyDescent="0.25">
      <c r="B5" s="156"/>
      <c r="C5" s="150"/>
      <c r="D5" s="152"/>
      <c r="E5" s="139">
        <f>VLOOKUP($D4,'Qualités café vert'!$B:$L,3,FALSE)*'Planning café cuit'!B2</f>
        <v>3270</v>
      </c>
      <c r="F5" s="139">
        <f>VLOOKUP($D4,'Qualités café vert'!$B:$L,5,FALSE)*'Planning café cuit'!B2</f>
        <v>325</v>
      </c>
      <c r="G5" s="139">
        <f>VLOOKUP($D4,'Qualités café vert'!$B:$L,7,FALSE)*'Planning café cuit'!B2</f>
        <v>0</v>
      </c>
      <c r="H5" s="139">
        <f>VLOOKUP($D4,'Qualités café vert'!$B:$L,9,FALSE)*'Planning café cuit'!B2</f>
        <v>0</v>
      </c>
      <c r="I5" s="139">
        <f>VLOOKUP($D4,'Qualités café vert'!$B:$L,11,FALSE)*'Planning café cuit'!B2</f>
        <v>0</v>
      </c>
    </row>
    <row r="6" spans="2:12" ht="12" customHeight="1" x14ac:dyDescent="0.25">
      <c r="B6" s="156"/>
      <c r="C6" s="149">
        <v>2</v>
      </c>
      <c r="D6" s="151" t="str">
        <f>'Planning café cuit'!A3</f>
        <v>Diavolitto</v>
      </c>
      <c r="E6" s="138" t="str">
        <f>VLOOKUP($D6,'Qualités café vert'!$B:$L,2,FALSE)</f>
        <v>UwRob Pf-India</v>
      </c>
      <c r="F6" s="138" t="str">
        <f>VLOOKUP($D6,'Qualités café vert'!$B:$L,4,FALSE)</f>
        <v>Brazil AAA</v>
      </c>
      <c r="G6" s="138" t="str">
        <f>VLOOKUP($D6,'Qualités café vert'!$B:$L,6,FALSE)</f>
        <v>WRob Pf-Guatemala</v>
      </c>
      <c r="H6" s="138" t="str">
        <f>VLOOKUP($D6,'Qualités café vert'!$B:$L,8,FALSE)</f>
        <v>UwRob Pf-Nicaragua</v>
      </c>
      <c r="I6" s="138" t="str">
        <f>VLOOKUP($D6,'Qualités café vert'!$B:$L,10,FALSE)</f>
        <v>UwRob Pf-IN Monsoon</v>
      </c>
      <c r="K6" s="3" t="s">
        <v>313</v>
      </c>
    </row>
    <row r="7" spans="2:12" ht="12" customHeight="1" x14ac:dyDescent="0.25">
      <c r="B7" s="156"/>
      <c r="C7" s="150"/>
      <c r="D7" s="152"/>
      <c r="E7" s="139">
        <f>VLOOKUP($D6,'Qualités café vert'!$B:$L,3,FALSE)*'Planning café cuit'!B3</f>
        <v>96</v>
      </c>
      <c r="F7" s="139">
        <f>VLOOKUP($D6,'Qualités café vert'!$B:$L,5,FALSE)*'Planning café cuit'!B3</f>
        <v>1692</v>
      </c>
      <c r="G7" s="139">
        <f>VLOOKUP($D6,'Qualités café vert'!$B:$L,7,FALSE)*'Planning café cuit'!B3</f>
        <v>1962</v>
      </c>
      <c r="H7" s="139">
        <f>VLOOKUP($D6,'Qualités café vert'!$B:$L,9,FALSE)*'Planning café cuit'!B3</f>
        <v>2250</v>
      </c>
      <c r="I7" s="139">
        <f>VLOOKUP($D6,'Qualités café vert'!$B:$L,11,FALSE)*'Planning café cuit'!B3</f>
        <v>1125</v>
      </c>
      <c r="K7" t="s">
        <v>314</v>
      </c>
    </row>
    <row r="8" spans="2:12" ht="12" customHeight="1" x14ac:dyDescent="0.25">
      <c r="B8" s="156"/>
      <c r="C8" s="149">
        <v>3</v>
      </c>
      <c r="D8" s="151" t="s">
        <v>24</v>
      </c>
      <c r="E8" s="138" t="str">
        <f>VLOOKUP($D8,'Qualités café vert'!$B:$L,2,FALSE)</f>
        <v>Ethiopia Sidamo</v>
      </c>
      <c r="F8" s="138" t="str">
        <f>VLOOKUP($D8,'Qualités café vert'!$B:$L,4,FALSE)</f>
        <v>WsA Pf-NI Jinotega Sust AAA</v>
      </c>
      <c r="G8" s="138" t="str">
        <f>VLOOKUP($D8,'Qualités café vert'!$B:$L,6,FALSE)</f>
        <v>Dcf H2O UwA Pf-BR Cer</v>
      </c>
      <c r="H8" s="138">
        <f>VLOOKUP($D8,'Qualités café vert'!$B:$L,8,FALSE)</f>
        <v>0</v>
      </c>
      <c r="I8" s="138">
        <f>VLOOKUP($D8,'Qualités café vert'!$B:$L,10,FALSE)</f>
        <v>0</v>
      </c>
      <c r="K8" t="s">
        <v>315</v>
      </c>
    </row>
    <row r="9" spans="2:12" ht="12" customHeight="1" x14ac:dyDescent="0.25">
      <c r="B9" s="156"/>
      <c r="C9" s="150"/>
      <c r="D9" s="152"/>
      <c r="E9" s="139">
        <f>VLOOKUP($D8,'Qualités café vert'!$B:$L,3,FALSE)*5</f>
        <v>445</v>
      </c>
      <c r="F9" s="139" t="e">
        <f>VLOOKUP($D8,'Qualités café vert'!$B:$L,5,FALSE)*#REF!</f>
        <v>#REF!</v>
      </c>
      <c r="G9" s="139" t="e">
        <f>VLOOKUP($D8,'Qualités café vert'!$B:$L,7,FALSE)*#REF!</f>
        <v>#REF!</v>
      </c>
      <c r="H9" s="139" t="e">
        <f>VLOOKUP($D8,'Qualités café vert'!$B:$L,9,FALSE)*#REF!</f>
        <v>#REF!</v>
      </c>
      <c r="I9" s="139" t="e">
        <f>VLOOKUP($D8,'Qualités café vert'!$B:$L,11,FALSE)*#REF!</f>
        <v>#REF!</v>
      </c>
      <c r="K9" t="s">
        <v>316</v>
      </c>
    </row>
    <row r="10" spans="2:12" ht="12" customHeight="1" x14ac:dyDescent="0.25">
      <c r="B10" s="156"/>
      <c r="C10" s="149">
        <v>4</v>
      </c>
      <c r="D10" s="151" t="e">
        <f>#REF!</f>
        <v>#REF!</v>
      </c>
      <c r="E10" s="138" t="e">
        <f>VLOOKUP($D10,'Qualités café vert'!$B:$L,2,FALSE)</f>
        <v>#REF!</v>
      </c>
      <c r="F10" s="138" t="e">
        <f>VLOOKUP($D10,'Qualités café vert'!$B:$L,4,FALSE)</f>
        <v>#REF!</v>
      </c>
      <c r="G10" s="138" t="e">
        <f>VLOOKUP($D10,'Qualités café vert'!$B:$L,6,FALSE)</f>
        <v>#REF!</v>
      </c>
      <c r="H10" s="138" t="e">
        <f>VLOOKUP($D10,'Qualités café vert'!$B:$L,8,FALSE)</f>
        <v>#REF!</v>
      </c>
      <c r="I10" s="138" t="e">
        <f>VLOOKUP($D10,'Qualités café vert'!$B:$L,10,FALSE)</f>
        <v>#REF!</v>
      </c>
    </row>
    <row r="11" spans="2:12" ht="12" customHeight="1" x14ac:dyDescent="0.25">
      <c r="B11" s="156"/>
      <c r="C11" s="150"/>
      <c r="D11" s="152"/>
      <c r="E11" s="139" t="e">
        <f>VLOOKUP($D10,'Qualités café vert'!$B:$L,3,FALSE)*#REF!</f>
        <v>#REF!</v>
      </c>
      <c r="F11" s="139" t="e">
        <f>VLOOKUP($D10,'Qualités café vert'!$B:$L,5,FALSE)*#REF!</f>
        <v>#REF!</v>
      </c>
      <c r="G11" s="139" t="e">
        <f>VLOOKUP($D10,'Qualités café vert'!$B:$L,7,FALSE)*#REF!</f>
        <v>#REF!</v>
      </c>
      <c r="H11" s="139" t="e">
        <f>VLOOKUP($D10,'Qualités café vert'!$B:$L,9,FALSE)*#REF!</f>
        <v>#REF!</v>
      </c>
      <c r="I11" s="139" t="e">
        <f>VLOOKUP($D10,'Qualités café vert'!$B:$L,11,FALSE)*#REF!</f>
        <v>#REF!</v>
      </c>
    </row>
    <row r="12" spans="2:12" ht="12" customHeight="1" x14ac:dyDescent="0.25">
      <c r="B12" s="156"/>
      <c r="C12" s="149">
        <v>5</v>
      </c>
      <c r="D12" s="151" t="e">
        <f>#REF!</f>
        <v>#REF!</v>
      </c>
      <c r="E12" s="138" t="e">
        <f>VLOOKUP($D12,'Qualités café vert'!$B:$L,2,FALSE)</f>
        <v>#REF!</v>
      </c>
      <c r="F12" s="138" t="e">
        <f>VLOOKUP($D12,'Qualités café vert'!$B:$L,4,FALSE)</f>
        <v>#REF!</v>
      </c>
      <c r="G12" s="138" t="e">
        <f>VLOOKUP($D12,'Qualités café vert'!$B:$L,6,FALSE)</f>
        <v>#REF!</v>
      </c>
      <c r="H12" s="138" t="e">
        <f>VLOOKUP($D12,'Qualités café vert'!$B:$L,8,FALSE)</f>
        <v>#REF!</v>
      </c>
      <c r="I12" s="138" t="e">
        <f>VLOOKUP($D12,'Qualités café vert'!$B:$L,10,FALSE)</f>
        <v>#REF!</v>
      </c>
    </row>
    <row r="13" spans="2:12" ht="12" customHeight="1" x14ac:dyDescent="0.25">
      <c r="B13" s="156"/>
      <c r="C13" s="150"/>
      <c r="D13" s="152"/>
      <c r="E13" s="139" t="e">
        <f>VLOOKUP($D12,'Qualités café vert'!$B:$L,3,FALSE)*#REF!</f>
        <v>#REF!</v>
      </c>
      <c r="F13" s="139" t="e">
        <f>VLOOKUP($D12,'Qualités café vert'!$B:$L,5,FALSE)*#REF!</f>
        <v>#REF!</v>
      </c>
      <c r="G13" s="139" t="e">
        <f>VLOOKUP($D12,'Qualités café vert'!$B:$L,7,FALSE)*#REF!</f>
        <v>#REF!</v>
      </c>
      <c r="H13" s="139" t="e">
        <f>VLOOKUP($D12,'Qualités café vert'!$B:$L,9,FALSE)*#REF!</f>
        <v>#REF!</v>
      </c>
      <c r="I13" s="139" t="e">
        <f>VLOOKUP($D12,'Qualités café vert'!$B:$L,11,FALSE)*#REF!</f>
        <v>#REF!</v>
      </c>
    </row>
    <row r="14" spans="2:12" ht="12" customHeight="1" x14ac:dyDescent="0.25">
      <c r="B14" s="156"/>
      <c r="C14" s="149">
        <v>6</v>
      </c>
      <c r="D14" s="151" t="e">
        <f>#REF!</f>
        <v>#REF!</v>
      </c>
      <c r="E14" s="138" t="e">
        <f>VLOOKUP($D14,'Qualités café vert'!$B:$L,2,FALSE)</f>
        <v>#REF!</v>
      </c>
      <c r="F14" s="138" t="e">
        <f>VLOOKUP($D14,'Qualités café vert'!$B:$L,4,FALSE)</f>
        <v>#REF!</v>
      </c>
      <c r="G14" s="138" t="e">
        <f>VLOOKUP($D14,'Qualités café vert'!$B:$L,6,FALSE)</f>
        <v>#REF!</v>
      </c>
      <c r="H14" s="138" t="e">
        <f>VLOOKUP($D14,'Qualités café vert'!$B:$L,8,FALSE)</f>
        <v>#REF!</v>
      </c>
      <c r="I14" s="138" t="e">
        <f>VLOOKUP($D14,'Qualités café vert'!$B:$L,10,FALSE)</f>
        <v>#REF!</v>
      </c>
    </row>
    <row r="15" spans="2:12" ht="12" customHeight="1" x14ac:dyDescent="0.25">
      <c r="B15" s="156"/>
      <c r="C15" s="150"/>
      <c r="D15" s="152"/>
      <c r="E15" s="139" t="e">
        <f>VLOOKUP($D14,'Qualités café vert'!$B:$L,3,FALSE)*#REF!</f>
        <v>#REF!</v>
      </c>
      <c r="F15" s="139" t="e">
        <f>VLOOKUP($D14,'Qualités café vert'!$B:$L,5,FALSE)*#REF!</f>
        <v>#REF!</v>
      </c>
      <c r="G15" s="139" t="e">
        <f>VLOOKUP($D14,'Qualités café vert'!$B:$L,7,FALSE)*#REF!</f>
        <v>#REF!</v>
      </c>
      <c r="H15" s="139" t="e">
        <f>VLOOKUP($D14,'Qualités café vert'!$B:$L,9,FALSE)*#REF!</f>
        <v>#REF!</v>
      </c>
      <c r="I15" s="139" t="e">
        <f>VLOOKUP($D14,'Qualités café vert'!$B:$L,11,FALSE)*#REF!</f>
        <v>#REF!</v>
      </c>
      <c r="K15" s="172" t="s">
        <v>293</v>
      </c>
      <c r="L15" s="172">
        <f t="array" ref="L15">SUM(IF(ISNUMBER(SEARCH(K15,E4:I46)),E5:I47,0))</f>
        <v>770</v>
      </c>
    </row>
    <row r="16" spans="2:12" ht="12" customHeight="1" x14ac:dyDescent="0.25">
      <c r="B16" s="156"/>
      <c r="C16" s="149">
        <v>7</v>
      </c>
      <c r="D16" s="151" t="e">
        <f>#REF!</f>
        <v>#REF!</v>
      </c>
      <c r="E16" s="138" t="e">
        <f>VLOOKUP($D16,'Qualités café vert'!$B:$L,2,FALSE)</f>
        <v>#REF!</v>
      </c>
      <c r="F16" s="138" t="e">
        <f>VLOOKUP($D16,'Qualités café vert'!$B:$L,4,FALSE)</f>
        <v>#REF!</v>
      </c>
      <c r="G16" s="138" t="e">
        <f>VLOOKUP($D16,'Qualités café vert'!$B:$L,6,FALSE)</f>
        <v>#REF!</v>
      </c>
      <c r="H16" s="138" t="e">
        <f>VLOOKUP($D16,'Qualités café vert'!$B:$L,8,FALSE)</f>
        <v>#REF!</v>
      </c>
      <c r="I16" s="138" t="e">
        <f>VLOOKUP($D16,'Qualités café vert'!$B:$L,10,FALSE)</f>
        <v>#REF!</v>
      </c>
    </row>
    <row r="17" spans="2:10" ht="12" customHeight="1" x14ac:dyDescent="0.25">
      <c r="B17" s="156"/>
      <c r="C17" s="150"/>
      <c r="D17" s="152"/>
      <c r="E17" s="140" t="e">
        <f>VLOOKUP($D16,'Qualités café vert'!$B:$L,3,FALSE)*#REF!</f>
        <v>#REF!</v>
      </c>
      <c r="F17" s="140" t="e">
        <f>VLOOKUP($D16,'Qualités café vert'!$B:$L,5,FALSE)*#REF!</f>
        <v>#REF!</v>
      </c>
      <c r="G17" s="140" t="e">
        <f>VLOOKUP($D16,'Qualités café vert'!$B:$L,7,FALSE)*#REF!</f>
        <v>#REF!</v>
      </c>
      <c r="H17" s="140" t="e">
        <f>VLOOKUP($D16,'Qualités café vert'!$B:$L,9,FALSE)*#REF!</f>
        <v>#REF!</v>
      </c>
      <c r="I17" s="140" t="e">
        <f>VLOOKUP($D16,'Qualités café vert'!$B:$L,11,FALSE)*#REF!</f>
        <v>#REF!</v>
      </c>
    </row>
    <row r="18" spans="2:10" ht="12" customHeight="1" x14ac:dyDescent="0.25">
      <c r="B18" s="156"/>
      <c r="C18" s="149">
        <v>8</v>
      </c>
      <c r="D18" s="151" t="e">
        <f>#REF!</f>
        <v>#REF!</v>
      </c>
      <c r="E18" s="138" t="e">
        <f>VLOOKUP($D18,'Qualités café vert'!$B:$L,2,FALSE)</f>
        <v>#REF!</v>
      </c>
      <c r="F18" s="138" t="e">
        <f>VLOOKUP($D18,'Qualités café vert'!$B:$L,4,FALSE)</f>
        <v>#REF!</v>
      </c>
      <c r="G18" s="138" t="e">
        <f>VLOOKUP($D18,'Qualités café vert'!$B:$L,6,FALSE)</f>
        <v>#REF!</v>
      </c>
      <c r="H18" s="138" t="e">
        <f>VLOOKUP($D18,'Qualités café vert'!$B:$L,8,FALSE)</f>
        <v>#REF!</v>
      </c>
      <c r="I18" s="138" t="e">
        <f>VLOOKUP($D18,'Qualités café vert'!$B:$L,10,FALSE)</f>
        <v>#REF!</v>
      </c>
    </row>
    <row r="19" spans="2:10" ht="12" customHeight="1" thickBot="1" x14ac:dyDescent="0.3">
      <c r="B19" s="157"/>
      <c r="C19" s="153"/>
      <c r="D19" s="154"/>
      <c r="E19" s="141" t="e">
        <f>VLOOKUP($D18,'Qualités café vert'!$B:$L,3,FALSE)*#REF!</f>
        <v>#REF!</v>
      </c>
      <c r="F19" s="141" t="e">
        <f>VLOOKUP($D18,'Qualités café vert'!$B:$L,5,FALSE)*#REF!</f>
        <v>#REF!</v>
      </c>
      <c r="G19" s="141" t="e">
        <f>VLOOKUP($D18,'Qualités café vert'!$B:$L,7,FALSE)*#REF!</f>
        <v>#REF!</v>
      </c>
      <c r="H19" s="141" t="e">
        <f>VLOOKUP($D18,'Qualités café vert'!$B:$L,9,FALSE)*#REF!</f>
        <v>#REF!</v>
      </c>
      <c r="I19" s="141" t="e">
        <f>VLOOKUP($D18,'Qualités café vert'!$B:$L,11,FALSE)*#REF!</f>
        <v>#REF!</v>
      </c>
    </row>
    <row r="20" spans="2:10" ht="12" customHeight="1" thickTop="1" x14ac:dyDescent="0.25">
      <c r="B20" s="155" t="s">
        <v>6</v>
      </c>
      <c r="C20" s="158">
        <v>1</v>
      </c>
      <c r="D20" s="159" t="e">
        <f>#REF!</f>
        <v>#REF!</v>
      </c>
      <c r="E20" s="142" t="e">
        <f>VLOOKUP($D20,'Qualités café vert'!$B:$L,2,FALSE)</f>
        <v>#REF!</v>
      </c>
      <c r="F20" s="142" t="e">
        <f>VLOOKUP($D20,'Qualités café vert'!$B:$L,4,FALSE)</f>
        <v>#REF!</v>
      </c>
      <c r="G20" s="142" t="e">
        <f>VLOOKUP($D20,'Qualités café vert'!$B:$L,6,FALSE)</f>
        <v>#REF!</v>
      </c>
      <c r="H20" s="142" t="e">
        <f>VLOOKUP($D20,'Qualités café vert'!$B:$L,8,FALSE)</f>
        <v>#REF!</v>
      </c>
      <c r="I20" s="142" t="e">
        <f>VLOOKUP($D20,'Qualités café vert'!$B:$L,10,FALSE)</f>
        <v>#REF!</v>
      </c>
    </row>
    <row r="21" spans="2:10" ht="12" customHeight="1" x14ac:dyDescent="0.25">
      <c r="B21" s="156"/>
      <c r="C21" s="150"/>
      <c r="D21" s="152"/>
      <c r="E21" s="139" t="e">
        <f>VLOOKUP($D20,'Qualités café vert'!$B:$L,3,FALSE)*#REF!</f>
        <v>#REF!</v>
      </c>
      <c r="F21" s="139" t="e">
        <f>VLOOKUP($D20,'Qualités café vert'!$B:$L,5,FALSE)*#REF!</f>
        <v>#REF!</v>
      </c>
      <c r="G21" s="139" t="e">
        <f>VLOOKUP($D20,'Qualités café vert'!$B:$L,7,FALSE)*#REF!</f>
        <v>#REF!</v>
      </c>
      <c r="H21" s="139" t="e">
        <f>VLOOKUP($D20,'Qualités café vert'!$B:$L,9,FALSE)*#REF!</f>
        <v>#REF!</v>
      </c>
      <c r="I21" s="139" t="e">
        <f>VLOOKUP($D20,'Qualités café vert'!$B:$L,11,FALSE)*#REF!</f>
        <v>#REF!</v>
      </c>
    </row>
    <row r="22" spans="2:10" ht="12" customHeight="1" x14ac:dyDescent="0.25">
      <c r="B22" s="156"/>
      <c r="C22" s="149">
        <v>2</v>
      </c>
      <c r="D22" s="151" t="e">
        <f>#REF!</f>
        <v>#REF!</v>
      </c>
      <c r="E22" s="138" t="e">
        <f>VLOOKUP($D22,'Qualités café vert'!$B:$L,2,FALSE)</f>
        <v>#REF!</v>
      </c>
      <c r="F22" s="138" t="e">
        <f>VLOOKUP($D22,'Qualités café vert'!$B:$L,4,FALSE)</f>
        <v>#REF!</v>
      </c>
      <c r="G22" s="138" t="e">
        <f>VLOOKUP($D22,'Qualités café vert'!$B:$L,6,FALSE)</f>
        <v>#REF!</v>
      </c>
      <c r="H22" s="138" t="e">
        <f>VLOOKUP($D22,'Qualités café vert'!$B:$L,8,FALSE)</f>
        <v>#REF!</v>
      </c>
      <c r="I22" s="138" t="e">
        <f>VLOOKUP($D22,'Qualités café vert'!$B:$L,10,FALSE)</f>
        <v>#REF!</v>
      </c>
    </row>
    <row r="23" spans="2:10" ht="12" customHeight="1" x14ac:dyDescent="0.25">
      <c r="B23" s="156"/>
      <c r="C23" s="150"/>
      <c r="D23" s="152"/>
      <c r="E23" s="139" t="e">
        <f>VLOOKUP($D22,'Qualités café vert'!$B:$L,3,FALSE)*#REF!</f>
        <v>#REF!</v>
      </c>
      <c r="F23" s="139" t="e">
        <f>VLOOKUP($D22,'Qualités café vert'!$B:$L,5,FALSE)*#REF!</f>
        <v>#REF!</v>
      </c>
      <c r="G23" s="139" t="e">
        <f>VLOOKUP($D22,'Qualités café vert'!$B:$L,7,FALSE)*#REF!</f>
        <v>#REF!</v>
      </c>
      <c r="H23" s="139" t="e">
        <f>VLOOKUP($D22,'Qualités café vert'!$B:$L,9,FALSE)*#REF!</f>
        <v>#REF!</v>
      </c>
      <c r="I23" s="139" t="e">
        <f>VLOOKUP($D22,'Qualités café vert'!$B:$L,11,FALSE)*#REF!</f>
        <v>#REF!</v>
      </c>
    </row>
    <row r="24" spans="2:10" ht="12" customHeight="1" x14ac:dyDescent="0.25">
      <c r="B24" s="156"/>
      <c r="C24" s="149">
        <v>3</v>
      </c>
      <c r="D24" s="151" t="e">
        <f>#REF!</f>
        <v>#REF!</v>
      </c>
      <c r="E24" s="138" t="e">
        <f>VLOOKUP($D24,'Qualités café vert'!$B:$L,2,FALSE)</f>
        <v>#REF!</v>
      </c>
      <c r="F24" s="138" t="e">
        <f>VLOOKUP($D24,'Qualités café vert'!$B:$L,4,FALSE)</f>
        <v>#REF!</v>
      </c>
      <c r="G24" s="138" t="e">
        <f>VLOOKUP($D24,'Qualités café vert'!$B:$L,6,FALSE)</f>
        <v>#REF!</v>
      </c>
      <c r="H24" s="138" t="e">
        <f>VLOOKUP($D24,'Qualités café vert'!$B:$L,8,FALSE)</f>
        <v>#REF!</v>
      </c>
      <c r="I24" s="138" t="e">
        <f>VLOOKUP($D24,'Qualités café vert'!$B:$L,10,FALSE)</f>
        <v>#REF!</v>
      </c>
    </row>
    <row r="25" spans="2:10" ht="12" customHeight="1" x14ac:dyDescent="0.25">
      <c r="B25" s="156"/>
      <c r="C25" s="150"/>
      <c r="D25" s="152"/>
      <c r="E25" s="139" t="e">
        <f>VLOOKUP($D24,'Qualités café vert'!$B:$L,3,FALSE)*#REF!</f>
        <v>#REF!</v>
      </c>
      <c r="F25" s="139" t="e">
        <f>VLOOKUP($D24,'Qualités café vert'!$B:$L,5,FALSE)*#REF!</f>
        <v>#REF!</v>
      </c>
      <c r="G25" s="139" t="e">
        <f>VLOOKUP($D24,'Qualités café vert'!$B:$L,7,FALSE)*#REF!</f>
        <v>#REF!</v>
      </c>
      <c r="H25" s="139" t="e">
        <f>VLOOKUP($D24,'Qualités café vert'!$B:$L,9,FALSE)*#REF!</f>
        <v>#REF!</v>
      </c>
      <c r="I25" s="139" t="e">
        <f>VLOOKUP($D24,'Qualités café vert'!$B:$L,11,FALSE)*#REF!</f>
        <v>#REF!</v>
      </c>
    </row>
    <row r="26" spans="2:10" ht="12" customHeight="1" x14ac:dyDescent="0.25">
      <c r="B26" s="156"/>
      <c r="C26" s="149">
        <v>4</v>
      </c>
      <c r="D26" s="151" t="e">
        <f>#REF!</f>
        <v>#REF!</v>
      </c>
      <c r="E26" s="138" t="e">
        <f>VLOOKUP($D26,'Qualités café vert'!$B:$L,2,FALSE)</f>
        <v>#REF!</v>
      </c>
      <c r="F26" s="138" t="e">
        <f>VLOOKUP($D26,'Qualités café vert'!$B:$L,4,FALSE)</f>
        <v>#REF!</v>
      </c>
      <c r="G26" s="138" t="e">
        <f>VLOOKUP($D26,'Qualités café vert'!$B:$L,6,FALSE)</f>
        <v>#REF!</v>
      </c>
      <c r="H26" s="138" t="e">
        <f>VLOOKUP($D26,'Qualités café vert'!$B:$L,8,FALSE)</f>
        <v>#REF!</v>
      </c>
      <c r="I26" s="138" t="e">
        <f>VLOOKUP($D26,'Qualités café vert'!$B:$L,10,FALSE)</f>
        <v>#REF!</v>
      </c>
    </row>
    <row r="27" spans="2:10" ht="12" customHeight="1" x14ac:dyDescent="0.25">
      <c r="B27" s="156"/>
      <c r="C27" s="150"/>
      <c r="D27" s="152"/>
      <c r="E27" s="140" t="e">
        <f>VLOOKUP($D26,'Qualités café vert'!$B:$L,3,FALSE)*#REF!</f>
        <v>#REF!</v>
      </c>
      <c r="F27" s="140" t="e">
        <f>VLOOKUP($D26,'Qualités café vert'!$B:$L,5,FALSE)*#REF!</f>
        <v>#REF!</v>
      </c>
      <c r="G27" s="140" t="e">
        <f>VLOOKUP($D26,'Qualités café vert'!$B:$L,7,FALSE)*#REF!</f>
        <v>#REF!</v>
      </c>
      <c r="H27" s="140" t="e">
        <f>VLOOKUP($D26,'Qualités café vert'!$B:$L,9,FALSE)*#REF!</f>
        <v>#REF!</v>
      </c>
      <c r="I27" s="140" t="e">
        <f>VLOOKUP($D26,'Qualités café vert'!$B:$L,11,FALSE)*#REF!</f>
        <v>#REF!</v>
      </c>
    </row>
    <row r="28" spans="2:10" ht="12" customHeight="1" x14ac:dyDescent="0.25">
      <c r="B28" s="156"/>
      <c r="C28" s="149">
        <v>5</v>
      </c>
      <c r="D28" s="151" t="e">
        <f>#REF!</f>
        <v>#REF!</v>
      </c>
      <c r="E28" s="138" t="e">
        <f>VLOOKUP($D28,'Qualités café vert'!$B:$L,2,FALSE)</f>
        <v>#REF!</v>
      </c>
      <c r="F28" s="138" t="e">
        <f>VLOOKUP($D28,'Qualités café vert'!$B:$L,4,FALSE)</f>
        <v>#REF!</v>
      </c>
      <c r="G28" s="138" t="e">
        <f>VLOOKUP($D28,'Qualités café vert'!$B:$L,6,FALSE)</f>
        <v>#REF!</v>
      </c>
      <c r="H28" s="138" t="e">
        <f>VLOOKUP($D28,'Qualités café vert'!$B:$L,8,FALSE)</f>
        <v>#REF!</v>
      </c>
      <c r="I28" s="138" t="e">
        <f>VLOOKUP($D28,'Qualités café vert'!$B:$L,10,FALSE)</f>
        <v>#REF!</v>
      </c>
    </row>
    <row r="29" spans="2:10" ht="12" customHeight="1" thickBot="1" x14ac:dyDescent="0.3">
      <c r="B29" s="157"/>
      <c r="C29" s="153"/>
      <c r="D29" s="154"/>
      <c r="E29" s="141" t="e">
        <f>VLOOKUP($D28,'Qualités café vert'!$B:$L,3,FALSE)*#REF!</f>
        <v>#REF!</v>
      </c>
      <c r="F29" s="141" t="e">
        <f>VLOOKUP($D28,'Qualités café vert'!$B:$L,5,FALSE)*#REF!</f>
        <v>#REF!</v>
      </c>
      <c r="G29" s="141" t="e">
        <f>VLOOKUP($D28,'Qualités café vert'!$B:$L,7,FALSE)*#REF!</f>
        <v>#REF!</v>
      </c>
      <c r="H29" s="141" t="e">
        <f>VLOOKUP($D28,'Qualités café vert'!$B:$L,9,FALSE)*#REF!</f>
        <v>#REF!</v>
      </c>
      <c r="I29" s="141" t="e">
        <f>VLOOKUP($D28,'Qualités café vert'!$B:$L,11,FALSE)*#REF!</f>
        <v>#REF!</v>
      </c>
    </row>
    <row r="30" spans="2:10" ht="12" customHeight="1" thickTop="1" x14ac:dyDescent="0.25">
      <c r="B30" s="155" t="s">
        <v>266</v>
      </c>
      <c r="C30" s="158">
        <v>1</v>
      </c>
      <c r="D30" s="159" t="e">
        <f>#REF!</f>
        <v>#REF!</v>
      </c>
      <c r="E30" s="142" t="e">
        <f>VLOOKUP($D30,'Qualités café vert'!$B:$L,2,FALSE)</f>
        <v>#REF!</v>
      </c>
      <c r="F30" s="142" t="e">
        <f>VLOOKUP($D30,'Qualités café vert'!$B:$L,4,FALSE)</f>
        <v>#REF!</v>
      </c>
      <c r="G30" s="142" t="e">
        <f>VLOOKUP($D30,'Qualités café vert'!$B:$L,6,FALSE)</f>
        <v>#REF!</v>
      </c>
      <c r="H30" s="142" t="e">
        <f>VLOOKUP($D30,'Qualités café vert'!$B:$L,8,FALSE)</f>
        <v>#REF!</v>
      </c>
      <c r="I30" s="142" t="e">
        <f>VLOOKUP($D30,'Qualités café vert'!$B:$L,10,FALSE)</f>
        <v>#REF!</v>
      </c>
    </row>
    <row r="31" spans="2:10" ht="12" customHeight="1" x14ac:dyDescent="0.25">
      <c r="B31" s="156"/>
      <c r="C31" s="150"/>
      <c r="D31" s="152"/>
      <c r="E31" s="139" t="e">
        <f>VLOOKUP($D30,'Qualités café vert'!$B:$L,3,FALSE)*#REF!</f>
        <v>#REF!</v>
      </c>
      <c r="F31" s="139" t="e">
        <f>VLOOKUP($D30,'Qualités café vert'!$B:$L,5,FALSE)*#REF!</f>
        <v>#REF!</v>
      </c>
      <c r="G31" s="139" t="e">
        <f>VLOOKUP($D30,'Qualités café vert'!$B:$L,7,FALSE)*#REF!</f>
        <v>#REF!</v>
      </c>
      <c r="H31" s="139" t="e">
        <f>VLOOKUP($D30,'Qualités café vert'!$B:$L,9,FALSE)*#REF!</f>
        <v>#REF!</v>
      </c>
      <c r="I31" s="139" t="e">
        <f>VLOOKUP($D30,'Qualités café vert'!$B:$L,11,FALSE)*#REF!</f>
        <v>#REF!</v>
      </c>
      <c r="J31" s="2"/>
    </row>
    <row r="32" spans="2:10" ht="12" customHeight="1" x14ac:dyDescent="0.25">
      <c r="B32" s="156"/>
      <c r="C32" s="149">
        <v>2</v>
      </c>
      <c r="D32" s="151" t="e">
        <f>#REF!</f>
        <v>#REF!</v>
      </c>
      <c r="E32" s="138" t="e">
        <f>VLOOKUP($D32,'Qualités café vert'!$B:$L,2,FALSE)</f>
        <v>#REF!</v>
      </c>
      <c r="F32" s="138" t="e">
        <f>VLOOKUP($D32,'Qualités café vert'!$B:$L,4,FALSE)</f>
        <v>#REF!</v>
      </c>
      <c r="G32" s="138" t="e">
        <f>VLOOKUP($D32,'Qualités café vert'!$B:$L,6,FALSE)</f>
        <v>#REF!</v>
      </c>
      <c r="H32" s="138" t="e">
        <f>VLOOKUP($D32,'Qualités café vert'!$B:$L,8,FALSE)</f>
        <v>#REF!</v>
      </c>
      <c r="I32" s="138" t="e">
        <f>VLOOKUP($D32,'Qualités café vert'!$B:$L,10,FALSE)</f>
        <v>#REF!</v>
      </c>
    </row>
    <row r="33" spans="2:9" ht="12" customHeight="1" x14ac:dyDescent="0.25">
      <c r="B33" s="156"/>
      <c r="C33" s="150"/>
      <c r="D33" s="152"/>
      <c r="E33" s="139" t="e">
        <f>VLOOKUP($D32,'Qualités café vert'!$B:$L,3,FALSE)*#REF!</f>
        <v>#REF!</v>
      </c>
      <c r="F33" s="139" t="e">
        <f>VLOOKUP($D32,'Qualités café vert'!$B:$L,5,FALSE)*#REF!</f>
        <v>#REF!</v>
      </c>
      <c r="G33" s="139" t="e">
        <f>VLOOKUP($D32,'Qualités café vert'!$B:$L,7,FALSE)*#REF!</f>
        <v>#REF!</v>
      </c>
      <c r="H33" s="139" t="e">
        <f>VLOOKUP($D32,'Qualités café vert'!$B:$L,9,FALSE)*#REF!</f>
        <v>#REF!</v>
      </c>
      <c r="I33" s="139" t="e">
        <f>VLOOKUP($D32,'Qualités café vert'!$B:$L,11,FALSE)*#REF!</f>
        <v>#REF!</v>
      </c>
    </row>
    <row r="34" spans="2:9" ht="12" customHeight="1" x14ac:dyDescent="0.25">
      <c r="B34" s="156"/>
      <c r="C34" s="149">
        <v>3</v>
      </c>
      <c r="D34" s="151" t="e">
        <f>#REF!</f>
        <v>#REF!</v>
      </c>
      <c r="E34" s="138" t="e">
        <f>VLOOKUP($D34,'Qualités café vert'!$B:$L,2,FALSE)</f>
        <v>#REF!</v>
      </c>
      <c r="F34" s="138" t="e">
        <f>VLOOKUP($D34,'Qualités café vert'!$B:$L,4,FALSE)</f>
        <v>#REF!</v>
      </c>
      <c r="G34" s="138" t="e">
        <f>VLOOKUP($D34,'Qualités café vert'!$B:$L,6,FALSE)</f>
        <v>#REF!</v>
      </c>
      <c r="H34" s="138" t="e">
        <f>VLOOKUP($D34,'Qualités café vert'!$B:$L,8,FALSE)</f>
        <v>#REF!</v>
      </c>
      <c r="I34" s="138" t="e">
        <f>VLOOKUP($D34,'Qualités café vert'!$B:$L,10,FALSE)</f>
        <v>#REF!</v>
      </c>
    </row>
    <row r="35" spans="2:9" ht="12" customHeight="1" x14ac:dyDescent="0.25">
      <c r="B35" s="156"/>
      <c r="C35" s="150"/>
      <c r="D35" s="152"/>
      <c r="E35" s="139" t="e">
        <f>VLOOKUP($D34,'Qualités café vert'!$B:$L,3,FALSE)*#REF!</f>
        <v>#REF!</v>
      </c>
      <c r="F35" s="139" t="e">
        <f>VLOOKUP($D34,'Qualités café vert'!$B:$L,5,FALSE)*#REF!</f>
        <v>#REF!</v>
      </c>
      <c r="G35" s="139" t="e">
        <f>VLOOKUP($D34,'Qualités café vert'!$B:$L,7,FALSE)*#REF!</f>
        <v>#REF!</v>
      </c>
      <c r="H35" s="139" t="e">
        <f>VLOOKUP($D34,'Qualités café vert'!$B:$L,9,FALSE)*#REF!</f>
        <v>#REF!</v>
      </c>
      <c r="I35" s="139" t="e">
        <f>VLOOKUP($D34,'Qualités café vert'!$B:$L,11,FALSE)*#REF!</f>
        <v>#REF!</v>
      </c>
    </row>
    <row r="36" spans="2:9" ht="12" customHeight="1" x14ac:dyDescent="0.25">
      <c r="B36" s="156"/>
      <c r="C36" s="149">
        <v>4</v>
      </c>
      <c r="D36" s="151" t="e">
        <f>#REF!</f>
        <v>#REF!</v>
      </c>
      <c r="E36" s="138" t="e">
        <f>VLOOKUP($D36,'Qualités café vert'!$B:$L,2,FALSE)</f>
        <v>#REF!</v>
      </c>
      <c r="F36" s="138" t="e">
        <f>VLOOKUP($D36,'Qualités café vert'!$B:$L,4,FALSE)</f>
        <v>#REF!</v>
      </c>
      <c r="G36" s="138" t="e">
        <f>VLOOKUP($D36,'Qualités café vert'!$B:$L,6,FALSE)</f>
        <v>#REF!</v>
      </c>
      <c r="H36" s="138" t="e">
        <f>VLOOKUP($D36,'Qualités café vert'!$B:$L,8,FALSE)</f>
        <v>#REF!</v>
      </c>
      <c r="I36" s="138" t="e">
        <f>VLOOKUP($D36,'Qualités café vert'!$B:$L,10,FALSE)</f>
        <v>#REF!</v>
      </c>
    </row>
    <row r="37" spans="2:9" ht="12" customHeight="1" x14ac:dyDescent="0.25">
      <c r="B37" s="156"/>
      <c r="C37" s="150"/>
      <c r="D37" s="152"/>
      <c r="E37" s="140" t="e">
        <f>VLOOKUP($D36,'Qualités café vert'!$B:$L,3,FALSE)*#REF!</f>
        <v>#REF!</v>
      </c>
      <c r="F37" s="140" t="e">
        <f>VLOOKUP($D36,'Qualités café vert'!$B:$L,5,FALSE)*#REF!</f>
        <v>#REF!</v>
      </c>
      <c r="G37" s="140" t="e">
        <f>VLOOKUP($D36,'Qualités café vert'!$B:$L,7,FALSE)*#REF!</f>
        <v>#REF!</v>
      </c>
      <c r="H37" s="140" t="e">
        <f>VLOOKUP($D36,'Qualités café vert'!$B:$L,9,FALSE)*#REF!</f>
        <v>#REF!</v>
      </c>
      <c r="I37" s="140" t="e">
        <f>VLOOKUP($D36,'Qualités café vert'!$B:$L,11,FALSE)*#REF!</f>
        <v>#REF!</v>
      </c>
    </row>
    <row r="38" spans="2:9" ht="12" customHeight="1" x14ac:dyDescent="0.25">
      <c r="B38" s="156"/>
      <c r="C38" s="149">
        <v>5</v>
      </c>
      <c r="D38" s="151" t="e">
        <f>#REF!</f>
        <v>#REF!</v>
      </c>
      <c r="E38" s="138" t="e">
        <f>VLOOKUP($D38,'Qualités café vert'!$B:$L,2,FALSE)</f>
        <v>#REF!</v>
      </c>
      <c r="F38" s="138" t="e">
        <f>VLOOKUP($D38,'Qualités café vert'!$B:$L,4,FALSE)</f>
        <v>#REF!</v>
      </c>
      <c r="G38" s="138" t="e">
        <f>VLOOKUP($D38,'Qualités café vert'!$B:$L,6,FALSE)</f>
        <v>#REF!</v>
      </c>
      <c r="H38" s="138" t="e">
        <f>VLOOKUP($D38,'Qualités café vert'!$B:$L,8,FALSE)</f>
        <v>#REF!</v>
      </c>
      <c r="I38" s="138" t="e">
        <f>VLOOKUP($D38,'Qualités café vert'!$B:$L,10,FALSE)</f>
        <v>#REF!</v>
      </c>
    </row>
    <row r="39" spans="2:9" ht="12" customHeight="1" thickBot="1" x14ac:dyDescent="0.3">
      <c r="B39" s="157"/>
      <c r="C39" s="153"/>
      <c r="D39" s="154"/>
      <c r="E39" s="141" t="e">
        <f>VLOOKUP($D38,'Qualités café vert'!$B:$L,3,FALSE)*#REF!</f>
        <v>#REF!</v>
      </c>
      <c r="F39" s="141" t="e">
        <f>VLOOKUP($D38,'Qualités café vert'!$B:$L,5,FALSE)*#REF!</f>
        <v>#REF!</v>
      </c>
      <c r="G39" s="141" t="e">
        <f>VLOOKUP($D38,'Qualités café vert'!$B:$L,7,FALSE)*#REF!</f>
        <v>#REF!</v>
      </c>
      <c r="H39" s="141" t="e">
        <f>VLOOKUP($D38,'Qualités café vert'!$B:$L,9,FALSE)*#REF!</f>
        <v>#REF!</v>
      </c>
      <c r="I39" s="141" t="e">
        <f>VLOOKUP($D38,'Qualités café vert'!$B:$L,11,FALSE)*#REF!</f>
        <v>#REF!</v>
      </c>
    </row>
    <row r="40" spans="2:9" ht="12" customHeight="1" thickTop="1" x14ac:dyDescent="0.25">
      <c r="B40" s="155" t="s">
        <v>8</v>
      </c>
      <c r="C40" s="158">
        <v>1</v>
      </c>
      <c r="D40" s="159" t="e">
        <f>#REF!</f>
        <v>#REF!</v>
      </c>
      <c r="E40" s="143" t="e">
        <f>VLOOKUP($D40,'Qualités café vert'!$B:$L,2,FALSE)</f>
        <v>#REF!</v>
      </c>
      <c r="F40" s="143" t="e">
        <f>VLOOKUP($D40,'Qualités café vert'!$B:$L,4,FALSE)</f>
        <v>#REF!</v>
      </c>
      <c r="G40" s="143" t="e">
        <f>VLOOKUP($D40,'Qualités café vert'!$B:$L,6,FALSE)</f>
        <v>#REF!</v>
      </c>
      <c r="H40" s="143" t="e">
        <f>VLOOKUP($D40,'Qualités café vert'!$B:$L,8,FALSE)</f>
        <v>#REF!</v>
      </c>
      <c r="I40" s="143" t="e">
        <f>VLOOKUP($D40,'Qualités café vert'!$B:$L,10,FALSE)</f>
        <v>#REF!</v>
      </c>
    </row>
    <row r="41" spans="2:9" ht="12" customHeight="1" x14ac:dyDescent="0.25">
      <c r="B41" s="156"/>
      <c r="C41" s="150"/>
      <c r="D41" s="152"/>
      <c r="E41" s="139" t="e">
        <f>VLOOKUP($D40,'Qualités café vert'!$B:$L,3,FALSE)*#REF!</f>
        <v>#REF!</v>
      </c>
      <c r="F41" s="139" t="e">
        <f>VLOOKUP($D40,'Qualités café vert'!$B:$L,5,FALSE)*#REF!</f>
        <v>#REF!</v>
      </c>
      <c r="G41" s="139" t="e">
        <f>VLOOKUP($D40,'Qualités café vert'!$B:$L,7,FALSE)*#REF!</f>
        <v>#REF!</v>
      </c>
      <c r="H41" s="139" t="e">
        <f>VLOOKUP($D40,'Qualités café vert'!$B:$L,9,FALSE)*#REF!</f>
        <v>#REF!</v>
      </c>
      <c r="I41" s="139" t="e">
        <f>VLOOKUP($D40,'Qualités café vert'!$B:$L,11,FALSE)*#REF!</f>
        <v>#REF!</v>
      </c>
    </row>
    <row r="42" spans="2:9" ht="12" customHeight="1" x14ac:dyDescent="0.25">
      <c r="B42" s="156"/>
      <c r="C42" s="149">
        <v>2</v>
      </c>
      <c r="D42" s="151" t="e">
        <f>#REF!</f>
        <v>#REF!</v>
      </c>
      <c r="E42" s="142" t="e">
        <f>VLOOKUP($D42,'Qualités café vert'!$B:$L,2,FALSE)</f>
        <v>#REF!</v>
      </c>
      <c r="F42" s="142" t="e">
        <f>VLOOKUP($D42,'Qualités café vert'!$B:$L,4,FALSE)</f>
        <v>#REF!</v>
      </c>
      <c r="G42" s="142" t="e">
        <f>VLOOKUP($D42,'Qualités café vert'!$B:$L,6,FALSE)</f>
        <v>#REF!</v>
      </c>
      <c r="H42" s="142" t="e">
        <f>VLOOKUP($D42,'Qualités café vert'!$B:$L,8,FALSE)</f>
        <v>#REF!</v>
      </c>
      <c r="I42" s="142" t="e">
        <f>VLOOKUP($D42,'Qualités café vert'!$B:$L,10,FALSE)</f>
        <v>#REF!</v>
      </c>
    </row>
    <row r="43" spans="2:9" ht="12" customHeight="1" thickBot="1" x14ac:dyDescent="0.3">
      <c r="B43" s="157"/>
      <c r="C43" s="153"/>
      <c r="D43" s="154"/>
      <c r="E43" s="141" t="e">
        <f>VLOOKUP($D42,'Qualités café vert'!$B:$L,3,FALSE)*#REF!</f>
        <v>#REF!</v>
      </c>
      <c r="F43" s="141" t="e">
        <f>VLOOKUP($D42,'Qualités café vert'!$B:$L,5,FALSE)*#REF!</f>
        <v>#REF!</v>
      </c>
      <c r="G43" s="141" t="e">
        <f>VLOOKUP($D42,'Qualités café vert'!$B:$L,7,FALSE)*#REF!</f>
        <v>#REF!</v>
      </c>
      <c r="H43" s="141" t="e">
        <f>VLOOKUP($D42,'Qualités café vert'!$B:$L,9,FALSE)*#REF!</f>
        <v>#REF!</v>
      </c>
      <c r="I43" s="141" t="e">
        <f>VLOOKUP($D42,'Qualités café vert'!$B:$L,11,FALSE)*#REF!</f>
        <v>#REF!</v>
      </c>
    </row>
    <row r="44" spans="2:9" ht="12" customHeight="1" thickTop="1" x14ac:dyDescent="0.25">
      <c r="B44" s="156" t="s">
        <v>7</v>
      </c>
      <c r="C44" s="158">
        <v>1</v>
      </c>
      <c r="D44" s="159" t="e">
        <f>#REF!</f>
        <v>#REF!</v>
      </c>
      <c r="E44" s="142" t="e">
        <f>VLOOKUP($D44,'Qualités café vert'!$B:$L,2,FALSE)</f>
        <v>#REF!</v>
      </c>
      <c r="F44" s="143" t="e">
        <f>VLOOKUP($D44,'Qualités café vert'!$B:$L,4,FALSE)</f>
        <v>#REF!</v>
      </c>
      <c r="G44" s="142" t="e">
        <f>VLOOKUP($D44,'Qualités café vert'!$B:$L,6,FALSE)</f>
        <v>#REF!</v>
      </c>
      <c r="H44" s="142" t="e">
        <f>VLOOKUP($D44,'Qualités café vert'!$B:$L,8,FALSE)</f>
        <v>#REF!</v>
      </c>
      <c r="I44" s="142" t="e">
        <f>VLOOKUP($D44,'Qualités café vert'!$B:$L,10,FALSE)</f>
        <v>#REF!</v>
      </c>
    </row>
    <row r="45" spans="2:9" ht="12" customHeight="1" x14ac:dyDescent="0.25">
      <c r="B45" s="156"/>
      <c r="C45" s="150"/>
      <c r="D45" s="152"/>
      <c r="E45" s="139" t="e">
        <f>VLOOKUP($D44,'Qualités café vert'!$B:$L,3,FALSE)*#REF!</f>
        <v>#REF!</v>
      </c>
      <c r="F45" s="139" t="e">
        <f>VLOOKUP($D44,'Qualités café vert'!$B:$L,5,FALSE)*#REF!</f>
        <v>#REF!</v>
      </c>
      <c r="G45" s="139" t="e">
        <f>VLOOKUP($D44,'Qualités café vert'!$B:$L,7,FALSE)*#REF!</f>
        <v>#REF!</v>
      </c>
      <c r="H45" s="139" t="e">
        <f>VLOOKUP($D44,'Qualités café vert'!$B:$L,9,FALSE)*#REF!</f>
        <v>#REF!</v>
      </c>
      <c r="I45" s="139" t="e">
        <f>VLOOKUP($D44,'Qualités café vert'!$B:$L,11,FALSE)*#REF!</f>
        <v>#REF!</v>
      </c>
    </row>
    <row r="46" spans="2:9" ht="12" customHeight="1" x14ac:dyDescent="0.25">
      <c r="B46" s="156"/>
      <c r="C46" s="149">
        <v>2</v>
      </c>
      <c r="D46" s="151" t="e">
        <f>#REF!</f>
        <v>#REF!</v>
      </c>
      <c r="E46" s="144" t="e">
        <f>VLOOKUP($D46,'Qualités café vert'!$B:$L,2,FALSE)</f>
        <v>#REF!</v>
      </c>
      <c r="F46" s="144" t="e">
        <f>VLOOKUP($D46,'Qualités café vert'!$B:$L,4,FALSE)</f>
        <v>#REF!</v>
      </c>
      <c r="G46" s="144" t="e">
        <f>VLOOKUP($D46,'Qualités café vert'!$B:$L,6,FALSE)</f>
        <v>#REF!</v>
      </c>
      <c r="H46" s="144" t="e">
        <f>VLOOKUP($D46,'Qualités café vert'!$B:$L,8,FALSE)</f>
        <v>#REF!</v>
      </c>
      <c r="I46" s="144" t="e">
        <f>VLOOKUP($D46,'Qualités café vert'!$B:$L,10,FALSE)</f>
        <v>#REF!</v>
      </c>
    </row>
    <row r="47" spans="2:9" ht="12" customHeight="1" x14ac:dyDescent="0.25">
      <c r="B47" s="169"/>
      <c r="C47" s="150"/>
      <c r="D47" s="152"/>
      <c r="E47" s="139" t="e">
        <f>VLOOKUP($D46,'Qualités café vert'!$B:$L,3,FALSE)*#REF!</f>
        <v>#REF!</v>
      </c>
      <c r="F47" s="139" t="e">
        <f>VLOOKUP($D46,'Qualités café vert'!$B:$L,5,FALSE)*#REF!</f>
        <v>#REF!</v>
      </c>
      <c r="G47" s="139" t="e">
        <f>VLOOKUP($D46,'Qualités café vert'!$B:$L,7,FALSE)*#REF!</f>
        <v>#REF!</v>
      </c>
      <c r="H47" s="139" t="e">
        <f>VLOOKUP($D46,'Qualités café vert'!$B:$L,9,FALSE)*#REF!</f>
        <v>#REF!</v>
      </c>
      <c r="I47" s="139" t="e">
        <f>VLOOKUP($D46,'Qualités café vert'!$B:$L,11,FALSE)*#REF!</f>
        <v>#REF!</v>
      </c>
    </row>
    <row r="54" ht="15" customHeight="1" x14ac:dyDescent="0.25"/>
    <row r="61" ht="15" customHeight="1" x14ac:dyDescent="0.25"/>
    <row r="63" ht="15" customHeight="1" x14ac:dyDescent="0.25"/>
    <row r="65" ht="15" customHeight="1" x14ac:dyDescent="0.25"/>
  </sheetData>
  <mergeCells count="52">
    <mergeCell ref="C44:C45"/>
    <mergeCell ref="D44:D45"/>
    <mergeCell ref="C46:C47"/>
    <mergeCell ref="D46:D47"/>
    <mergeCell ref="B40:B43"/>
    <mergeCell ref="B44:B47"/>
    <mergeCell ref="C42:C43"/>
    <mergeCell ref="D42:D43"/>
    <mergeCell ref="C40:C41"/>
    <mergeCell ref="D40:D41"/>
    <mergeCell ref="C16:C17"/>
    <mergeCell ref="D16:D17"/>
    <mergeCell ref="C18:C19"/>
    <mergeCell ref="B2:I2"/>
    <mergeCell ref="B3:I3"/>
    <mergeCell ref="D4:D5"/>
    <mergeCell ref="C4:C5"/>
    <mergeCell ref="B4:B19"/>
    <mergeCell ref="D18:D19"/>
    <mergeCell ref="C10:C11"/>
    <mergeCell ref="D10:D11"/>
    <mergeCell ref="C12:C13"/>
    <mergeCell ref="D12:D13"/>
    <mergeCell ref="C14:C15"/>
    <mergeCell ref="D14:D15"/>
    <mergeCell ref="B1:I1"/>
    <mergeCell ref="C6:C7"/>
    <mergeCell ref="D6:D7"/>
    <mergeCell ref="C8:C9"/>
    <mergeCell ref="D8:D9"/>
    <mergeCell ref="C30:C31"/>
    <mergeCell ref="D30:D31"/>
    <mergeCell ref="C32:C33"/>
    <mergeCell ref="D32:D33"/>
    <mergeCell ref="C34:C35"/>
    <mergeCell ref="D34:D35"/>
    <mergeCell ref="C36:C37"/>
    <mergeCell ref="D36:D37"/>
    <mergeCell ref="C38:C39"/>
    <mergeCell ref="D38:D39"/>
    <mergeCell ref="B20:B29"/>
    <mergeCell ref="B30:B39"/>
    <mergeCell ref="C26:C27"/>
    <mergeCell ref="D26:D27"/>
    <mergeCell ref="C28:C29"/>
    <mergeCell ref="D28:D29"/>
    <mergeCell ref="C20:C21"/>
    <mergeCell ref="D20:D21"/>
    <mergeCell ref="C22:C23"/>
    <mergeCell ref="D22:D23"/>
    <mergeCell ref="D24:D25"/>
    <mergeCell ref="C24:C25"/>
  </mergeCells>
  <conditionalFormatting sqref="C4:I5">
    <cfRule type="expression" dxfId="22" priority="23">
      <formula>$D$4:$D$5="[Vide]"</formula>
    </cfRule>
  </conditionalFormatting>
  <conditionalFormatting sqref="E4:I47">
    <cfRule type="cellIs" dxfId="21" priority="22" operator="between">
      <formula>0</formula>
      <formula>0</formula>
    </cfRule>
  </conditionalFormatting>
  <conditionalFormatting sqref="C6:I7">
    <cfRule type="expression" dxfId="20" priority="21">
      <formula>$D$6:$D$7="[Vide]"</formula>
    </cfRule>
  </conditionalFormatting>
  <conditionalFormatting sqref="C8:I9">
    <cfRule type="expression" dxfId="19" priority="20">
      <formula>$D$8:$D$9="[Vide]"</formula>
    </cfRule>
  </conditionalFormatting>
  <conditionalFormatting sqref="C10:I11">
    <cfRule type="expression" dxfId="18" priority="19">
      <formula>$D$10:$D$11="[Vide]"</formula>
    </cfRule>
  </conditionalFormatting>
  <conditionalFormatting sqref="C12:I13">
    <cfRule type="expression" dxfId="17" priority="18">
      <formula>$D$12:$D$13="[Vide]"</formula>
    </cfRule>
  </conditionalFormatting>
  <conditionalFormatting sqref="C14:I15">
    <cfRule type="expression" dxfId="16" priority="17">
      <formula>$D$14:$D$15="[Vide]"</formula>
    </cfRule>
  </conditionalFormatting>
  <conditionalFormatting sqref="C16:I17">
    <cfRule type="expression" dxfId="15" priority="16">
      <formula>$D$16:$D$17="[Vide]"</formula>
    </cfRule>
  </conditionalFormatting>
  <conditionalFormatting sqref="C18:I19">
    <cfRule type="expression" dxfId="14" priority="15">
      <formula>$D$18:$D$19="[Vide]"</formula>
    </cfRule>
  </conditionalFormatting>
  <conditionalFormatting sqref="C20:I21">
    <cfRule type="expression" dxfId="13" priority="14">
      <formula>$D$20:$D$21="[Vide]"</formula>
    </cfRule>
  </conditionalFormatting>
  <conditionalFormatting sqref="C22:I23">
    <cfRule type="expression" dxfId="12" priority="13">
      <formula>$D$22:$D$23="[Vide]"</formula>
    </cfRule>
  </conditionalFormatting>
  <conditionalFormatting sqref="C24:I25">
    <cfRule type="expression" dxfId="11" priority="12">
      <formula>$D$24:$D$25="[Vide]"</formula>
    </cfRule>
  </conditionalFormatting>
  <conditionalFormatting sqref="C26:I27">
    <cfRule type="expression" dxfId="10" priority="11">
      <formula>$D$26:$D$27="[Vide]"</formula>
    </cfRule>
  </conditionalFormatting>
  <conditionalFormatting sqref="C28:I29">
    <cfRule type="expression" dxfId="9" priority="10">
      <formula>$D$28:$D$29="[Vide]"</formula>
    </cfRule>
  </conditionalFormatting>
  <conditionalFormatting sqref="C30:I31">
    <cfRule type="expression" dxfId="8" priority="9">
      <formula>$D$30:$D$31="[Vide]"</formula>
    </cfRule>
  </conditionalFormatting>
  <conditionalFormatting sqref="C32:I33">
    <cfRule type="expression" dxfId="7" priority="8">
      <formula>$D$32:$D$33="[Vide]"</formula>
    </cfRule>
  </conditionalFormatting>
  <conditionalFormatting sqref="C34:I35">
    <cfRule type="expression" dxfId="6" priority="7">
      <formula>$D$34:$D$35="[Vide]"</formula>
    </cfRule>
  </conditionalFormatting>
  <conditionalFormatting sqref="C36:I37">
    <cfRule type="expression" dxfId="5" priority="6">
      <formula>$D$36:$D$37="[Vide]"</formula>
    </cfRule>
  </conditionalFormatting>
  <conditionalFormatting sqref="C38:I39">
    <cfRule type="expression" dxfId="4" priority="5">
      <formula>$D$38:$D$39="[Vide]"</formula>
    </cfRule>
  </conditionalFormatting>
  <conditionalFormatting sqref="C40:I41">
    <cfRule type="expression" dxfId="3" priority="4">
      <formula>$D$40:$D$41="[Vide]"</formula>
    </cfRule>
  </conditionalFormatting>
  <conditionalFormatting sqref="C42:I43">
    <cfRule type="expression" dxfId="2" priority="3">
      <formula>$D$42:$D$43="[Vide]"</formula>
    </cfRule>
  </conditionalFormatting>
  <conditionalFormatting sqref="C44:I45">
    <cfRule type="expression" dxfId="1" priority="2">
      <formula>$D$44:$D$45="[Vide]"</formula>
    </cfRule>
  </conditionalFormatting>
  <conditionalFormatting sqref="C46:I47">
    <cfRule type="expression" dxfId="0" priority="1">
      <formula>$D$46:$D$47="[Vide]"</formula>
    </cfRule>
  </conditionalFormatting>
  <pageMargins left="0" right="0" top="0" bottom="0" header="0" footer="0"/>
  <pageSetup paperSize="9" orientation="landscape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B1:D13"/>
  <sheetViews>
    <sheetView workbookViewId="0">
      <pane ySplit="2" topLeftCell="A3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3" width="17.7109375" style="19" customWidth="1"/>
    <col min="4" max="4" width="19.7109375" customWidth="1"/>
  </cols>
  <sheetData>
    <row r="1" spans="2:4" x14ac:dyDescent="0.25">
      <c r="B1" s="170" t="s">
        <v>265</v>
      </c>
      <c r="C1" s="170"/>
      <c r="D1" s="124" t="s">
        <v>267</v>
      </c>
    </row>
    <row r="2" spans="2:4" ht="15" customHeight="1" x14ac:dyDescent="0.25">
      <c r="B2" s="18" t="s">
        <v>39</v>
      </c>
      <c r="C2" s="18" t="s">
        <v>9</v>
      </c>
      <c r="D2" s="124"/>
    </row>
    <row r="3" spans="2:4" x14ac:dyDescent="0.25">
      <c r="B3" s="36" t="s">
        <v>40</v>
      </c>
      <c r="C3" s="125" t="s">
        <v>40</v>
      </c>
      <c r="D3" s="126" t="s">
        <v>40</v>
      </c>
    </row>
    <row r="4" spans="2:4" x14ac:dyDescent="0.25">
      <c r="B4" s="36" t="s">
        <v>42</v>
      </c>
      <c r="C4" s="125" t="s">
        <v>41</v>
      </c>
      <c r="D4" s="126" t="s">
        <v>229</v>
      </c>
    </row>
    <row r="5" spans="2:4" x14ac:dyDescent="0.25">
      <c r="B5" s="127"/>
      <c r="C5" s="20"/>
      <c r="D5" s="126" t="s">
        <v>41</v>
      </c>
    </row>
    <row r="6" spans="2:4" x14ac:dyDescent="0.25">
      <c r="B6" s="127"/>
      <c r="C6" s="20"/>
      <c r="D6" s="126" t="s">
        <v>105</v>
      </c>
    </row>
    <row r="7" spans="2:4" x14ac:dyDescent="0.25">
      <c r="B7" s="127"/>
      <c r="C7" s="20"/>
      <c r="D7" s="126" t="s">
        <v>42</v>
      </c>
    </row>
    <row r="8" spans="2:4" x14ac:dyDescent="0.25">
      <c r="D8" s="126" t="s">
        <v>43</v>
      </c>
    </row>
    <row r="9" spans="2:4" x14ac:dyDescent="0.25">
      <c r="B9" s="20"/>
      <c r="C9" s="20"/>
    </row>
    <row r="10" spans="2:4" x14ac:dyDescent="0.25">
      <c r="B10" s="20"/>
      <c r="C10" s="20"/>
    </row>
    <row r="11" spans="2:4" x14ac:dyDescent="0.25">
      <c r="B11" s="20"/>
      <c r="C11" s="20"/>
    </row>
    <row r="12" spans="2:4" x14ac:dyDescent="0.25">
      <c r="B12" s="20"/>
      <c r="C12" s="20"/>
    </row>
    <row r="13" spans="2:4" x14ac:dyDescent="0.25">
      <c r="B13" s="20"/>
      <c r="C13" s="20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B1:N33"/>
  <sheetViews>
    <sheetView workbookViewId="0">
      <pane ySplit="1" topLeftCell="A2" activePane="bottomLeft" state="frozen"/>
      <selection activeCell="C8" sqref="C8:C10"/>
      <selection pane="bottomLeft" activeCell="B22" sqref="B22"/>
    </sheetView>
  </sheetViews>
  <sheetFormatPr baseColWidth="10" defaultColWidth="11.42578125" defaultRowHeight="15" x14ac:dyDescent="0.25"/>
  <cols>
    <col min="1" max="1" width="3" customWidth="1"/>
    <col min="2" max="2" width="23.7109375" customWidth="1"/>
    <col min="3" max="3" width="38.7109375" style="30" customWidth="1"/>
    <col min="4" max="4" width="7.7109375" style="30" customWidth="1"/>
    <col min="5" max="5" width="38.7109375" customWidth="1"/>
    <col min="6" max="6" width="7.7109375" customWidth="1"/>
    <col min="7" max="7" width="38.7109375" customWidth="1"/>
    <col min="8" max="8" width="7.7109375" customWidth="1"/>
    <col min="9" max="9" width="38.7109375" customWidth="1"/>
    <col min="10" max="10" width="7.7109375" customWidth="1"/>
    <col min="11" max="11" width="38.7109375" customWidth="1"/>
    <col min="12" max="12" width="7.7109375" customWidth="1"/>
  </cols>
  <sheetData>
    <row r="1" spans="2:14" s="3" customFormat="1" x14ac:dyDescent="0.25">
      <c r="B1" s="3" t="s">
        <v>270</v>
      </c>
      <c r="C1" s="171" t="s">
        <v>271</v>
      </c>
      <c r="D1" s="171"/>
      <c r="E1" s="171"/>
      <c r="F1" s="171"/>
      <c r="G1" s="171"/>
      <c r="H1" s="171"/>
      <c r="I1" s="171"/>
      <c r="J1" s="171"/>
      <c r="K1" s="134"/>
      <c r="L1" s="134"/>
      <c r="M1" s="1"/>
      <c r="N1" s="1"/>
    </row>
    <row r="2" spans="2:14" s="3" customFormat="1" x14ac:dyDescent="0.25">
      <c r="B2" s="133" t="s">
        <v>11</v>
      </c>
      <c r="C2" s="135" t="s">
        <v>283</v>
      </c>
      <c r="D2" s="137">
        <v>654</v>
      </c>
      <c r="E2" s="135" t="s">
        <v>293</v>
      </c>
      <c r="F2" s="137">
        <v>65</v>
      </c>
      <c r="G2" s="135"/>
      <c r="H2" s="137"/>
      <c r="I2" s="135"/>
      <c r="J2" s="137"/>
      <c r="K2" s="135"/>
      <c r="L2" s="137"/>
      <c r="M2" s="1"/>
      <c r="N2" s="1"/>
    </row>
    <row r="3" spans="2:14" s="3" customFormat="1" x14ac:dyDescent="0.25">
      <c r="B3" s="133" t="s">
        <v>12</v>
      </c>
      <c r="C3" s="135" t="s">
        <v>284</v>
      </c>
      <c r="D3" s="137">
        <v>654</v>
      </c>
      <c r="E3" s="135" t="s">
        <v>297</v>
      </c>
      <c r="F3" s="137">
        <v>4</v>
      </c>
      <c r="G3" s="135" t="s">
        <v>298</v>
      </c>
      <c r="H3" s="137">
        <f>99*7</f>
        <v>693</v>
      </c>
      <c r="I3" s="135"/>
      <c r="J3" s="137"/>
      <c r="K3" s="135"/>
      <c r="L3" s="137"/>
      <c r="M3" s="1"/>
      <c r="N3" s="1"/>
    </row>
    <row r="4" spans="2:14" s="3" customFormat="1" x14ac:dyDescent="0.25">
      <c r="B4" s="133" t="s">
        <v>13</v>
      </c>
      <c r="C4" s="135" t="s">
        <v>285</v>
      </c>
      <c r="D4" s="137">
        <v>654</v>
      </c>
      <c r="E4" s="135" t="s">
        <v>284</v>
      </c>
      <c r="F4" s="137">
        <v>56</v>
      </c>
      <c r="G4" s="135" t="s">
        <v>286</v>
      </c>
      <c r="H4" s="137">
        <v>654</v>
      </c>
      <c r="I4" s="135"/>
      <c r="J4" s="137"/>
      <c r="K4" s="135"/>
      <c r="L4" s="137"/>
      <c r="M4" s="1"/>
      <c r="N4" s="1"/>
    </row>
    <row r="5" spans="2:14" s="3" customFormat="1" x14ac:dyDescent="0.25">
      <c r="B5" s="133" t="s">
        <v>14</v>
      </c>
      <c r="C5" s="135" t="s">
        <v>284</v>
      </c>
      <c r="D5" s="137">
        <v>65</v>
      </c>
      <c r="E5" s="135" t="s">
        <v>299</v>
      </c>
      <c r="F5" s="137">
        <v>456</v>
      </c>
      <c r="G5" s="135" t="s">
        <v>300</v>
      </c>
      <c r="H5" s="137">
        <v>596</v>
      </c>
      <c r="I5" s="135"/>
      <c r="J5" s="137"/>
      <c r="K5" s="135"/>
      <c r="L5" s="137"/>
      <c r="M5" s="1"/>
      <c r="N5" s="1"/>
    </row>
    <row r="6" spans="2:14" s="3" customFormat="1" x14ac:dyDescent="0.25">
      <c r="B6" s="133" t="s">
        <v>15</v>
      </c>
      <c r="C6" s="135" t="s">
        <v>286</v>
      </c>
      <c r="D6" s="137">
        <v>456</v>
      </c>
      <c r="E6" s="135" t="s">
        <v>299</v>
      </c>
      <c r="F6" s="137">
        <v>465</v>
      </c>
      <c r="G6" s="135"/>
      <c r="H6" s="137"/>
      <c r="I6" s="135"/>
      <c r="J6" s="137"/>
      <c r="K6" s="135"/>
      <c r="L6" s="137"/>
      <c r="M6" s="1"/>
      <c r="N6" s="1"/>
    </row>
    <row r="7" spans="2:14" s="3" customFormat="1" x14ac:dyDescent="0.25">
      <c r="B7" s="133" t="s">
        <v>32</v>
      </c>
      <c r="C7" s="135" t="s">
        <v>284</v>
      </c>
      <c r="D7" s="137">
        <f>88*7</f>
        <v>616</v>
      </c>
      <c r="E7" s="135" t="s">
        <v>295</v>
      </c>
      <c r="F7" s="137">
        <v>56</v>
      </c>
      <c r="G7" s="135" t="s">
        <v>301</v>
      </c>
      <c r="H7" s="137">
        <v>984</v>
      </c>
      <c r="I7" s="135" t="s">
        <v>297</v>
      </c>
      <c r="J7" s="137">
        <f>87</f>
        <v>87</v>
      </c>
      <c r="K7" s="135"/>
      <c r="L7" s="137"/>
      <c r="M7" s="1"/>
      <c r="N7" s="1"/>
    </row>
    <row r="8" spans="2:14" s="3" customFormat="1" x14ac:dyDescent="0.25">
      <c r="B8" s="133" t="s">
        <v>16</v>
      </c>
      <c r="C8" s="135" t="s">
        <v>287</v>
      </c>
      <c r="D8" s="137">
        <v>652</v>
      </c>
      <c r="E8" s="135"/>
      <c r="F8" s="137"/>
      <c r="G8" s="135"/>
      <c r="H8" s="137"/>
      <c r="I8" s="135"/>
      <c r="J8" s="137"/>
      <c r="K8" s="135"/>
      <c r="L8" s="137"/>
      <c r="M8" s="1"/>
      <c r="N8" s="1"/>
    </row>
    <row r="9" spans="2:14" s="3" customFormat="1" x14ac:dyDescent="0.25">
      <c r="B9" s="133" t="s">
        <v>168</v>
      </c>
      <c r="C9" s="135" t="s">
        <v>284</v>
      </c>
      <c r="D9" s="137">
        <v>1321</v>
      </c>
      <c r="E9" s="135" t="s">
        <v>301</v>
      </c>
      <c r="F9" s="137">
        <v>55</v>
      </c>
      <c r="G9" s="135" t="s">
        <v>302</v>
      </c>
      <c r="H9" s="137">
        <v>987</v>
      </c>
      <c r="I9" s="135"/>
      <c r="J9" s="137"/>
      <c r="K9" s="135"/>
      <c r="L9" s="137"/>
      <c r="M9" s="1"/>
      <c r="N9" s="1"/>
    </row>
    <row r="10" spans="2:14" s="3" customFormat="1" x14ac:dyDescent="0.25">
      <c r="B10" s="133" t="s">
        <v>199</v>
      </c>
      <c r="C10" s="135" t="s">
        <v>288</v>
      </c>
      <c r="D10" s="137">
        <v>321</v>
      </c>
      <c r="E10" s="135"/>
      <c r="F10" s="137"/>
      <c r="G10" s="135"/>
      <c r="H10" s="137"/>
      <c r="I10" s="135"/>
      <c r="J10" s="137"/>
      <c r="K10" s="135"/>
      <c r="L10" s="137"/>
      <c r="M10" s="1"/>
      <c r="N10" s="1"/>
    </row>
    <row r="11" spans="2:14" s="3" customFormat="1" x14ac:dyDescent="0.25">
      <c r="B11" s="133" t="s">
        <v>19</v>
      </c>
      <c r="C11" s="135" t="s">
        <v>289</v>
      </c>
      <c r="D11" s="137">
        <v>654</v>
      </c>
      <c r="E11" s="135" t="s">
        <v>306</v>
      </c>
      <c r="F11" s="137">
        <v>456</v>
      </c>
      <c r="G11" s="135"/>
      <c r="H11" s="137"/>
      <c r="I11" s="135"/>
      <c r="J11" s="137"/>
      <c r="K11" s="135"/>
      <c r="L11" s="137"/>
      <c r="M11" s="1"/>
      <c r="N11" s="1"/>
    </row>
    <row r="12" spans="2:14" s="3" customFormat="1" x14ac:dyDescent="0.25">
      <c r="B12" s="133" t="s">
        <v>273</v>
      </c>
      <c r="C12" s="135" t="s">
        <v>289</v>
      </c>
      <c r="D12" s="137">
        <v>654</v>
      </c>
      <c r="E12" s="135" t="s">
        <v>307</v>
      </c>
      <c r="F12" s="137">
        <v>456</v>
      </c>
      <c r="G12" s="135"/>
      <c r="H12" s="137"/>
      <c r="I12" s="135"/>
      <c r="J12" s="137"/>
      <c r="K12" s="135"/>
      <c r="L12" s="137"/>
      <c r="M12" s="1"/>
      <c r="N12" s="1"/>
    </row>
    <row r="13" spans="2:14" s="3" customFormat="1" x14ac:dyDescent="0.25">
      <c r="B13" s="133" t="s">
        <v>274</v>
      </c>
      <c r="C13" s="135" t="s">
        <v>289</v>
      </c>
      <c r="D13" s="137">
        <v>621</v>
      </c>
      <c r="E13" s="135" t="s">
        <v>304</v>
      </c>
      <c r="F13" s="137">
        <v>4</v>
      </c>
      <c r="G13" s="135"/>
      <c r="H13" s="137"/>
      <c r="I13" s="135"/>
      <c r="J13" s="137"/>
      <c r="K13" s="135"/>
      <c r="L13" s="137"/>
      <c r="M13" s="1"/>
      <c r="N13" s="1"/>
    </row>
    <row r="14" spans="2:14" s="3" customFormat="1" x14ac:dyDescent="0.25">
      <c r="B14" s="133" t="s">
        <v>192</v>
      </c>
      <c r="C14" s="135" t="s">
        <v>290</v>
      </c>
      <c r="D14" s="137">
        <v>32</v>
      </c>
      <c r="E14" s="135" t="s">
        <v>297</v>
      </c>
      <c r="F14" s="137">
        <v>564</v>
      </c>
      <c r="G14" s="135" t="s">
        <v>299</v>
      </c>
      <c r="H14" s="137">
        <v>654</v>
      </c>
      <c r="I14" s="135" t="s">
        <v>298</v>
      </c>
      <c r="J14" s="137">
        <f>187.5*4</f>
        <v>750</v>
      </c>
      <c r="K14" s="135" t="s">
        <v>296</v>
      </c>
      <c r="L14" s="137">
        <f>93.75*4</f>
        <v>375</v>
      </c>
      <c r="M14" s="1"/>
      <c r="N14" s="1"/>
    </row>
    <row r="15" spans="2:14" s="3" customFormat="1" x14ac:dyDescent="0.25">
      <c r="B15" s="133" t="s">
        <v>17</v>
      </c>
      <c r="C15" s="135" t="s">
        <v>284</v>
      </c>
      <c r="D15" s="137">
        <v>1</v>
      </c>
      <c r="E15" s="135" t="s">
        <v>286</v>
      </c>
      <c r="F15" s="137">
        <v>4</v>
      </c>
      <c r="G15" s="135" t="s">
        <v>297</v>
      </c>
      <c r="H15" s="137">
        <v>621</v>
      </c>
      <c r="I15" s="135"/>
      <c r="J15" s="137"/>
      <c r="K15" s="135"/>
      <c r="L15" s="137"/>
      <c r="M15" s="1"/>
      <c r="N15" s="1"/>
    </row>
    <row r="16" spans="2:14" s="3" customFormat="1" x14ac:dyDescent="0.25">
      <c r="B16" s="133" t="s">
        <v>18</v>
      </c>
      <c r="C16" s="135" t="s">
        <v>284</v>
      </c>
      <c r="D16" s="137">
        <v>6</v>
      </c>
      <c r="E16" s="135" t="s">
        <v>299</v>
      </c>
      <c r="F16" s="137">
        <v>564</v>
      </c>
      <c r="G16" s="135" t="s">
        <v>300</v>
      </c>
      <c r="H16" s="137">
        <v>9874</v>
      </c>
      <c r="I16" s="135"/>
      <c r="J16" s="137"/>
      <c r="K16" s="135"/>
      <c r="L16" s="137"/>
      <c r="M16" s="1"/>
      <c r="N16" s="1"/>
    </row>
    <row r="17" spans="2:14" s="3" customFormat="1" x14ac:dyDescent="0.25">
      <c r="B17" s="133" t="s">
        <v>21</v>
      </c>
      <c r="C17" s="135" t="s">
        <v>291</v>
      </c>
      <c r="D17" s="137">
        <v>54</v>
      </c>
      <c r="E17" s="135" t="s">
        <v>302</v>
      </c>
      <c r="F17" s="137">
        <v>56</v>
      </c>
      <c r="G17" s="135"/>
      <c r="H17" s="137"/>
      <c r="I17" s="135"/>
      <c r="J17" s="137"/>
      <c r="K17" s="135"/>
      <c r="L17" s="137"/>
      <c r="M17" s="1"/>
      <c r="N17" s="1"/>
    </row>
    <row r="18" spans="2:14" x14ac:dyDescent="0.25">
      <c r="B18" s="136" t="s">
        <v>211</v>
      </c>
      <c r="C18" s="135" t="s">
        <v>284</v>
      </c>
      <c r="D18" s="137">
        <v>654</v>
      </c>
      <c r="E18" s="135" t="s">
        <v>295</v>
      </c>
      <c r="F18" s="137">
        <v>456</v>
      </c>
      <c r="G18" s="135" t="s">
        <v>301</v>
      </c>
      <c r="H18" s="137">
        <v>987</v>
      </c>
      <c r="I18" s="135" t="s">
        <v>297</v>
      </c>
      <c r="J18" s="137">
        <f>152*8</f>
        <v>1216</v>
      </c>
      <c r="K18" s="135"/>
      <c r="L18" s="137"/>
      <c r="M18" s="1"/>
      <c r="N18" s="1"/>
    </row>
    <row r="19" spans="2:14" x14ac:dyDescent="0.25">
      <c r="B19" s="133" t="s">
        <v>217</v>
      </c>
      <c r="C19" s="135" t="s">
        <v>272</v>
      </c>
      <c r="D19" s="137"/>
      <c r="E19" s="135" t="s">
        <v>272</v>
      </c>
      <c r="F19" s="137"/>
      <c r="G19" s="135" t="s">
        <v>272</v>
      </c>
      <c r="H19" s="137"/>
      <c r="I19" s="135" t="s">
        <v>272</v>
      </c>
      <c r="J19" s="137"/>
      <c r="K19" s="135"/>
      <c r="L19" s="137"/>
      <c r="M19" s="1"/>
      <c r="N19" s="1"/>
    </row>
    <row r="20" spans="2:14" x14ac:dyDescent="0.25">
      <c r="B20" s="133" t="s">
        <v>22</v>
      </c>
      <c r="C20" s="135" t="s">
        <v>284</v>
      </c>
      <c r="D20" s="137">
        <v>456</v>
      </c>
      <c r="E20" s="135" t="s">
        <v>308</v>
      </c>
      <c r="F20" s="137">
        <v>46</v>
      </c>
      <c r="G20" s="135" t="s">
        <v>303</v>
      </c>
      <c r="H20" s="137">
        <v>45</v>
      </c>
      <c r="I20" s="135"/>
      <c r="J20" s="137"/>
      <c r="K20" s="135"/>
      <c r="L20" s="137"/>
      <c r="M20" s="1"/>
      <c r="N20" s="1"/>
    </row>
    <row r="21" spans="2:14" x14ac:dyDescent="0.25">
      <c r="B21" s="133" t="s">
        <v>23</v>
      </c>
      <c r="C21" s="135" t="s">
        <v>292</v>
      </c>
      <c r="D21" s="137">
        <v>4</v>
      </c>
      <c r="E21" s="135" t="s">
        <v>283</v>
      </c>
      <c r="F21" s="137">
        <v>45</v>
      </c>
      <c r="G21" s="135" t="s">
        <v>293</v>
      </c>
      <c r="H21" s="137">
        <v>98</v>
      </c>
      <c r="I21" s="135"/>
      <c r="J21" s="137"/>
      <c r="K21" s="135"/>
      <c r="L21" s="137"/>
      <c r="M21" s="1"/>
      <c r="N21" s="1"/>
    </row>
    <row r="22" spans="2:14" x14ac:dyDescent="0.25">
      <c r="B22" s="133" t="s">
        <v>24</v>
      </c>
      <c r="C22" s="135" t="s">
        <v>293</v>
      </c>
      <c r="D22" s="137">
        <v>89</v>
      </c>
      <c r="E22" s="135" t="s">
        <v>305</v>
      </c>
      <c r="F22" s="137">
        <v>6</v>
      </c>
      <c r="G22" s="135" t="s">
        <v>304</v>
      </c>
      <c r="H22" s="137">
        <v>987</v>
      </c>
      <c r="I22" s="135"/>
      <c r="J22" s="137"/>
      <c r="K22" s="135"/>
      <c r="L22" s="137"/>
      <c r="M22" s="1"/>
      <c r="N22" s="1"/>
    </row>
    <row r="23" spans="2:14" x14ac:dyDescent="0.25">
      <c r="B23" s="133" t="s">
        <v>172</v>
      </c>
      <c r="C23" s="135" t="s">
        <v>284</v>
      </c>
      <c r="D23" s="137">
        <v>7</v>
      </c>
      <c r="E23" s="135" t="s">
        <v>301</v>
      </c>
      <c r="F23" s="137">
        <v>465</v>
      </c>
      <c r="G23" s="135" t="s">
        <v>302</v>
      </c>
      <c r="H23" s="137">
        <v>4</v>
      </c>
      <c r="I23" s="135"/>
      <c r="J23" s="137"/>
      <c r="K23" s="135"/>
      <c r="L23" s="137"/>
      <c r="M23" s="1"/>
      <c r="N23" s="1"/>
    </row>
    <row r="24" spans="2:14" x14ac:dyDescent="0.25">
      <c r="B24" s="133" t="s">
        <v>25</v>
      </c>
      <c r="C24" s="135" t="s">
        <v>285</v>
      </c>
      <c r="D24" s="137">
        <v>987</v>
      </c>
      <c r="E24" s="135" t="s">
        <v>294</v>
      </c>
      <c r="F24" s="137">
        <v>45</v>
      </c>
      <c r="G24" s="135" t="s">
        <v>305</v>
      </c>
      <c r="H24" s="137">
        <f>5646+5</f>
        <v>5651</v>
      </c>
      <c r="I24" s="135" t="s">
        <v>299</v>
      </c>
      <c r="J24" s="137">
        <f>525*2</f>
        <v>1050</v>
      </c>
      <c r="K24" s="135"/>
      <c r="L24" s="137"/>
      <c r="M24" s="1"/>
      <c r="N24" s="1"/>
    </row>
    <row r="25" spans="2:14" x14ac:dyDescent="0.25">
      <c r="B25" s="133" t="s">
        <v>26</v>
      </c>
      <c r="C25" s="135" t="s">
        <v>284</v>
      </c>
      <c r="D25" s="137">
        <v>98</v>
      </c>
      <c r="E25" s="135" t="s">
        <v>301</v>
      </c>
      <c r="F25" s="137">
        <v>6</v>
      </c>
      <c r="G25" s="135" t="s">
        <v>302</v>
      </c>
      <c r="H25" s="137">
        <v>987</v>
      </c>
      <c r="I25" s="135"/>
      <c r="J25" s="137"/>
      <c r="K25" s="135"/>
      <c r="L25" s="137"/>
      <c r="M25" s="1"/>
      <c r="N25" s="1"/>
    </row>
    <row r="26" spans="2:14" x14ac:dyDescent="0.25">
      <c r="B26" s="133" t="s">
        <v>201</v>
      </c>
      <c r="C26" s="135" t="s">
        <v>294</v>
      </c>
      <c r="D26" s="137">
        <v>65</v>
      </c>
      <c r="E26" s="135" t="s">
        <v>309</v>
      </c>
      <c r="F26" s="137">
        <v>456</v>
      </c>
      <c r="G26" s="135"/>
      <c r="H26" s="137"/>
      <c r="I26" s="135"/>
      <c r="J26" s="137"/>
      <c r="K26" s="135"/>
      <c r="L26" s="137"/>
      <c r="M26" s="1"/>
      <c r="N26" s="1"/>
    </row>
    <row r="27" spans="2:14" x14ac:dyDescent="0.25">
      <c r="B27" s="133" t="s">
        <v>27</v>
      </c>
      <c r="C27" s="135" t="s">
        <v>293</v>
      </c>
      <c r="D27" s="137">
        <v>4</v>
      </c>
      <c r="E27" s="135" t="s">
        <v>305</v>
      </c>
      <c r="F27" s="137">
        <v>465</v>
      </c>
      <c r="G27" s="135"/>
      <c r="H27" s="137"/>
      <c r="I27" s="135"/>
      <c r="J27" s="137"/>
      <c r="K27" s="135"/>
      <c r="L27" s="137"/>
      <c r="M27" s="1"/>
      <c r="N27" s="1"/>
    </row>
    <row r="28" spans="2:14" x14ac:dyDescent="0.25">
      <c r="B28" s="133" t="s">
        <v>31</v>
      </c>
      <c r="C28" s="135" t="s">
        <v>284</v>
      </c>
      <c r="D28" s="137">
        <v>561</v>
      </c>
      <c r="E28" s="135" t="s">
        <v>295</v>
      </c>
      <c r="F28" s="137">
        <v>4</v>
      </c>
      <c r="G28" s="135" t="s">
        <v>301</v>
      </c>
      <c r="H28" s="137">
        <f>987</f>
        <v>987</v>
      </c>
      <c r="I28" s="135" t="s">
        <v>297</v>
      </c>
      <c r="J28" s="137">
        <f>152*8</f>
        <v>1216</v>
      </c>
      <c r="K28" s="135"/>
      <c r="L28" s="137"/>
      <c r="M28" s="1"/>
      <c r="N28" s="1"/>
    </row>
    <row r="29" spans="2:14" x14ac:dyDescent="0.25">
      <c r="B29" s="133" t="s">
        <v>28</v>
      </c>
      <c r="C29" s="135" t="s">
        <v>292</v>
      </c>
      <c r="D29" s="137">
        <v>321</v>
      </c>
      <c r="E29" s="135" t="s">
        <v>291</v>
      </c>
      <c r="F29" s="137">
        <v>654</v>
      </c>
      <c r="G29" s="135"/>
      <c r="H29" s="137"/>
      <c r="I29" s="135"/>
      <c r="J29" s="137"/>
      <c r="K29" s="135"/>
      <c r="L29" s="137"/>
      <c r="M29" s="1"/>
      <c r="N29" s="1"/>
    </row>
    <row r="30" spans="2:14" x14ac:dyDescent="0.25">
      <c r="B30" s="133" t="s">
        <v>29</v>
      </c>
      <c r="C30" s="135" t="s">
        <v>293</v>
      </c>
      <c r="D30" s="137">
        <v>321</v>
      </c>
      <c r="E30" s="135" t="s">
        <v>305</v>
      </c>
      <c r="F30" s="137">
        <v>654</v>
      </c>
      <c r="G30" s="135" t="s">
        <v>301</v>
      </c>
      <c r="H30" s="137">
        <v>549</v>
      </c>
      <c r="I30" s="135"/>
      <c r="J30" s="137"/>
      <c r="K30" s="135"/>
      <c r="L30" s="137"/>
      <c r="M30" s="1"/>
      <c r="N30" s="1"/>
    </row>
    <row r="31" spans="2:14" x14ac:dyDescent="0.25">
      <c r="B31" s="133" t="s">
        <v>170</v>
      </c>
      <c r="C31" s="135" t="s">
        <v>284</v>
      </c>
      <c r="D31" s="137">
        <v>23</v>
      </c>
      <c r="E31" s="135" t="s">
        <v>301</v>
      </c>
      <c r="F31" s="137">
        <v>5</v>
      </c>
      <c r="G31" s="135" t="s">
        <v>302</v>
      </c>
      <c r="H31" s="137">
        <v>987</v>
      </c>
      <c r="I31" s="135"/>
      <c r="J31" s="137"/>
      <c r="K31" s="135"/>
      <c r="L31" s="137"/>
      <c r="M31" s="1"/>
      <c r="N31" s="1"/>
    </row>
    <row r="32" spans="2:14" x14ac:dyDescent="0.25">
      <c r="B32" s="133" t="s">
        <v>33</v>
      </c>
      <c r="C32" s="135" t="s">
        <v>295</v>
      </c>
      <c r="D32" s="137">
        <v>1654</v>
      </c>
      <c r="E32" s="135" t="s">
        <v>297</v>
      </c>
      <c r="F32" s="137">
        <f>322*7</f>
        <v>2254</v>
      </c>
      <c r="G32" s="135"/>
      <c r="H32" s="137"/>
      <c r="I32" s="135"/>
      <c r="J32" s="137"/>
      <c r="K32" s="135"/>
      <c r="L32" s="137"/>
      <c r="M32" s="1"/>
      <c r="N32" s="1"/>
    </row>
    <row r="33" spans="2:14" x14ac:dyDescent="0.25">
      <c r="B33" s="133" t="s">
        <v>30</v>
      </c>
      <c r="C33" s="135" t="s">
        <v>295</v>
      </c>
      <c r="D33" s="137">
        <v>6546</v>
      </c>
      <c r="E33" s="135" t="s">
        <v>302</v>
      </c>
      <c r="F33" s="137">
        <v>5</v>
      </c>
      <c r="G33" s="135"/>
      <c r="H33" s="137"/>
      <c r="I33" s="135"/>
      <c r="J33" s="137"/>
      <c r="K33" s="135"/>
      <c r="L33" s="137"/>
      <c r="M33" s="1"/>
      <c r="N33" s="1"/>
    </row>
  </sheetData>
  <mergeCells count="1">
    <mergeCell ref="C1:J1"/>
  </mergeCells>
  <pageMargins left="0.7" right="0.7" top="0.75" bottom="0.75" header="0.3" footer="0.3"/>
  <pageSetup scale="4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B1:Q187"/>
  <sheetViews>
    <sheetView workbookViewId="0">
      <pane ySplit="1" topLeftCell="A2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23.7109375" customWidth="1"/>
    <col min="3" max="3" width="21" style="5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32.7109375" customWidth="1"/>
    <col min="10" max="10" width="11.7109375" customWidth="1"/>
    <col min="11" max="11" width="8.7109375" customWidth="1"/>
    <col min="12" max="12" width="10.42578125" bestFit="1" customWidth="1"/>
    <col min="13" max="13" width="8.140625" bestFit="1" customWidth="1"/>
    <col min="14" max="14" width="13.5703125" bestFit="1" customWidth="1"/>
    <col min="15" max="15" width="14.85546875" customWidth="1"/>
  </cols>
  <sheetData>
    <row r="1" spans="2:17" s="3" customFormat="1" x14ac:dyDescent="0.25"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  <c r="P1" s="1"/>
      <c r="Q1" s="1"/>
    </row>
    <row r="2" spans="2:17" x14ac:dyDescent="0.25">
      <c r="B2" s="15" t="s">
        <v>162</v>
      </c>
      <c r="C2" s="38">
        <v>0</v>
      </c>
      <c r="D2" s="39">
        <v>0</v>
      </c>
      <c r="E2" s="39">
        <v>0</v>
      </c>
      <c r="F2" s="39">
        <v>0</v>
      </c>
      <c r="G2" s="39">
        <v>0</v>
      </c>
      <c r="H2" s="39">
        <v>0</v>
      </c>
      <c r="I2" s="10" t="s">
        <v>163</v>
      </c>
      <c r="J2" s="15">
        <v>0</v>
      </c>
      <c r="K2" s="94">
        <v>0</v>
      </c>
      <c r="L2" s="40">
        <v>0</v>
      </c>
      <c r="M2" s="41">
        <v>0</v>
      </c>
      <c r="N2" s="11">
        <v>0</v>
      </c>
      <c r="O2" s="42">
        <v>0</v>
      </c>
      <c r="P2" s="1"/>
      <c r="Q2" s="1"/>
    </row>
    <row r="3" spans="2:17" x14ac:dyDescent="0.25">
      <c r="B3" s="15" t="s">
        <v>11</v>
      </c>
      <c r="C3" s="38">
        <v>60</v>
      </c>
      <c r="D3" s="43">
        <v>0.01</v>
      </c>
      <c r="E3" s="43">
        <v>2281</v>
      </c>
      <c r="F3" s="43">
        <v>224</v>
      </c>
      <c r="G3" s="39">
        <f>F3*C3</f>
        <v>13440</v>
      </c>
      <c r="H3" s="39">
        <f>G3*D3</f>
        <v>134.4</v>
      </c>
      <c r="I3" s="10" t="s">
        <v>44</v>
      </c>
      <c r="J3" s="15">
        <v>1</v>
      </c>
      <c r="K3" s="94">
        <f t="shared" ref="K3:K32" si="0">J3/10</f>
        <v>0.1</v>
      </c>
      <c r="L3" s="40">
        <f>1/C3</f>
        <v>1.6666670000000001E-2</v>
      </c>
      <c r="M3" s="41">
        <f t="shared" ref="M3:M17" si="1">D3</f>
        <v>0.01</v>
      </c>
      <c r="N3" s="11">
        <f>1/G3</f>
        <v>7.4404800000000003E-5</v>
      </c>
      <c r="O3" s="42">
        <f>1/(E3/D3)</f>
        <v>4.3840400000000001E-6</v>
      </c>
      <c r="P3" s="1"/>
      <c r="Q3" s="1"/>
    </row>
    <row r="4" spans="2:17" x14ac:dyDescent="0.25">
      <c r="B4" s="15" t="s">
        <v>12</v>
      </c>
      <c r="C4" s="38">
        <v>90</v>
      </c>
      <c r="D4" s="43">
        <v>7.4999999999999997E-3</v>
      </c>
      <c r="E4" s="43">
        <v>2633</v>
      </c>
      <c r="F4" s="43">
        <v>192</v>
      </c>
      <c r="G4" s="39">
        <f t="shared" ref="G4:H32" si="2">F4*C4</f>
        <v>17280</v>
      </c>
      <c r="H4" s="39">
        <f t="shared" si="2"/>
        <v>129.6</v>
      </c>
      <c r="I4" s="10" t="s">
        <v>45</v>
      </c>
      <c r="J4" s="15">
        <v>1</v>
      </c>
      <c r="K4" s="94">
        <f t="shared" si="0"/>
        <v>0.1</v>
      </c>
      <c r="L4" s="40">
        <f t="shared" ref="L4:L32" si="3">1/C4</f>
        <v>1.111111E-2</v>
      </c>
      <c r="M4" s="41">
        <f t="shared" si="1"/>
        <v>7.4999999999999997E-3</v>
      </c>
      <c r="N4" s="11">
        <f t="shared" ref="N4:N32" si="4">1/G4</f>
        <v>5.7870400000000001E-5</v>
      </c>
      <c r="O4" s="42">
        <f t="shared" ref="O4:O32" si="5">1/(E4/D4)</f>
        <v>2.8484600000000001E-6</v>
      </c>
      <c r="P4" s="1"/>
      <c r="Q4" s="1"/>
    </row>
    <row r="5" spans="2:17" x14ac:dyDescent="0.25">
      <c r="B5" s="15" t="s">
        <v>13</v>
      </c>
      <c r="C5" s="38">
        <v>60</v>
      </c>
      <c r="D5" s="43">
        <v>1.2999999999999999E-2</v>
      </c>
      <c r="E5" s="43">
        <v>2532</v>
      </c>
      <c r="F5" s="43">
        <v>192</v>
      </c>
      <c r="G5" s="39">
        <f t="shared" si="2"/>
        <v>11520</v>
      </c>
      <c r="H5" s="39">
        <f t="shared" si="2"/>
        <v>149.76</v>
      </c>
      <c r="I5" s="10" t="s">
        <v>46</v>
      </c>
      <c r="J5" s="15">
        <v>1</v>
      </c>
      <c r="K5" s="94">
        <f t="shared" si="0"/>
        <v>0.1</v>
      </c>
      <c r="L5" s="40">
        <f t="shared" si="3"/>
        <v>1.6666670000000001E-2</v>
      </c>
      <c r="M5" s="41">
        <f t="shared" si="1"/>
        <v>1.2999999999999999E-2</v>
      </c>
      <c r="N5" s="11">
        <f t="shared" si="4"/>
        <v>8.6805599999999994E-5</v>
      </c>
      <c r="O5" s="42">
        <f t="shared" si="5"/>
        <v>5.1342800000000004E-6</v>
      </c>
      <c r="P5" s="1"/>
      <c r="Q5" s="1"/>
    </row>
    <row r="6" spans="2:17" x14ac:dyDescent="0.25">
      <c r="B6" s="15" t="s">
        <v>14</v>
      </c>
      <c r="C6" s="38">
        <v>60</v>
      </c>
      <c r="D6" s="43">
        <v>1.2999999999999999E-2</v>
      </c>
      <c r="E6" s="43">
        <v>2186</v>
      </c>
      <c r="F6" s="43">
        <v>192</v>
      </c>
      <c r="G6" s="39">
        <f t="shared" si="2"/>
        <v>11520</v>
      </c>
      <c r="H6" s="39">
        <f t="shared" si="2"/>
        <v>149.76</v>
      </c>
      <c r="I6" s="10" t="s">
        <v>47</v>
      </c>
      <c r="J6" s="15">
        <v>1</v>
      </c>
      <c r="K6" s="94">
        <f t="shared" si="0"/>
        <v>0.1</v>
      </c>
      <c r="L6" s="40">
        <f t="shared" si="3"/>
        <v>1.6666670000000001E-2</v>
      </c>
      <c r="M6" s="41">
        <f t="shared" si="1"/>
        <v>1.2999999999999999E-2</v>
      </c>
      <c r="N6" s="11">
        <f t="shared" si="4"/>
        <v>8.6805599999999994E-5</v>
      </c>
      <c r="O6" s="42">
        <f t="shared" si="5"/>
        <v>5.94694E-6</v>
      </c>
      <c r="P6" s="1"/>
      <c r="Q6" s="1"/>
    </row>
    <row r="7" spans="2:17" x14ac:dyDescent="0.25">
      <c r="B7" s="15" t="s">
        <v>15</v>
      </c>
      <c r="C7" s="38">
        <v>60</v>
      </c>
      <c r="D7" s="43">
        <v>1.0500000000000001E-2</v>
      </c>
      <c r="E7" s="43">
        <v>1699</v>
      </c>
      <c r="F7" s="43">
        <v>224</v>
      </c>
      <c r="G7" s="39">
        <f t="shared" si="2"/>
        <v>13440</v>
      </c>
      <c r="H7" s="39">
        <f t="shared" si="2"/>
        <v>141.12</v>
      </c>
      <c r="I7" s="10" t="s">
        <v>48</v>
      </c>
      <c r="J7" s="15">
        <v>1</v>
      </c>
      <c r="K7" s="94">
        <f t="shared" si="0"/>
        <v>0.1</v>
      </c>
      <c r="L7" s="40">
        <f t="shared" si="3"/>
        <v>1.6666670000000001E-2</v>
      </c>
      <c r="M7" s="41">
        <f t="shared" si="1"/>
        <v>1.0500000000000001E-2</v>
      </c>
      <c r="N7" s="11">
        <f t="shared" si="4"/>
        <v>7.4404800000000003E-5</v>
      </c>
      <c r="O7" s="42">
        <f t="shared" si="5"/>
        <v>6.1801100000000002E-6</v>
      </c>
    </row>
    <row r="8" spans="2:17" x14ac:dyDescent="0.25">
      <c r="B8" s="15" t="s">
        <v>16</v>
      </c>
      <c r="C8" s="38">
        <v>60</v>
      </c>
      <c r="D8" s="43">
        <v>1.2999999999999999E-2</v>
      </c>
      <c r="E8" s="43">
        <v>2190</v>
      </c>
      <c r="F8" s="43">
        <v>192</v>
      </c>
      <c r="G8" s="39">
        <f t="shared" si="2"/>
        <v>11520</v>
      </c>
      <c r="H8" s="39">
        <f t="shared" si="2"/>
        <v>149.76</v>
      </c>
      <c r="I8" s="10" t="s">
        <v>49</v>
      </c>
      <c r="J8" s="15">
        <v>1</v>
      </c>
      <c r="K8" s="94">
        <f t="shared" si="0"/>
        <v>0.1</v>
      </c>
      <c r="L8" s="40">
        <f t="shared" si="3"/>
        <v>1.6666670000000001E-2</v>
      </c>
      <c r="M8" s="41">
        <f t="shared" si="1"/>
        <v>1.2999999999999999E-2</v>
      </c>
      <c r="N8" s="11">
        <f t="shared" si="4"/>
        <v>8.6805599999999994E-5</v>
      </c>
      <c r="O8" s="42">
        <f t="shared" si="5"/>
        <v>5.9360700000000002E-6</v>
      </c>
    </row>
    <row r="9" spans="2:17" x14ac:dyDescent="0.25">
      <c r="B9" s="15" t="s">
        <v>168</v>
      </c>
      <c r="C9" s="38">
        <v>60</v>
      </c>
      <c r="D9" s="43">
        <v>1.235E-2</v>
      </c>
      <c r="E9" s="43">
        <v>2505</v>
      </c>
      <c r="F9" s="43">
        <v>192</v>
      </c>
      <c r="G9" s="39">
        <f t="shared" si="2"/>
        <v>11520</v>
      </c>
      <c r="H9" s="39">
        <f t="shared" si="2"/>
        <v>142.27199999999999</v>
      </c>
      <c r="I9" s="10" t="s">
        <v>169</v>
      </c>
      <c r="J9" s="15">
        <v>1</v>
      </c>
      <c r="K9" s="94">
        <f t="shared" si="0"/>
        <v>0.1</v>
      </c>
      <c r="L9" s="40">
        <f t="shared" si="3"/>
        <v>1.6666670000000001E-2</v>
      </c>
      <c r="M9" s="41">
        <f t="shared" si="1"/>
        <v>1.235E-2</v>
      </c>
      <c r="N9" s="11">
        <f t="shared" si="4"/>
        <v>8.6805599999999994E-5</v>
      </c>
      <c r="O9" s="42">
        <f t="shared" si="5"/>
        <v>4.9301399999999999E-6</v>
      </c>
    </row>
    <row r="10" spans="2:17" x14ac:dyDescent="0.25">
      <c r="B10" s="15" t="s">
        <v>199</v>
      </c>
      <c r="C10" s="38">
        <v>60</v>
      </c>
      <c r="D10" s="43">
        <v>1.2999999999999999E-2</v>
      </c>
      <c r="E10" s="43">
        <v>2266</v>
      </c>
      <c r="F10" s="43">
        <v>192</v>
      </c>
      <c r="G10" s="39">
        <f t="shared" si="2"/>
        <v>11520</v>
      </c>
      <c r="H10" s="39">
        <f t="shared" si="2"/>
        <v>149.76</v>
      </c>
      <c r="I10" s="10" t="s">
        <v>200</v>
      </c>
      <c r="J10" s="15">
        <v>1</v>
      </c>
      <c r="K10" s="94">
        <f t="shared" si="0"/>
        <v>0.1</v>
      </c>
      <c r="L10" s="40">
        <f t="shared" si="3"/>
        <v>1.6666670000000001E-2</v>
      </c>
      <c r="M10" s="41">
        <f t="shared" si="1"/>
        <v>1.2999999999999999E-2</v>
      </c>
      <c r="N10" s="11">
        <f t="shared" si="4"/>
        <v>8.6805599999999994E-5</v>
      </c>
      <c r="O10" s="42">
        <f t="shared" si="5"/>
        <v>5.7369799999999997E-6</v>
      </c>
    </row>
    <row r="11" spans="2:17" x14ac:dyDescent="0.25">
      <c r="B11" s="15" t="s">
        <v>17</v>
      </c>
      <c r="C11" s="38">
        <v>60</v>
      </c>
      <c r="D11" s="43">
        <v>1.0500000000000001E-2</v>
      </c>
      <c r="E11" s="43">
        <v>2150</v>
      </c>
      <c r="F11" s="43">
        <v>224</v>
      </c>
      <c r="G11" s="39">
        <f t="shared" si="2"/>
        <v>13440</v>
      </c>
      <c r="H11" s="39">
        <f t="shared" si="2"/>
        <v>141.12</v>
      </c>
      <c r="I11" s="10" t="s">
        <v>50</v>
      </c>
      <c r="J11" s="15">
        <v>1</v>
      </c>
      <c r="K11" s="94">
        <f t="shared" si="0"/>
        <v>0.1</v>
      </c>
      <c r="L11" s="40">
        <f t="shared" si="3"/>
        <v>1.6666670000000001E-2</v>
      </c>
      <c r="M11" s="41">
        <f t="shared" si="1"/>
        <v>1.0500000000000001E-2</v>
      </c>
      <c r="N11" s="11">
        <f t="shared" si="4"/>
        <v>7.4404800000000003E-5</v>
      </c>
      <c r="O11" s="42">
        <f t="shared" si="5"/>
        <v>4.8837200000000001E-6</v>
      </c>
    </row>
    <row r="12" spans="2:17" x14ac:dyDescent="0.25">
      <c r="B12" s="15" t="s">
        <v>18</v>
      </c>
      <c r="C12" s="38">
        <v>60</v>
      </c>
      <c r="D12" s="43">
        <v>1.0500000000000001E-2</v>
      </c>
      <c r="E12" s="43">
        <v>2150</v>
      </c>
      <c r="F12" s="43">
        <v>224</v>
      </c>
      <c r="G12" s="39">
        <f t="shared" si="2"/>
        <v>13440</v>
      </c>
      <c r="H12" s="39">
        <f t="shared" si="2"/>
        <v>141.12</v>
      </c>
      <c r="I12" s="10" t="s">
        <v>51</v>
      </c>
      <c r="J12" s="15">
        <v>1</v>
      </c>
      <c r="K12" s="94">
        <f t="shared" si="0"/>
        <v>0.1</v>
      </c>
      <c r="L12" s="40">
        <f t="shared" si="3"/>
        <v>1.6666670000000001E-2</v>
      </c>
      <c r="M12" s="41">
        <f t="shared" si="1"/>
        <v>1.0500000000000001E-2</v>
      </c>
      <c r="N12" s="11">
        <f t="shared" si="4"/>
        <v>7.4404800000000003E-5</v>
      </c>
      <c r="O12" s="42">
        <f t="shared" si="5"/>
        <v>4.8837200000000001E-6</v>
      </c>
    </row>
    <row r="13" spans="2:17" x14ac:dyDescent="0.25">
      <c r="B13" s="15" t="s">
        <v>19</v>
      </c>
      <c r="C13" s="38">
        <v>60</v>
      </c>
      <c r="D13" s="43">
        <v>1.2999999999999999E-2</v>
      </c>
      <c r="E13" s="43">
        <v>2675</v>
      </c>
      <c r="F13" s="43">
        <v>192</v>
      </c>
      <c r="G13" s="39">
        <f t="shared" si="2"/>
        <v>11520</v>
      </c>
      <c r="H13" s="39">
        <f t="shared" si="2"/>
        <v>149.76</v>
      </c>
      <c r="I13" s="10" t="s">
        <v>52</v>
      </c>
      <c r="J13" s="15">
        <v>1</v>
      </c>
      <c r="K13" s="94">
        <f t="shared" si="0"/>
        <v>0.1</v>
      </c>
      <c r="L13" s="40">
        <f t="shared" si="3"/>
        <v>1.6666670000000001E-2</v>
      </c>
      <c r="M13" s="41">
        <f t="shared" si="1"/>
        <v>1.2999999999999999E-2</v>
      </c>
      <c r="N13" s="11">
        <f t="shared" si="4"/>
        <v>8.6805599999999994E-5</v>
      </c>
      <c r="O13" s="42">
        <f t="shared" si="5"/>
        <v>4.8598100000000003E-6</v>
      </c>
    </row>
    <row r="14" spans="2:17" x14ac:dyDescent="0.25">
      <c r="B14" s="15" t="s">
        <v>20</v>
      </c>
      <c r="C14" s="38">
        <v>90</v>
      </c>
      <c r="D14" s="43">
        <v>7.0000000000000001E-3</v>
      </c>
      <c r="E14" s="43">
        <v>2010</v>
      </c>
      <c r="F14" s="43">
        <v>192</v>
      </c>
      <c r="G14" s="39">
        <f t="shared" si="2"/>
        <v>17280</v>
      </c>
      <c r="H14" s="39">
        <f t="shared" si="2"/>
        <v>120.96</v>
      </c>
      <c r="I14" s="10" t="s">
        <v>53</v>
      </c>
      <c r="J14" s="15">
        <v>1</v>
      </c>
      <c r="K14" s="94">
        <f t="shared" si="0"/>
        <v>0.1</v>
      </c>
      <c r="L14" s="40">
        <f t="shared" si="3"/>
        <v>1.111111E-2</v>
      </c>
      <c r="M14" s="41">
        <f t="shared" si="1"/>
        <v>7.0000000000000001E-3</v>
      </c>
      <c r="N14" s="11">
        <f t="shared" si="4"/>
        <v>5.7870400000000001E-5</v>
      </c>
      <c r="O14" s="42">
        <f t="shared" si="5"/>
        <v>3.4825900000000001E-6</v>
      </c>
    </row>
    <row r="15" spans="2:17" x14ac:dyDescent="0.25">
      <c r="B15" s="15" t="s">
        <v>186</v>
      </c>
      <c r="C15" s="38">
        <v>60</v>
      </c>
      <c r="D15" s="43">
        <v>1.0500000000000001E-2</v>
      </c>
      <c r="E15" s="43">
        <v>2450</v>
      </c>
      <c r="F15" s="43">
        <v>224</v>
      </c>
      <c r="G15" s="39">
        <f t="shared" si="2"/>
        <v>13440</v>
      </c>
      <c r="H15" s="39">
        <f t="shared" si="2"/>
        <v>141.12</v>
      </c>
      <c r="I15" s="10" t="s">
        <v>187</v>
      </c>
      <c r="J15" s="15">
        <v>1</v>
      </c>
      <c r="K15" s="94">
        <f t="shared" si="0"/>
        <v>0.1</v>
      </c>
      <c r="L15" s="40">
        <f t="shared" si="3"/>
        <v>1.6666670000000001E-2</v>
      </c>
      <c r="M15" s="41">
        <f t="shared" si="1"/>
        <v>1.0500000000000001E-2</v>
      </c>
      <c r="N15" s="11">
        <f t="shared" si="4"/>
        <v>7.4404800000000003E-5</v>
      </c>
      <c r="O15" s="42">
        <f t="shared" si="5"/>
        <v>4.2857100000000002E-6</v>
      </c>
    </row>
    <row r="16" spans="2:17" x14ac:dyDescent="0.25">
      <c r="B16" s="15" t="s">
        <v>192</v>
      </c>
      <c r="C16" s="38">
        <v>90</v>
      </c>
      <c r="D16" s="43">
        <v>7.4999999999999997E-3</v>
      </c>
      <c r="E16" s="43">
        <v>2047</v>
      </c>
      <c r="F16" s="43">
        <v>192</v>
      </c>
      <c r="G16" s="39">
        <f t="shared" si="2"/>
        <v>17280</v>
      </c>
      <c r="H16" s="39">
        <f t="shared" si="2"/>
        <v>129.6</v>
      </c>
      <c r="I16" s="10" t="s">
        <v>193</v>
      </c>
      <c r="J16" s="15">
        <v>1</v>
      </c>
      <c r="K16" s="94">
        <f t="shared" si="0"/>
        <v>0.1</v>
      </c>
      <c r="L16" s="40">
        <f t="shared" si="3"/>
        <v>1.111111E-2</v>
      </c>
      <c r="M16" s="41">
        <f t="shared" si="1"/>
        <v>7.4999999999999997E-3</v>
      </c>
      <c r="N16" s="11">
        <f t="shared" si="4"/>
        <v>5.7870400000000001E-5</v>
      </c>
      <c r="O16" s="42">
        <f t="shared" si="5"/>
        <v>3.6639000000000002E-6</v>
      </c>
    </row>
    <row r="17" spans="2:15" x14ac:dyDescent="0.25">
      <c r="B17" s="15" t="s">
        <v>21</v>
      </c>
      <c r="C17" s="38">
        <v>60</v>
      </c>
      <c r="D17" s="43">
        <v>1.2999999999999999E-2</v>
      </c>
      <c r="E17" s="43">
        <v>2597</v>
      </c>
      <c r="F17" s="43">
        <v>192</v>
      </c>
      <c r="G17" s="39">
        <f t="shared" si="2"/>
        <v>11520</v>
      </c>
      <c r="H17" s="39">
        <f t="shared" si="2"/>
        <v>149.76</v>
      </c>
      <c r="I17" s="10" t="s">
        <v>54</v>
      </c>
      <c r="J17" s="15">
        <v>1</v>
      </c>
      <c r="K17" s="94">
        <f t="shared" si="0"/>
        <v>0.1</v>
      </c>
      <c r="L17" s="40">
        <f t="shared" si="3"/>
        <v>1.6666670000000001E-2</v>
      </c>
      <c r="M17" s="41">
        <f t="shared" si="1"/>
        <v>1.2999999999999999E-2</v>
      </c>
      <c r="N17" s="11">
        <f t="shared" si="4"/>
        <v>8.6805599999999994E-5</v>
      </c>
      <c r="O17" s="42">
        <f t="shared" si="5"/>
        <v>5.0057799999999999E-6</v>
      </c>
    </row>
    <row r="18" spans="2:15" x14ac:dyDescent="0.25">
      <c r="B18" s="15" t="s">
        <v>217</v>
      </c>
      <c r="C18" s="38"/>
      <c r="D18" s="43"/>
      <c r="E18" s="43"/>
      <c r="F18" s="43"/>
      <c r="G18" s="39"/>
      <c r="H18" s="39"/>
      <c r="I18" s="10" t="s">
        <v>218</v>
      </c>
      <c r="J18" s="15">
        <v>0</v>
      </c>
      <c r="K18" s="94">
        <f t="shared" si="0"/>
        <v>0</v>
      </c>
      <c r="L18" s="40">
        <v>0</v>
      </c>
      <c r="M18" s="41">
        <v>0</v>
      </c>
      <c r="N18" s="11">
        <v>0</v>
      </c>
      <c r="O18" s="42">
        <v>1</v>
      </c>
    </row>
    <row r="19" spans="2:15" x14ac:dyDescent="0.25">
      <c r="B19" s="15" t="s">
        <v>22</v>
      </c>
      <c r="C19" s="38">
        <v>60</v>
      </c>
      <c r="D19" s="43">
        <v>1.0500000000000001E-2</v>
      </c>
      <c r="E19" s="43">
        <v>2398</v>
      </c>
      <c r="F19" s="43">
        <v>224</v>
      </c>
      <c r="G19" s="39">
        <f t="shared" si="2"/>
        <v>13440</v>
      </c>
      <c r="H19" s="39">
        <f t="shared" si="2"/>
        <v>141.12</v>
      </c>
      <c r="I19" s="10" t="s">
        <v>55</v>
      </c>
      <c r="J19" s="15">
        <v>1</v>
      </c>
      <c r="K19" s="94">
        <f t="shared" si="0"/>
        <v>0.1</v>
      </c>
      <c r="L19" s="40">
        <f t="shared" si="3"/>
        <v>1.6666670000000001E-2</v>
      </c>
      <c r="M19" s="41">
        <f t="shared" ref="M19:M32" si="6">D19</f>
        <v>1.0500000000000001E-2</v>
      </c>
      <c r="N19" s="11">
        <f t="shared" si="4"/>
        <v>7.4404800000000003E-5</v>
      </c>
      <c r="O19" s="42">
        <f t="shared" si="5"/>
        <v>4.37865E-6</v>
      </c>
    </row>
    <row r="20" spans="2:15" x14ac:dyDescent="0.25">
      <c r="B20" s="15" t="s">
        <v>23</v>
      </c>
      <c r="C20" s="38">
        <v>60</v>
      </c>
      <c r="D20" s="43">
        <v>1.2999999999999999E-2</v>
      </c>
      <c r="E20" s="43">
        <v>2934</v>
      </c>
      <c r="F20" s="43">
        <v>192</v>
      </c>
      <c r="G20" s="39">
        <f t="shared" si="2"/>
        <v>11520</v>
      </c>
      <c r="H20" s="39">
        <f t="shared" si="2"/>
        <v>149.76</v>
      </c>
      <c r="I20" s="10" t="s">
        <v>56</v>
      </c>
      <c r="J20" s="15">
        <v>1</v>
      </c>
      <c r="K20" s="94">
        <f t="shared" si="0"/>
        <v>0.1</v>
      </c>
      <c r="L20" s="40">
        <f t="shared" si="3"/>
        <v>1.6666670000000001E-2</v>
      </c>
      <c r="M20" s="41">
        <f t="shared" si="6"/>
        <v>1.2999999999999999E-2</v>
      </c>
      <c r="N20" s="11">
        <f t="shared" si="4"/>
        <v>8.6805599999999994E-5</v>
      </c>
      <c r="O20" s="42">
        <f t="shared" si="5"/>
        <v>4.4308099999999998E-6</v>
      </c>
    </row>
    <row r="21" spans="2:15" x14ac:dyDescent="0.25">
      <c r="B21" s="15" t="s">
        <v>24</v>
      </c>
      <c r="C21" s="38">
        <v>60</v>
      </c>
      <c r="D21" s="43">
        <v>1.2999999999999999E-2</v>
      </c>
      <c r="E21" s="43">
        <v>2179</v>
      </c>
      <c r="F21" s="43">
        <v>192</v>
      </c>
      <c r="G21" s="39">
        <f t="shared" si="2"/>
        <v>11520</v>
      </c>
      <c r="H21" s="39">
        <f t="shared" si="2"/>
        <v>149.76</v>
      </c>
      <c r="I21" s="10" t="s">
        <v>57</v>
      </c>
      <c r="J21" s="15">
        <v>1</v>
      </c>
      <c r="K21" s="94">
        <f t="shared" si="0"/>
        <v>0.1</v>
      </c>
      <c r="L21" s="40">
        <f t="shared" si="3"/>
        <v>1.6666670000000001E-2</v>
      </c>
      <c r="M21" s="41">
        <f t="shared" si="6"/>
        <v>1.2999999999999999E-2</v>
      </c>
      <c r="N21" s="11">
        <f t="shared" si="4"/>
        <v>8.6805599999999994E-5</v>
      </c>
      <c r="O21" s="42">
        <f t="shared" si="5"/>
        <v>5.9660400000000004E-6</v>
      </c>
    </row>
    <row r="22" spans="2:15" x14ac:dyDescent="0.25">
      <c r="B22" s="15" t="s">
        <v>172</v>
      </c>
      <c r="C22" s="38">
        <v>60</v>
      </c>
      <c r="D22" s="43">
        <v>1.2675000000000001E-2</v>
      </c>
      <c r="E22" s="43">
        <v>2505</v>
      </c>
      <c r="F22" s="43">
        <v>192</v>
      </c>
      <c r="G22" s="39">
        <f t="shared" si="2"/>
        <v>11520</v>
      </c>
      <c r="H22" s="39">
        <f>G22*D22</f>
        <v>146.01599999999999</v>
      </c>
      <c r="I22" s="10" t="s">
        <v>173</v>
      </c>
      <c r="J22" s="15">
        <v>1</v>
      </c>
      <c r="K22" s="94">
        <f t="shared" si="0"/>
        <v>0.1</v>
      </c>
      <c r="L22" s="40">
        <f>1/C22</f>
        <v>1.6666670000000001E-2</v>
      </c>
      <c r="M22" s="41">
        <f t="shared" si="6"/>
        <v>1.268E-2</v>
      </c>
      <c r="N22" s="11">
        <f>1/G22</f>
        <v>8.6805599999999994E-5</v>
      </c>
      <c r="O22" s="42">
        <f>1/(E22/D22)</f>
        <v>5.0598799999999999E-6</v>
      </c>
    </row>
    <row r="23" spans="2:15" x14ac:dyDescent="0.25">
      <c r="B23" s="15" t="s">
        <v>25</v>
      </c>
      <c r="C23" s="38">
        <v>60</v>
      </c>
      <c r="D23" s="43">
        <v>1.2999999999999999E-2</v>
      </c>
      <c r="E23" s="43">
        <v>2544</v>
      </c>
      <c r="F23" s="43">
        <v>192</v>
      </c>
      <c r="G23" s="39">
        <f t="shared" si="2"/>
        <v>11520</v>
      </c>
      <c r="H23" s="39">
        <f t="shared" si="2"/>
        <v>149.76</v>
      </c>
      <c r="I23" s="10" t="s">
        <v>58</v>
      </c>
      <c r="J23" s="15">
        <v>1</v>
      </c>
      <c r="K23" s="94">
        <f t="shared" si="0"/>
        <v>0.1</v>
      </c>
      <c r="L23" s="40">
        <f t="shared" si="3"/>
        <v>1.6666670000000001E-2</v>
      </c>
      <c r="M23" s="41">
        <f t="shared" si="6"/>
        <v>1.2999999999999999E-2</v>
      </c>
      <c r="N23" s="11">
        <f t="shared" si="4"/>
        <v>8.6805599999999994E-5</v>
      </c>
      <c r="O23" s="42">
        <f t="shared" si="5"/>
        <v>5.1100600000000002E-6</v>
      </c>
    </row>
    <row r="24" spans="2:15" x14ac:dyDescent="0.25">
      <c r="B24" s="15" t="s">
        <v>26</v>
      </c>
      <c r="C24" s="38">
        <v>60</v>
      </c>
      <c r="D24" s="43">
        <v>1.2999999999999999E-2</v>
      </c>
      <c r="E24" s="43">
        <v>2495</v>
      </c>
      <c r="F24" s="43">
        <v>192</v>
      </c>
      <c r="G24" s="39">
        <f t="shared" si="2"/>
        <v>11520</v>
      </c>
      <c r="H24" s="39">
        <f t="shared" si="2"/>
        <v>149.76</v>
      </c>
      <c r="I24" s="10" t="s">
        <v>59</v>
      </c>
      <c r="J24" s="15">
        <v>1</v>
      </c>
      <c r="K24" s="94">
        <f t="shared" si="0"/>
        <v>0.1</v>
      </c>
      <c r="L24" s="40">
        <f t="shared" si="3"/>
        <v>1.6666670000000001E-2</v>
      </c>
      <c r="M24" s="41">
        <f t="shared" si="6"/>
        <v>1.2999999999999999E-2</v>
      </c>
      <c r="N24" s="11">
        <f t="shared" si="4"/>
        <v>8.6805599999999994E-5</v>
      </c>
      <c r="O24" s="42">
        <f t="shared" si="5"/>
        <v>5.2104199999999998E-6</v>
      </c>
    </row>
    <row r="25" spans="2:15" x14ac:dyDescent="0.25">
      <c r="B25" s="15" t="s">
        <v>201</v>
      </c>
      <c r="C25" s="38">
        <v>60</v>
      </c>
      <c r="D25" s="43">
        <v>1.2999999999999999E-2</v>
      </c>
      <c r="E25" s="43">
        <v>1745</v>
      </c>
      <c r="F25" s="43">
        <v>192</v>
      </c>
      <c r="G25" s="39">
        <f t="shared" si="2"/>
        <v>11520</v>
      </c>
      <c r="H25" s="39">
        <f t="shared" si="2"/>
        <v>149.76</v>
      </c>
      <c r="I25" s="10" t="s">
        <v>202</v>
      </c>
      <c r="J25" s="15">
        <v>1</v>
      </c>
      <c r="K25" s="94">
        <f t="shared" si="0"/>
        <v>0.1</v>
      </c>
      <c r="L25" s="40">
        <f t="shared" si="3"/>
        <v>1.6666670000000001E-2</v>
      </c>
      <c r="M25" s="41">
        <f t="shared" si="6"/>
        <v>1.2999999999999999E-2</v>
      </c>
      <c r="N25" s="11">
        <f t="shared" si="4"/>
        <v>8.6805599999999994E-5</v>
      </c>
      <c r="O25" s="42">
        <f t="shared" si="5"/>
        <v>7.4498600000000002E-6</v>
      </c>
    </row>
    <row r="26" spans="2:15" x14ac:dyDescent="0.25">
      <c r="B26" s="15" t="s">
        <v>27</v>
      </c>
      <c r="C26" s="38">
        <v>60</v>
      </c>
      <c r="D26" s="43">
        <v>1.2999999999999999E-2</v>
      </c>
      <c r="E26" s="43">
        <v>2601</v>
      </c>
      <c r="F26" s="43">
        <v>192</v>
      </c>
      <c r="G26" s="39">
        <f t="shared" si="2"/>
        <v>11520</v>
      </c>
      <c r="H26" s="39">
        <f t="shared" si="2"/>
        <v>149.76</v>
      </c>
      <c r="I26" s="10" t="s">
        <v>60</v>
      </c>
      <c r="J26" s="15">
        <v>1</v>
      </c>
      <c r="K26" s="94">
        <f t="shared" si="0"/>
        <v>0.1</v>
      </c>
      <c r="L26" s="40">
        <f t="shared" si="3"/>
        <v>1.6666670000000001E-2</v>
      </c>
      <c r="M26" s="41">
        <f t="shared" si="6"/>
        <v>1.2999999999999999E-2</v>
      </c>
      <c r="N26" s="11">
        <f t="shared" si="4"/>
        <v>8.6805599999999994E-5</v>
      </c>
      <c r="O26" s="42">
        <f t="shared" si="5"/>
        <v>4.9980799999999999E-6</v>
      </c>
    </row>
    <row r="27" spans="2:15" x14ac:dyDescent="0.25">
      <c r="B27" s="15" t="s">
        <v>223</v>
      </c>
      <c r="C27" s="38">
        <v>90</v>
      </c>
      <c r="D27" s="43">
        <v>7.4999999999999997E-3</v>
      </c>
      <c r="E27" s="43">
        <v>1877</v>
      </c>
      <c r="F27" s="43">
        <v>192</v>
      </c>
      <c r="G27" s="39">
        <f t="shared" si="2"/>
        <v>17280</v>
      </c>
      <c r="H27" s="39">
        <f t="shared" si="2"/>
        <v>129.6</v>
      </c>
      <c r="I27" s="10" t="s">
        <v>224</v>
      </c>
      <c r="J27" s="15">
        <v>1</v>
      </c>
      <c r="K27" s="94">
        <f t="shared" si="0"/>
        <v>0.1</v>
      </c>
      <c r="L27" s="40">
        <f t="shared" si="3"/>
        <v>1.111111E-2</v>
      </c>
      <c r="M27" s="41">
        <f t="shared" si="6"/>
        <v>7.4999999999999997E-3</v>
      </c>
      <c r="N27" s="11">
        <f t="shared" si="4"/>
        <v>5.7870400000000001E-5</v>
      </c>
      <c r="O27" s="42">
        <f t="shared" si="5"/>
        <v>3.99574E-6</v>
      </c>
    </row>
    <row r="28" spans="2:15" x14ac:dyDescent="0.25">
      <c r="B28" s="15" t="s">
        <v>28</v>
      </c>
      <c r="C28" s="38">
        <v>60</v>
      </c>
      <c r="D28" s="43">
        <v>1.2999999999999999E-2</v>
      </c>
      <c r="E28" s="43">
        <v>2915</v>
      </c>
      <c r="F28" s="43">
        <v>192</v>
      </c>
      <c r="G28" s="39">
        <f t="shared" si="2"/>
        <v>11520</v>
      </c>
      <c r="H28" s="39">
        <f>G28*D28</f>
        <v>149.76</v>
      </c>
      <c r="I28" s="10" t="s">
        <v>61</v>
      </c>
      <c r="J28" s="15">
        <v>1</v>
      </c>
      <c r="K28" s="94">
        <f t="shared" si="0"/>
        <v>0.1</v>
      </c>
      <c r="L28" s="40">
        <f>1/C28</f>
        <v>1.6666670000000001E-2</v>
      </c>
      <c r="M28" s="41">
        <f t="shared" si="6"/>
        <v>1.2999999999999999E-2</v>
      </c>
      <c r="N28" s="11">
        <f>1/G28</f>
        <v>8.6805599999999994E-5</v>
      </c>
      <c r="O28" s="42">
        <f>1/(E28/D28)</f>
        <v>4.45969E-6</v>
      </c>
    </row>
    <row r="29" spans="2:15" x14ac:dyDescent="0.25">
      <c r="B29" s="15" t="s">
        <v>29</v>
      </c>
      <c r="C29" s="38">
        <v>60</v>
      </c>
      <c r="D29" s="43">
        <v>1.2999999999999999E-2</v>
      </c>
      <c r="E29" s="43">
        <v>2521</v>
      </c>
      <c r="F29" s="43">
        <v>192</v>
      </c>
      <c r="G29" s="39">
        <f>F29*C29</f>
        <v>11520</v>
      </c>
      <c r="H29" s="39">
        <f>G29*D29</f>
        <v>149.76</v>
      </c>
      <c r="I29" s="10" t="s">
        <v>62</v>
      </c>
      <c r="J29" s="15">
        <v>1</v>
      </c>
      <c r="K29" s="94">
        <f t="shared" si="0"/>
        <v>0.1</v>
      </c>
      <c r="L29" s="40">
        <f>1/C29</f>
        <v>1.6666670000000001E-2</v>
      </c>
      <c r="M29" s="41">
        <f t="shared" si="6"/>
        <v>1.2999999999999999E-2</v>
      </c>
      <c r="N29" s="11">
        <f>1/G29</f>
        <v>8.6805599999999994E-5</v>
      </c>
      <c r="O29" s="42">
        <f>1/(E29/D29)</f>
        <v>5.1566800000000004E-6</v>
      </c>
    </row>
    <row r="30" spans="2:15" x14ac:dyDescent="0.25">
      <c r="B30" s="15" t="s">
        <v>170</v>
      </c>
      <c r="C30" s="38">
        <v>60</v>
      </c>
      <c r="D30" s="43">
        <v>1.248E-2</v>
      </c>
      <c r="E30" s="43">
        <v>2505</v>
      </c>
      <c r="F30" s="43">
        <v>192</v>
      </c>
      <c r="G30" s="39">
        <f t="shared" si="2"/>
        <v>11520</v>
      </c>
      <c r="H30" s="39">
        <f t="shared" si="2"/>
        <v>143.7696</v>
      </c>
      <c r="I30" s="10" t="s">
        <v>171</v>
      </c>
      <c r="J30" s="15">
        <v>1</v>
      </c>
      <c r="K30" s="94">
        <f t="shared" si="0"/>
        <v>0.1</v>
      </c>
      <c r="L30" s="40">
        <f t="shared" si="3"/>
        <v>1.6666670000000001E-2</v>
      </c>
      <c r="M30" s="41">
        <f t="shared" si="6"/>
        <v>1.248E-2</v>
      </c>
      <c r="N30" s="11">
        <f t="shared" si="4"/>
        <v>8.6805599999999994E-5</v>
      </c>
      <c r="O30" s="42">
        <f t="shared" si="5"/>
        <v>4.9820400000000002E-6</v>
      </c>
    </row>
    <row r="31" spans="2:15" x14ac:dyDescent="0.25">
      <c r="B31" s="15" t="s">
        <v>275</v>
      </c>
      <c r="C31" s="38">
        <v>60</v>
      </c>
      <c r="D31" s="43">
        <v>1.2999999999999999E-2</v>
      </c>
      <c r="E31" s="43">
        <v>2610</v>
      </c>
      <c r="F31" s="43">
        <v>192</v>
      </c>
      <c r="G31" s="39">
        <f t="shared" si="2"/>
        <v>11520</v>
      </c>
      <c r="H31" s="39">
        <f t="shared" si="2"/>
        <v>149.76</v>
      </c>
      <c r="I31" s="10" t="s">
        <v>276</v>
      </c>
      <c r="J31" s="15">
        <v>1</v>
      </c>
      <c r="K31" s="94">
        <f t="shared" si="0"/>
        <v>0.1</v>
      </c>
      <c r="L31" s="40">
        <f t="shared" si="3"/>
        <v>1.6666670000000001E-2</v>
      </c>
      <c r="M31" s="41">
        <f t="shared" si="6"/>
        <v>1.2999999999999999E-2</v>
      </c>
      <c r="N31" s="11">
        <f t="shared" si="4"/>
        <v>8.6805599999999994E-5</v>
      </c>
      <c r="O31" s="42">
        <f t="shared" si="5"/>
        <v>4.9808400000000001E-6</v>
      </c>
    </row>
    <row r="32" spans="2:15" x14ac:dyDescent="0.25">
      <c r="B32" s="15" t="s">
        <v>30</v>
      </c>
      <c r="C32" s="38">
        <v>90</v>
      </c>
      <c r="D32" s="43">
        <v>5.4999999999999997E-3</v>
      </c>
      <c r="E32" s="43">
        <v>2300</v>
      </c>
      <c r="F32" s="43">
        <v>192</v>
      </c>
      <c r="G32" s="39">
        <f t="shared" si="2"/>
        <v>17280</v>
      </c>
      <c r="H32" s="39">
        <f t="shared" si="2"/>
        <v>95.04</v>
      </c>
      <c r="I32" s="10" t="s">
        <v>63</v>
      </c>
      <c r="J32" s="15">
        <v>1</v>
      </c>
      <c r="K32" s="94">
        <f t="shared" si="0"/>
        <v>0.1</v>
      </c>
      <c r="L32" s="40">
        <f t="shared" si="3"/>
        <v>1.111111E-2</v>
      </c>
      <c r="M32" s="41">
        <f t="shared" si="6"/>
        <v>5.4999999999999997E-3</v>
      </c>
      <c r="N32" s="11">
        <f t="shared" si="4"/>
        <v>5.7870400000000001E-5</v>
      </c>
      <c r="O32" s="42">
        <f t="shared" si="5"/>
        <v>2.3912999999999999E-6</v>
      </c>
    </row>
    <row r="33" spans="2:15" x14ac:dyDescent="0.25">
      <c r="B33" s="98" t="s">
        <v>162</v>
      </c>
      <c r="C33" s="99">
        <v>0</v>
      </c>
      <c r="D33" s="100">
        <v>0</v>
      </c>
      <c r="E33" s="100">
        <v>0</v>
      </c>
      <c r="F33" s="100">
        <v>0</v>
      </c>
      <c r="G33" s="101">
        <v>0</v>
      </c>
      <c r="H33" s="101">
        <f t="shared" ref="H33:H48" si="7">G33*D33</f>
        <v>0</v>
      </c>
      <c r="I33" s="102" t="s">
        <v>231</v>
      </c>
      <c r="J33" s="98">
        <v>0</v>
      </c>
      <c r="K33" s="106">
        <v>0</v>
      </c>
      <c r="L33" s="103">
        <v>0</v>
      </c>
      <c r="M33" s="103">
        <v>0</v>
      </c>
      <c r="N33" s="104">
        <v>0</v>
      </c>
      <c r="O33" s="105">
        <v>0</v>
      </c>
    </row>
    <row r="34" spans="2:15" x14ac:dyDescent="0.25">
      <c r="B34" s="98" t="s">
        <v>11</v>
      </c>
      <c r="C34" s="99">
        <v>60</v>
      </c>
      <c r="D34" s="100">
        <v>0.01</v>
      </c>
      <c r="E34" s="100">
        <v>2281</v>
      </c>
      <c r="F34" s="100">
        <v>224</v>
      </c>
      <c r="G34" s="101">
        <f>F34*C34</f>
        <v>13440</v>
      </c>
      <c r="H34" s="101">
        <f t="shared" si="7"/>
        <v>134.4</v>
      </c>
      <c r="I34" s="102" t="s">
        <v>232</v>
      </c>
      <c r="J34" s="98">
        <v>10</v>
      </c>
      <c r="K34" s="106">
        <v>1</v>
      </c>
      <c r="L34" s="103">
        <f>J34/C34</f>
        <v>0.16666666666666699</v>
      </c>
      <c r="M34" s="103">
        <f>D34*J34</f>
        <v>0.1</v>
      </c>
      <c r="N34" s="107">
        <f>J34/G34</f>
        <v>7.4404759999999995E-4</v>
      </c>
      <c r="O34" s="105">
        <f>J34/(E34/D34)</f>
        <v>4.384E-5</v>
      </c>
    </row>
    <row r="35" spans="2:15" x14ac:dyDescent="0.25">
      <c r="B35" s="98" t="s">
        <v>12</v>
      </c>
      <c r="C35" s="99">
        <v>90</v>
      </c>
      <c r="D35" s="100">
        <v>7.4999999999999997E-3</v>
      </c>
      <c r="E35" s="100">
        <v>2633</v>
      </c>
      <c r="F35" s="100">
        <v>192</v>
      </c>
      <c r="G35" s="101">
        <f t="shared" ref="G35:G48" si="8">F35*C35</f>
        <v>17280</v>
      </c>
      <c r="H35" s="101">
        <f t="shared" si="7"/>
        <v>129.6</v>
      </c>
      <c r="I35" s="102" t="s">
        <v>233</v>
      </c>
      <c r="J35" s="98">
        <v>10</v>
      </c>
      <c r="K35" s="106">
        <v>1</v>
      </c>
      <c r="L35" s="103">
        <f t="shared" ref="L35:L63" si="9">J35/C35</f>
        <v>0.11111111111111099</v>
      </c>
      <c r="M35" s="103">
        <f t="shared" ref="M35:M63" si="10">D35*J35</f>
        <v>7.4999999999999997E-2</v>
      </c>
      <c r="N35" s="107">
        <f t="shared" ref="N35:N63" si="11">J35/G35</f>
        <v>5.7870369999999999E-4</v>
      </c>
      <c r="O35" s="105">
        <f t="shared" ref="O35:O63" si="12">J35/(E35/D35)</f>
        <v>2.8484999999999999E-5</v>
      </c>
    </row>
    <row r="36" spans="2:15" x14ac:dyDescent="0.25">
      <c r="B36" s="98" t="s">
        <v>13</v>
      </c>
      <c r="C36" s="99">
        <v>60</v>
      </c>
      <c r="D36" s="100">
        <v>1.2999999999999999E-2</v>
      </c>
      <c r="E36" s="100">
        <v>2532</v>
      </c>
      <c r="F36" s="100">
        <v>192</v>
      </c>
      <c r="G36" s="101">
        <f t="shared" si="8"/>
        <v>11520</v>
      </c>
      <c r="H36" s="101">
        <f t="shared" si="7"/>
        <v>149.76</v>
      </c>
      <c r="I36" s="102" t="s">
        <v>234</v>
      </c>
      <c r="J36" s="98">
        <v>10</v>
      </c>
      <c r="K36" s="106">
        <v>1</v>
      </c>
      <c r="L36" s="103">
        <f t="shared" si="9"/>
        <v>0.16666666666666699</v>
      </c>
      <c r="M36" s="103">
        <f t="shared" si="10"/>
        <v>0.13</v>
      </c>
      <c r="N36" s="107">
        <f t="shared" si="11"/>
        <v>8.6805560000000005E-4</v>
      </c>
      <c r="O36" s="105">
        <f t="shared" si="12"/>
        <v>5.1343E-5</v>
      </c>
    </row>
    <row r="37" spans="2:15" x14ac:dyDescent="0.25">
      <c r="B37" s="98" t="s">
        <v>14</v>
      </c>
      <c r="C37" s="99">
        <v>60</v>
      </c>
      <c r="D37" s="100">
        <v>1.2999999999999999E-2</v>
      </c>
      <c r="E37" s="100">
        <v>2186</v>
      </c>
      <c r="F37" s="100">
        <v>192</v>
      </c>
      <c r="G37" s="101">
        <f t="shared" si="8"/>
        <v>11520</v>
      </c>
      <c r="H37" s="101">
        <f t="shared" si="7"/>
        <v>149.76</v>
      </c>
      <c r="I37" s="102" t="s">
        <v>235</v>
      </c>
      <c r="J37" s="98">
        <v>10</v>
      </c>
      <c r="K37" s="106">
        <v>1</v>
      </c>
      <c r="L37" s="103">
        <f t="shared" si="9"/>
        <v>0.16666666666666699</v>
      </c>
      <c r="M37" s="103">
        <f t="shared" si="10"/>
        <v>0.13</v>
      </c>
      <c r="N37" s="107">
        <f t="shared" si="11"/>
        <v>8.6805560000000005E-4</v>
      </c>
      <c r="O37" s="105">
        <f t="shared" si="12"/>
        <v>5.9469000000000003E-5</v>
      </c>
    </row>
    <row r="38" spans="2:15" x14ac:dyDescent="0.25">
      <c r="B38" s="98" t="s">
        <v>15</v>
      </c>
      <c r="C38" s="99">
        <v>60</v>
      </c>
      <c r="D38" s="100">
        <v>1.0500000000000001E-2</v>
      </c>
      <c r="E38" s="100">
        <v>1699</v>
      </c>
      <c r="F38" s="100">
        <v>224</v>
      </c>
      <c r="G38" s="101">
        <f t="shared" si="8"/>
        <v>13440</v>
      </c>
      <c r="H38" s="101">
        <f t="shared" si="7"/>
        <v>141.12</v>
      </c>
      <c r="I38" s="102" t="s">
        <v>236</v>
      </c>
      <c r="J38" s="98">
        <v>10</v>
      </c>
      <c r="K38" s="106">
        <v>1</v>
      </c>
      <c r="L38" s="103">
        <f t="shared" si="9"/>
        <v>0.16666666666666699</v>
      </c>
      <c r="M38" s="103">
        <f t="shared" si="10"/>
        <v>0.105</v>
      </c>
      <c r="N38" s="107">
        <f t="shared" si="11"/>
        <v>7.4404759999999995E-4</v>
      </c>
      <c r="O38" s="105">
        <f t="shared" si="12"/>
        <v>6.1801E-5</v>
      </c>
    </row>
    <row r="39" spans="2:15" x14ac:dyDescent="0.25">
      <c r="B39" s="98" t="s">
        <v>16</v>
      </c>
      <c r="C39" s="99">
        <v>60</v>
      </c>
      <c r="D39" s="100">
        <v>1.2999999999999999E-2</v>
      </c>
      <c r="E39" s="100">
        <v>2190</v>
      </c>
      <c r="F39" s="100">
        <v>192</v>
      </c>
      <c r="G39" s="101">
        <f t="shared" si="8"/>
        <v>11520</v>
      </c>
      <c r="H39" s="101">
        <f t="shared" si="7"/>
        <v>149.76</v>
      </c>
      <c r="I39" s="102" t="s">
        <v>237</v>
      </c>
      <c r="J39" s="98">
        <v>10</v>
      </c>
      <c r="K39" s="106">
        <v>1</v>
      </c>
      <c r="L39" s="103">
        <f t="shared" si="9"/>
        <v>0.16666666666666699</v>
      </c>
      <c r="M39" s="103">
        <f t="shared" si="10"/>
        <v>0.13</v>
      </c>
      <c r="N39" s="107">
        <f t="shared" si="11"/>
        <v>8.6805560000000005E-4</v>
      </c>
      <c r="O39" s="105">
        <f t="shared" si="12"/>
        <v>5.9361000000000003E-5</v>
      </c>
    </row>
    <row r="40" spans="2:15" x14ac:dyDescent="0.25">
      <c r="B40" s="98" t="s">
        <v>168</v>
      </c>
      <c r="C40" s="99">
        <v>60</v>
      </c>
      <c r="D40" s="100">
        <v>1.235E-2</v>
      </c>
      <c r="E40" s="100">
        <v>2505</v>
      </c>
      <c r="F40" s="100">
        <v>192</v>
      </c>
      <c r="G40" s="101">
        <f t="shared" si="8"/>
        <v>11520</v>
      </c>
      <c r="H40" s="101">
        <f t="shared" si="7"/>
        <v>142.27199999999999</v>
      </c>
      <c r="I40" s="102" t="s">
        <v>238</v>
      </c>
      <c r="J40" s="98">
        <v>10</v>
      </c>
      <c r="K40" s="106">
        <v>1</v>
      </c>
      <c r="L40" s="103">
        <f t="shared" si="9"/>
        <v>0.16666666666666699</v>
      </c>
      <c r="M40" s="103">
        <f t="shared" si="10"/>
        <v>0.1235</v>
      </c>
      <c r="N40" s="107">
        <f t="shared" si="11"/>
        <v>8.6805560000000005E-4</v>
      </c>
      <c r="O40" s="105">
        <f t="shared" si="12"/>
        <v>4.9301000000000001E-5</v>
      </c>
    </row>
    <row r="41" spans="2:15" x14ac:dyDescent="0.25">
      <c r="B41" s="98" t="s">
        <v>199</v>
      </c>
      <c r="C41" s="99">
        <v>60</v>
      </c>
      <c r="D41" s="100">
        <v>1.2999999999999999E-2</v>
      </c>
      <c r="E41" s="100">
        <v>2266</v>
      </c>
      <c r="F41" s="100">
        <v>192</v>
      </c>
      <c r="G41" s="101">
        <f t="shared" si="8"/>
        <v>11520</v>
      </c>
      <c r="H41" s="101">
        <f t="shared" si="7"/>
        <v>149.76</v>
      </c>
      <c r="I41" s="102" t="s">
        <v>239</v>
      </c>
      <c r="J41" s="98">
        <v>10</v>
      </c>
      <c r="K41" s="106">
        <v>1</v>
      </c>
      <c r="L41" s="103">
        <f t="shared" si="9"/>
        <v>0.16666666666666699</v>
      </c>
      <c r="M41" s="103">
        <f t="shared" si="10"/>
        <v>0.13</v>
      </c>
      <c r="N41" s="107">
        <f t="shared" si="11"/>
        <v>8.6805560000000005E-4</v>
      </c>
      <c r="O41" s="105">
        <f t="shared" si="12"/>
        <v>5.7370000000000001E-5</v>
      </c>
    </row>
    <row r="42" spans="2:15" x14ac:dyDescent="0.25">
      <c r="B42" s="98" t="s">
        <v>17</v>
      </c>
      <c r="C42" s="99">
        <v>60</v>
      </c>
      <c r="D42" s="100">
        <v>1.0500000000000001E-2</v>
      </c>
      <c r="E42" s="100">
        <v>2150</v>
      </c>
      <c r="F42" s="100">
        <v>224</v>
      </c>
      <c r="G42" s="101">
        <f t="shared" si="8"/>
        <v>13440</v>
      </c>
      <c r="H42" s="101">
        <f t="shared" si="7"/>
        <v>141.12</v>
      </c>
      <c r="I42" s="102" t="s">
        <v>240</v>
      </c>
      <c r="J42" s="98">
        <v>10</v>
      </c>
      <c r="K42" s="106">
        <v>1</v>
      </c>
      <c r="L42" s="103">
        <f t="shared" si="9"/>
        <v>0.16666666666666699</v>
      </c>
      <c r="M42" s="103">
        <f t="shared" si="10"/>
        <v>0.105</v>
      </c>
      <c r="N42" s="107">
        <f t="shared" si="11"/>
        <v>7.4404759999999995E-4</v>
      </c>
      <c r="O42" s="105">
        <f t="shared" si="12"/>
        <v>4.8837E-5</v>
      </c>
    </row>
    <row r="43" spans="2:15" x14ac:dyDescent="0.25">
      <c r="B43" s="98" t="s">
        <v>18</v>
      </c>
      <c r="C43" s="99">
        <v>60</v>
      </c>
      <c r="D43" s="100">
        <v>1.0500000000000001E-2</v>
      </c>
      <c r="E43" s="100">
        <v>2150</v>
      </c>
      <c r="F43" s="100">
        <v>224</v>
      </c>
      <c r="G43" s="101">
        <f t="shared" si="8"/>
        <v>13440</v>
      </c>
      <c r="H43" s="101">
        <f t="shared" si="7"/>
        <v>141.12</v>
      </c>
      <c r="I43" s="102" t="s">
        <v>241</v>
      </c>
      <c r="J43" s="98">
        <v>10</v>
      </c>
      <c r="K43" s="106">
        <v>1</v>
      </c>
      <c r="L43" s="103">
        <f t="shared" si="9"/>
        <v>0.16666666666666699</v>
      </c>
      <c r="M43" s="103">
        <f t="shared" si="10"/>
        <v>0.105</v>
      </c>
      <c r="N43" s="107">
        <f t="shared" si="11"/>
        <v>7.4404759999999995E-4</v>
      </c>
      <c r="O43" s="105">
        <f t="shared" si="12"/>
        <v>4.8837E-5</v>
      </c>
    </row>
    <row r="44" spans="2:15" x14ac:dyDescent="0.25">
      <c r="B44" s="98" t="s">
        <v>19</v>
      </c>
      <c r="C44" s="99">
        <v>60</v>
      </c>
      <c r="D44" s="100">
        <v>1.2999999999999999E-2</v>
      </c>
      <c r="E44" s="100">
        <v>2675</v>
      </c>
      <c r="F44" s="100">
        <v>192</v>
      </c>
      <c r="G44" s="101">
        <f t="shared" si="8"/>
        <v>11520</v>
      </c>
      <c r="H44" s="101">
        <f t="shared" si="7"/>
        <v>149.76</v>
      </c>
      <c r="I44" s="102" t="s">
        <v>242</v>
      </c>
      <c r="J44" s="98">
        <v>10</v>
      </c>
      <c r="K44" s="106">
        <v>1</v>
      </c>
      <c r="L44" s="103">
        <f t="shared" si="9"/>
        <v>0.16666666666666699</v>
      </c>
      <c r="M44" s="103">
        <f t="shared" si="10"/>
        <v>0.13</v>
      </c>
      <c r="N44" s="107">
        <f t="shared" si="11"/>
        <v>8.6805560000000005E-4</v>
      </c>
      <c r="O44" s="105">
        <f t="shared" si="12"/>
        <v>4.8597999999999998E-5</v>
      </c>
    </row>
    <row r="45" spans="2:15" x14ac:dyDescent="0.25">
      <c r="B45" s="98" t="s">
        <v>20</v>
      </c>
      <c r="C45" s="99">
        <v>90</v>
      </c>
      <c r="D45" s="100">
        <v>7.0000000000000001E-3</v>
      </c>
      <c r="E45" s="100">
        <v>2010</v>
      </c>
      <c r="F45" s="100">
        <v>192</v>
      </c>
      <c r="G45" s="101">
        <f t="shared" si="8"/>
        <v>17280</v>
      </c>
      <c r="H45" s="101">
        <f t="shared" si="7"/>
        <v>120.96</v>
      </c>
      <c r="I45" s="102" t="s">
        <v>243</v>
      </c>
      <c r="J45" s="98">
        <v>10</v>
      </c>
      <c r="K45" s="106">
        <v>1</v>
      </c>
      <c r="L45" s="103">
        <f t="shared" si="9"/>
        <v>0.11111111111111099</v>
      </c>
      <c r="M45" s="103">
        <f t="shared" si="10"/>
        <v>7.0000000000000007E-2</v>
      </c>
      <c r="N45" s="107">
        <f t="shared" si="11"/>
        <v>5.7870369999999999E-4</v>
      </c>
      <c r="O45" s="105">
        <f t="shared" si="12"/>
        <v>3.4826000000000002E-5</v>
      </c>
    </row>
    <row r="46" spans="2:15" x14ac:dyDescent="0.25">
      <c r="B46" s="98" t="s">
        <v>186</v>
      </c>
      <c r="C46" s="99">
        <v>60</v>
      </c>
      <c r="D46" s="100">
        <v>1.0500000000000001E-2</v>
      </c>
      <c r="E46" s="100">
        <v>2450</v>
      </c>
      <c r="F46" s="100">
        <v>224</v>
      </c>
      <c r="G46" s="101">
        <f t="shared" si="8"/>
        <v>13440</v>
      </c>
      <c r="H46" s="101">
        <f t="shared" si="7"/>
        <v>141.12</v>
      </c>
      <c r="I46" s="102" t="s">
        <v>244</v>
      </c>
      <c r="J46" s="98">
        <v>10</v>
      </c>
      <c r="K46" s="106">
        <v>1</v>
      </c>
      <c r="L46" s="103">
        <f t="shared" si="9"/>
        <v>0.16666666666666699</v>
      </c>
      <c r="M46" s="103">
        <f t="shared" si="10"/>
        <v>0.105</v>
      </c>
      <c r="N46" s="107">
        <f t="shared" si="11"/>
        <v>7.4404759999999995E-4</v>
      </c>
      <c r="O46" s="105">
        <f t="shared" si="12"/>
        <v>4.2857E-5</v>
      </c>
    </row>
    <row r="47" spans="2:15" x14ac:dyDescent="0.25">
      <c r="B47" s="98" t="s">
        <v>192</v>
      </c>
      <c r="C47" s="99">
        <v>90</v>
      </c>
      <c r="D47" s="100">
        <v>7.4999999999999997E-3</v>
      </c>
      <c r="E47" s="100">
        <v>2047</v>
      </c>
      <c r="F47" s="100">
        <v>192</v>
      </c>
      <c r="G47" s="101">
        <f t="shared" si="8"/>
        <v>17280</v>
      </c>
      <c r="H47" s="101">
        <f t="shared" si="7"/>
        <v>129.6</v>
      </c>
      <c r="I47" s="102" t="s">
        <v>245</v>
      </c>
      <c r="J47" s="98">
        <v>10</v>
      </c>
      <c r="K47" s="106">
        <v>1</v>
      </c>
      <c r="L47" s="103">
        <f t="shared" si="9"/>
        <v>0.11111111111111099</v>
      </c>
      <c r="M47" s="103">
        <f t="shared" si="10"/>
        <v>7.4999999999999997E-2</v>
      </c>
      <c r="N47" s="107">
        <f t="shared" si="11"/>
        <v>5.7870369999999999E-4</v>
      </c>
      <c r="O47" s="105">
        <f t="shared" si="12"/>
        <v>3.6638999999999999E-5</v>
      </c>
    </row>
    <row r="48" spans="2:15" x14ac:dyDescent="0.25">
      <c r="B48" s="98" t="s">
        <v>21</v>
      </c>
      <c r="C48" s="99">
        <v>60</v>
      </c>
      <c r="D48" s="100">
        <v>1.2999999999999999E-2</v>
      </c>
      <c r="E48" s="100">
        <v>2597</v>
      </c>
      <c r="F48" s="100">
        <v>192</v>
      </c>
      <c r="G48" s="101">
        <f t="shared" si="8"/>
        <v>11520</v>
      </c>
      <c r="H48" s="101">
        <f t="shared" si="7"/>
        <v>149.76</v>
      </c>
      <c r="I48" s="102" t="s">
        <v>246</v>
      </c>
      <c r="J48" s="98">
        <v>10</v>
      </c>
      <c r="K48" s="106">
        <v>1</v>
      </c>
      <c r="L48" s="103">
        <f t="shared" si="9"/>
        <v>0.16666666666666699</v>
      </c>
      <c r="M48" s="103">
        <f t="shared" si="10"/>
        <v>0.13</v>
      </c>
      <c r="N48" s="107">
        <f t="shared" si="11"/>
        <v>8.6805560000000005E-4</v>
      </c>
      <c r="O48" s="105">
        <f t="shared" si="12"/>
        <v>5.0058000000000001E-5</v>
      </c>
    </row>
    <row r="49" spans="2:15" x14ac:dyDescent="0.25">
      <c r="B49" s="98" t="s">
        <v>217</v>
      </c>
      <c r="C49" s="99"/>
      <c r="D49" s="100"/>
      <c r="E49" s="100"/>
      <c r="F49" s="100"/>
      <c r="G49" s="101"/>
      <c r="H49" s="101"/>
      <c r="I49" s="102" t="s">
        <v>247</v>
      </c>
      <c r="J49" s="98">
        <v>0</v>
      </c>
      <c r="K49" s="106">
        <v>0</v>
      </c>
      <c r="L49" s="103">
        <v>0</v>
      </c>
      <c r="M49" s="103">
        <f t="shared" si="10"/>
        <v>0</v>
      </c>
      <c r="N49" s="107">
        <v>0</v>
      </c>
      <c r="O49" s="105">
        <v>1</v>
      </c>
    </row>
    <row r="50" spans="2:15" x14ac:dyDescent="0.25">
      <c r="B50" s="98" t="s">
        <v>22</v>
      </c>
      <c r="C50" s="99">
        <v>60</v>
      </c>
      <c r="D50" s="100">
        <v>1.0500000000000001E-2</v>
      </c>
      <c r="E50" s="100">
        <v>2398</v>
      </c>
      <c r="F50" s="100">
        <v>224</v>
      </c>
      <c r="G50" s="101">
        <f t="shared" ref="G50:G59" si="13">F50*C50</f>
        <v>13440</v>
      </c>
      <c r="H50" s="101">
        <f t="shared" ref="H50:H53" si="14">G50*D50</f>
        <v>141.12</v>
      </c>
      <c r="I50" s="102" t="s">
        <v>248</v>
      </c>
      <c r="J50" s="98">
        <v>10</v>
      </c>
      <c r="K50" s="106">
        <v>1</v>
      </c>
      <c r="L50" s="103">
        <f t="shared" si="9"/>
        <v>0.16666666666666699</v>
      </c>
      <c r="M50" s="103">
        <f t="shared" si="10"/>
        <v>0.105</v>
      </c>
      <c r="N50" s="107">
        <f t="shared" si="11"/>
        <v>7.4404759999999995E-4</v>
      </c>
      <c r="O50" s="105">
        <f t="shared" si="12"/>
        <v>4.3785999999999997E-5</v>
      </c>
    </row>
    <row r="51" spans="2:15" x14ac:dyDescent="0.25">
      <c r="B51" s="98" t="s">
        <v>23</v>
      </c>
      <c r="C51" s="99">
        <v>60</v>
      </c>
      <c r="D51" s="100">
        <v>1.2999999999999999E-2</v>
      </c>
      <c r="E51" s="100">
        <v>2934</v>
      </c>
      <c r="F51" s="100">
        <v>192</v>
      </c>
      <c r="G51" s="101">
        <f t="shared" si="13"/>
        <v>11520</v>
      </c>
      <c r="H51" s="101">
        <f t="shared" si="14"/>
        <v>149.76</v>
      </c>
      <c r="I51" s="102" t="s">
        <v>249</v>
      </c>
      <c r="J51" s="98">
        <v>10</v>
      </c>
      <c r="K51" s="106">
        <v>1</v>
      </c>
      <c r="L51" s="103">
        <f t="shared" si="9"/>
        <v>0.16666666666666699</v>
      </c>
      <c r="M51" s="103">
        <f t="shared" si="10"/>
        <v>0.13</v>
      </c>
      <c r="N51" s="107">
        <f t="shared" si="11"/>
        <v>8.6805560000000005E-4</v>
      </c>
      <c r="O51" s="105">
        <f t="shared" si="12"/>
        <v>4.4308000000000003E-5</v>
      </c>
    </row>
    <row r="52" spans="2:15" x14ac:dyDescent="0.25">
      <c r="B52" s="98" t="s">
        <v>24</v>
      </c>
      <c r="C52" s="99">
        <v>60</v>
      </c>
      <c r="D52" s="100">
        <v>1.2999999999999999E-2</v>
      </c>
      <c r="E52" s="100">
        <v>2179</v>
      </c>
      <c r="F52" s="100">
        <v>192</v>
      </c>
      <c r="G52" s="101">
        <f t="shared" si="13"/>
        <v>11520</v>
      </c>
      <c r="H52" s="101">
        <f t="shared" si="14"/>
        <v>149.76</v>
      </c>
      <c r="I52" s="102" t="s">
        <v>250</v>
      </c>
      <c r="J52" s="98">
        <v>10</v>
      </c>
      <c r="K52" s="106">
        <v>1</v>
      </c>
      <c r="L52" s="103">
        <f t="shared" si="9"/>
        <v>0.16666666666666699</v>
      </c>
      <c r="M52" s="103">
        <f t="shared" si="10"/>
        <v>0.13</v>
      </c>
      <c r="N52" s="107">
        <f t="shared" si="11"/>
        <v>8.6805560000000005E-4</v>
      </c>
      <c r="O52" s="105">
        <f t="shared" si="12"/>
        <v>5.9660000000000001E-5</v>
      </c>
    </row>
    <row r="53" spans="2:15" x14ac:dyDescent="0.25">
      <c r="B53" s="98" t="s">
        <v>172</v>
      </c>
      <c r="C53" s="99">
        <v>60</v>
      </c>
      <c r="D53" s="100">
        <v>1.2675000000000001E-2</v>
      </c>
      <c r="E53" s="100">
        <v>2505</v>
      </c>
      <c r="F53" s="100">
        <v>192</v>
      </c>
      <c r="G53" s="101">
        <f t="shared" si="13"/>
        <v>11520</v>
      </c>
      <c r="H53" s="101">
        <f t="shared" si="14"/>
        <v>146.01599999999999</v>
      </c>
      <c r="I53" s="102" t="s">
        <v>251</v>
      </c>
      <c r="J53" s="98">
        <v>10</v>
      </c>
      <c r="K53" s="106">
        <v>1</v>
      </c>
      <c r="L53" s="103">
        <f t="shared" si="9"/>
        <v>0.16666666666666699</v>
      </c>
      <c r="M53" s="103">
        <f t="shared" si="10"/>
        <v>0.12675</v>
      </c>
      <c r="N53" s="107">
        <f t="shared" si="11"/>
        <v>8.6805560000000005E-4</v>
      </c>
      <c r="O53" s="105">
        <f t="shared" si="12"/>
        <v>5.0599000000000001E-5</v>
      </c>
    </row>
    <row r="54" spans="2:15" x14ac:dyDescent="0.25">
      <c r="B54" s="98" t="s">
        <v>25</v>
      </c>
      <c r="C54" s="99">
        <v>60</v>
      </c>
      <c r="D54" s="100">
        <v>1.2999999999999999E-2</v>
      </c>
      <c r="E54" s="100">
        <v>2544</v>
      </c>
      <c r="F54" s="100">
        <v>192</v>
      </c>
      <c r="G54" s="101">
        <f t="shared" si="13"/>
        <v>11520</v>
      </c>
      <c r="H54" s="101">
        <f t="shared" ref="H54:H58" si="15">G54*D54</f>
        <v>149.76</v>
      </c>
      <c r="I54" s="102" t="s">
        <v>252</v>
      </c>
      <c r="J54" s="98">
        <v>10</v>
      </c>
      <c r="K54" s="106">
        <v>1</v>
      </c>
      <c r="L54" s="103">
        <f t="shared" si="9"/>
        <v>0.16666666666666699</v>
      </c>
      <c r="M54" s="103">
        <f t="shared" si="10"/>
        <v>0.13</v>
      </c>
      <c r="N54" s="107">
        <f t="shared" si="11"/>
        <v>8.6805560000000005E-4</v>
      </c>
      <c r="O54" s="105">
        <f t="shared" si="12"/>
        <v>5.1100999999999997E-5</v>
      </c>
    </row>
    <row r="55" spans="2:15" x14ac:dyDescent="0.25">
      <c r="B55" s="98" t="s">
        <v>26</v>
      </c>
      <c r="C55" s="99">
        <v>60</v>
      </c>
      <c r="D55" s="100">
        <v>1.2999999999999999E-2</v>
      </c>
      <c r="E55" s="100">
        <v>2495</v>
      </c>
      <c r="F55" s="100">
        <v>192</v>
      </c>
      <c r="G55" s="101">
        <f t="shared" si="13"/>
        <v>11520</v>
      </c>
      <c r="H55" s="101">
        <f t="shared" si="15"/>
        <v>149.76</v>
      </c>
      <c r="I55" s="102" t="s">
        <v>253</v>
      </c>
      <c r="J55" s="98">
        <v>10</v>
      </c>
      <c r="K55" s="106">
        <v>1</v>
      </c>
      <c r="L55" s="103">
        <f t="shared" si="9"/>
        <v>0.16666666666666699</v>
      </c>
      <c r="M55" s="103">
        <f t="shared" si="10"/>
        <v>0.13</v>
      </c>
      <c r="N55" s="107">
        <f t="shared" si="11"/>
        <v>8.6805560000000005E-4</v>
      </c>
      <c r="O55" s="105">
        <f t="shared" si="12"/>
        <v>5.2104000000000001E-5</v>
      </c>
    </row>
    <row r="56" spans="2:15" x14ac:dyDescent="0.25">
      <c r="B56" s="98" t="s">
        <v>201</v>
      </c>
      <c r="C56" s="99">
        <v>60</v>
      </c>
      <c r="D56" s="100">
        <v>1.2999999999999999E-2</v>
      </c>
      <c r="E56" s="100">
        <v>1745</v>
      </c>
      <c r="F56" s="100">
        <v>192</v>
      </c>
      <c r="G56" s="101">
        <f t="shared" si="13"/>
        <v>11520</v>
      </c>
      <c r="H56" s="101">
        <f t="shared" si="15"/>
        <v>149.76</v>
      </c>
      <c r="I56" s="102" t="s">
        <v>254</v>
      </c>
      <c r="J56" s="98">
        <v>10</v>
      </c>
      <c r="K56" s="106">
        <v>1</v>
      </c>
      <c r="L56" s="103">
        <f t="shared" si="9"/>
        <v>0.16666666666666699</v>
      </c>
      <c r="M56" s="103">
        <f t="shared" si="10"/>
        <v>0.13</v>
      </c>
      <c r="N56" s="107">
        <f t="shared" si="11"/>
        <v>8.6805560000000005E-4</v>
      </c>
      <c r="O56" s="105">
        <f t="shared" si="12"/>
        <v>7.4499000000000006E-5</v>
      </c>
    </row>
    <row r="57" spans="2:15" x14ac:dyDescent="0.25">
      <c r="B57" s="98" t="s">
        <v>27</v>
      </c>
      <c r="C57" s="99">
        <v>60</v>
      </c>
      <c r="D57" s="100">
        <v>1.2999999999999999E-2</v>
      </c>
      <c r="E57" s="100">
        <v>2601</v>
      </c>
      <c r="F57" s="100">
        <v>192</v>
      </c>
      <c r="G57" s="101">
        <f t="shared" si="13"/>
        <v>11520</v>
      </c>
      <c r="H57" s="101">
        <f t="shared" si="15"/>
        <v>149.76</v>
      </c>
      <c r="I57" s="102" t="s">
        <v>255</v>
      </c>
      <c r="J57" s="98">
        <v>10</v>
      </c>
      <c r="K57" s="106">
        <v>1</v>
      </c>
      <c r="L57" s="103">
        <f t="shared" si="9"/>
        <v>0.16666666666666699</v>
      </c>
      <c r="M57" s="103">
        <f t="shared" si="10"/>
        <v>0.13</v>
      </c>
      <c r="N57" s="107">
        <f t="shared" si="11"/>
        <v>8.6805560000000005E-4</v>
      </c>
      <c r="O57" s="105">
        <f t="shared" si="12"/>
        <v>4.9981000000000001E-5</v>
      </c>
    </row>
    <row r="58" spans="2:15" x14ac:dyDescent="0.25">
      <c r="B58" s="98" t="s">
        <v>223</v>
      </c>
      <c r="C58" s="99">
        <v>90</v>
      </c>
      <c r="D58" s="100">
        <v>7.4999999999999997E-3</v>
      </c>
      <c r="E58" s="100">
        <v>1877</v>
      </c>
      <c r="F58" s="100">
        <v>192</v>
      </c>
      <c r="G58" s="101">
        <f t="shared" si="13"/>
        <v>17280</v>
      </c>
      <c r="H58" s="101">
        <f t="shared" si="15"/>
        <v>129.6</v>
      </c>
      <c r="I58" s="102" t="s">
        <v>256</v>
      </c>
      <c r="J58" s="98">
        <v>10</v>
      </c>
      <c r="K58" s="106">
        <v>1</v>
      </c>
      <c r="L58" s="103">
        <f t="shared" si="9"/>
        <v>0.11111111111111099</v>
      </c>
      <c r="M58" s="103">
        <f t="shared" si="10"/>
        <v>7.4999999999999997E-2</v>
      </c>
      <c r="N58" s="107">
        <f t="shared" si="11"/>
        <v>5.7870369999999999E-4</v>
      </c>
      <c r="O58" s="105">
        <f t="shared" si="12"/>
        <v>3.9956999999999997E-5</v>
      </c>
    </row>
    <row r="59" spans="2:15" x14ac:dyDescent="0.25">
      <c r="B59" s="98" t="s">
        <v>28</v>
      </c>
      <c r="C59" s="99">
        <v>60</v>
      </c>
      <c r="D59" s="100">
        <v>1.2999999999999999E-2</v>
      </c>
      <c r="E59" s="100">
        <v>2915</v>
      </c>
      <c r="F59" s="100">
        <v>192</v>
      </c>
      <c r="G59" s="101">
        <f t="shared" si="13"/>
        <v>11520</v>
      </c>
      <c r="H59" s="101">
        <f t="shared" ref="H59:H63" si="16">G59*D59</f>
        <v>149.76</v>
      </c>
      <c r="I59" s="102" t="s">
        <v>257</v>
      </c>
      <c r="J59" s="98">
        <v>10</v>
      </c>
      <c r="K59" s="106">
        <v>1</v>
      </c>
      <c r="L59" s="103">
        <f t="shared" si="9"/>
        <v>0.16666666666666699</v>
      </c>
      <c r="M59" s="103">
        <f t="shared" si="10"/>
        <v>0.13</v>
      </c>
      <c r="N59" s="107">
        <f t="shared" si="11"/>
        <v>8.6805560000000005E-4</v>
      </c>
      <c r="O59" s="105">
        <f t="shared" si="12"/>
        <v>4.4597E-5</v>
      </c>
    </row>
    <row r="60" spans="2:15" x14ac:dyDescent="0.25">
      <c r="B60" s="98" t="s">
        <v>29</v>
      </c>
      <c r="C60" s="99">
        <v>60</v>
      </c>
      <c r="D60" s="100">
        <v>1.2999999999999999E-2</v>
      </c>
      <c r="E60" s="100">
        <v>2521</v>
      </c>
      <c r="F60" s="100">
        <v>192</v>
      </c>
      <c r="G60" s="101">
        <f>F60*C60</f>
        <v>11520</v>
      </c>
      <c r="H60" s="101">
        <f t="shared" si="16"/>
        <v>149.76</v>
      </c>
      <c r="I60" s="102" t="s">
        <v>258</v>
      </c>
      <c r="J60" s="98">
        <v>10</v>
      </c>
      <c r="K60" s="106">
        <v>1</v>
      </c>
      <c r="L60" s="103">
        <f t="shared" si="9"/>
        <v>0.16666666666666699</v>
      </c>
      <c r="M60" s="103">
        <f t="shared" si="10"/>
        <v>0.13</v>
      </c>
      <c r="N60" s="107">
        <f t="shared" si="11"/>
        <v>8.6805560000000005E-4</v>
      </c>
      <c r="O60" s="105">
        <f t="shared" si="12"/>
        <v>5.1567000000000003E-5</v>
      </c>
    </row>
    <row r="61" spans="2:15" x14ac:dyDescent="0.25">
      <c r="B61" s="98" t="s">
        <v>170</v>
      </c>
      <c r="C61" s="99">
        <v>60</v>
      </c>
      <c r="D61" s="100">
        <v>1.248E-2</v>
      </c>
      <c r="E61" s="100">
        <v>2505</v>
      </c>
      <c r="F61" s="100">
        <v>192</v>
      </c>
      <c r="G61" s="101">
        <f>F61*C61</f>
        <v>11520</v>
      </c>
      <c r="H61" s="101">
        <f t="shared" si="16"/>
        <v>143.7696</v>
      </c>
      <c r="I61" s="102" t="s">
        <v>259</v>
      </c>
      <c r="J61" s="98">
        <v>10</v>
      </c>
      <c r="K61" s="106">
        <v>1</v>
      </c>
      <c r="L61" s="103">
        <f t="shared" si="9"/>
        <v>0.16666666666666699</v>
      </c>
      <c r="M61" s="103">
        <f t="shared" si="10"/>
        <v>0.12479999999999999</v>
      </c>
      <c r="N61" s="107">
        <f t="shared" si="11"/>
        <v>8.6805560000000005E-4</v>
      </c>
      <c r="O61" s="105">
        <f t="shared" si="12"/>
        <v>4.9820000000000001E-5</v>
      </c>
    </row>
    <row r="62" spans="2:15" x14ac:dyDescent="0.25">
      <c r="B62" s="98" t="s">
        <v>275</v>
      </c>
      <c r="C62" s="99">
        <v>60</v>
      </c>
      <c r="D62" s="100">
        <v>1.2999999999999999E-2</v>
      </c>
      <c r="E62" s="100">
        <v>2610</v>
      </c>
      <c r="F62" s="100">
        <v>192</v>
      </c>
      <c r="G62" s="101">
        <f>F62*C62</f>
        <v>11520</v>
      </c>
      <c r="H62" s="101">
        <f t="shared" si="16"/>
        <v>149.76</v>
      </c>
      <c r="I62" s="102" t="s">
        <v>281</v>
      </c>
      <c r="J62" s="98">
        <v>10</v>
      </c>
      <c r="K62" s="106">
        <v>1</v>
      </c>
      <c r="L62" s="103">
        <f t="shared" si="9"/>
        <v>0.16666666666666699</v>
      </c>
      <c r="M62" s="103">
        <f t="shared" si="10"/>
        <v>0.13</v>
      </c>
      <c r="N62" s="107">
        <f t="shared" si="11"/>
        <v>8.6805560000000005E-4</v>
      </c>
      <c r="O62" s="105">
        <f t="shared" si="12"/>
        <v>4.9808000000000002E-5</v>
      </c>
    </row>
    <row r="63" spans="2:15" x14ac:dyDescent="0.25">
      <c r="B63" s="98" t="s">
        <v>30</v>
      </c>
      <c r="C63" s="99">
        <v>90</v>
      </c>
      <c r="D63" s="100">
        <v>5.4999999999999997E-3</v>
      </c>
      <c r="E63" s="100">
        <v>2300</v>
      </c>
      <c r="F63" s="100">
        <v>192</v>
      </c>
      <c r="G63" s="101">
        <f>F63*C63</f>
        <v>17280</v>
      </c>
      <c r="H63" s="101">
        <f t="shared" si="16"/>
        <v>95.04</v>
      </c>
      <c r="I63" s="102" t="s">
        <v>260</v>
      </c>
      <c r="J63" s="98">
        <v>10</v>
      </c>
      <c r="K63" s="106">
        <v>1</v>
      </c>
      <c r="L63" s="103">
        <f t="shared" si="9"/>
        <v>0.11111111111111099</v>
      </c>
      <c r="M63" s="103">
        <f t="shared" si="10"/>
        <v>5.5E-2</v>
      </c>
      <c r="N63" s="107">
        <f t="shared" si="11"/>
        <v>5.7870369999999999E-4</v>
      </c>
      <c r="O63" s="105">
        <f t="shared" si="12"/>
        <v>2.3913E-5</v>
      </c>
    </row>
    <row r="64" spans="2:15" x14ac:dyDescent="0.25">
      <c r="B64" s="16" t="s">
        <v>162</v>
      </c>
      <c r="C64" s="44">
        <v>0</v>
      </c>
      <c r="D64" s="45">
        <v>0</v>
      </c>
      <c r="E64" s="45">
        <v>0</v>
      </c>
      <c r="F64" s="45">
        <v>0</v>
      </c>
      <c r="G64" s="46">
        <v>0</v>
      </c>
      <c r="H64" s="46">
        <v>0</v>
      </c>
      <c r="I64" s="6" t="s">
        <v>164</v>
      </c>
      <c r="J64" s="47">
        <v>0</v>
      </c>
      <c r="K64" s="95">
        <v>0</v>
      </c>
      <c r="L64" s="7">
        <v>0</v>
      </c>
      <c r="M64" s="48">
        <f>D64</f>
        <v>0</v>
      </c>
      <c r="N64" s="8">
        <v>0</v>
      </c>
      <c r="O64" s="9">
        <v>0</v>
      </c>
    </row>
    <row r="65" spans="2:15" x14ac:dyDescent="0.25">
      <c r="B65" s="16" t="s">
        <v>11</v>
      </c>
      <c r="C65" s="44">
        <v>60</v>
      </c>
      <c r="D65" s="45">
        <v>0.01</v>
      </c>
      <c r="E65" s="45">
        <v>2281</v>
      </c>
      <c r="F65" s="45">
        <v>224</v>
      </c>
      <c r="G65" s="46">
        <f>F65*C65</f>
        <v>13440</v>
      </c>
      <c r="H65" s="46">
        <f t="shared" ref="H65:H120" si="17">G65*D65</f>
        <v>134.4</v>
      </c>
      <c r="I65" s="6" t="s">
        <v>64</v>
      </c>
      <c r="J65" s="47">
        <f>C65</f>
        <v>60</v>
      </c>
      <c r="K65" s="95">
        <f t="shared" ref="K65:K94" si="18">J65/10</f>
        <v>6</v>
      </c>
      <c r="L65" s="7">
        <v>1</v>
      </c>
      <c r="M65" s="48">
        <f>C65*D65</f>
        <v>0.6</v>
      </c>
      <c r="N65" s="8">
        <f>C65/G65</f>
        <v>4.4642856999999999E-3</v>
      </c>
      <c r="O65" s="9">
        <f>C65*D65/E65</f>
        <v>2.6304300000000002E-4</v>
      </c>
    </row>
    <row r="66" spans="2:15" x14ac:dyDescent="0.25">
      <c r="B66" s="16" t="s">
        <v>12</v>
      </c>
      <c r="C66" s="44">
        <v>90</v>
      </c>
      <c r="D66" s="45">
        <v>7.4999999999999997E-3</v>
      </c>
      <c r="E66" s="45">
        <v>2633</v>
      </c>
      <c r="F66" s="45">
        <v>192</v>
      </c>
      <c r="G66" s="46">
        <f t="shared" ref="G66:G94" si="19">F66*C66</f>
        <v>17280</v>
      </c>
      <c r="H66" s="46">
        <f t="shared" si="17"/>
        <v>129.6</v>
      </c>
      <c r="I66" s="6" t="s">
        <v>65</v>
      </c>
      <c r="J66" s="47">
        <f t="shared" ref="J66:J95" si="20">C66</f>
        <v>90</v>
      </c>
      <c r="K66" s="95">
        <f t="shared" si="18"/>
        <v>9</v>
      </c>
      <c r="L66" s="7">
        <v>1</v>
      </c>
      <c r="M66" s="48">
        <f t="shared" ref="M66:M95" si="21">C66*D66</f>
        <v>0.67500000000000004</v>
      </c>
      <c r="N66" s="8">
        <f t="shared" ref="N66:N94" si="22">C66/G66</f>
        <v>5.2083333000000004E-3</v>
      </c>
      <c r="O66" s="9">
        <f t="shared" ref="O66:O94" si="23">C66*D66/E66</f>
        <v>2.56362E-4</v>
      </c>
    </row>
    <row r="67" spans="2:15" x14ac:dyDescent="0.25">
      <c r="B67" s="16" t="s">
        <v>13</v>
      </c>
      <c r="C67" s="44">
        <v>60</v>
      </c>
      <c r="D67" s="45">
        <v>1.2999999999999999E-2</v>
      </c>
      <c r="E67" s="45">
        <v>2532</v>
      </c>
      <c r="F67" s="45">
        <v>192</v>
      </c>
      <c r="G67" s="46">
        <f t="shared" si="19"/>
        <v>11520</v>
      </c>
      <c r="H67" s="46">
        <f t="shared" si="17"/>
        <v>149.76</v>
      </c>
      <c r="I67" s="6" t="s">
        <v>66</v>
      </c>
      <c r="J67" s="47">
        <f t="shared" si="20"/>
        <v>60</v>
      </c>
      <c r="K67" s="95">
        <f t="shared" si="18"/>
        <v>6</v>
      </c>
      <c r="L67" s="7">
        <v>1</v>
      </c>
      <c r="M67" s="48">
        <f t="shared" si="21"/>
        <v>0.78</v>
      </c>
      <c r="N67" s="8">
        <f t="shared" si="22"/>
        <v>5.2083333000000004E-3</v>
      </c>
      <c r="O67" s="9">
        <f t="shared" si="23"/>
        <v>3.0805699999999998E-4</v>
      </c>
    </row>
    <row r="68" spans="2:15" x14ac:dyDescent="0.25">
      <c r="B68" s="16" t="s">
        <v>14</v>
      </c>
      <c r="C68" s="44">
        <v>60</v>
      </c>
      <c r="D68" s="45">
        <v>1.2999999999999999E-2</v>
      </c>
      <c r="E68" s="45">
        <v>2186</v>
      </c>
      <c r="F68" s="45">
        <v>192</v>
      </c>
      <c r="G68" s="46">
        <f t="shared" si="19"/>
        <v>11520</v>
      </c>
      <c r="H68" s="46">
        <f t="shared" si="17"/>
        <v>149.76</v>
      </c>
      <c r="I68" s="6" t="s">
        <v>67</v>
      </c>
      <c r="J68" s="47">
        <f t="shared" si="20"/>
        <v>60</v>
      </c>
      <c r="K68" s="95">
        <f t="shared" si="18"/>
        <v>6</v>
      </c>
      <c r="L68" s="7">
        <v>1</v>
      </c>
      <c r="M68" s="48">
        <f t="shared" si="21"/>
        <v>0.78</v>
      </c>
      <c r="N68" s="8">
        <f t="shared" si="22"/>
        <v>5.2083333000000004E-3</v>
      </c>
      <c r="O68" s="9">
        <f t="shared" si="23"/>
        <v>3.5681599999999998E-4</v>
      </c>
    </row>
    <row r="69" spans="2:15" x14ac:dyDescent="0.25">
      <c r="B69" s="16" t="s">
        <v>15</v>
      </c>
      <c r="C69" s="44">
        <v>60</v>
      </c>
      <c r="D69" s="45">
        <v>1.0500000000000001E-2</v>
      </c>
      <c r="E69" s="45">
        <v>1699</v>
      </c>
      <c r="F69" s="45">
        <v>224</v>
      </c>
      <c r="G69" s="46">
        <f t="shared" si="19"/>
        <v>13440</v>
      </c>
      <c r="H69" s="46">
        <f t="shared" si="17"/>
        <v>141.12</v>
      </c>
      <c r="I69" s="6" t="s">
        <v>68</v>
      </c>
      <c r="J69" s="47">
        <f t="shared" si="20"/>
        <v>60</v>
      </c>
      <c r="K69" s="95">
        <f t="shared" si="18"/>
        <v>6</v>
      </c>
      <c r="L69" s="7">
        <v>1</v>
      </c>
      <c r="M69" s="48">
        <f t="shared" si="21"/>
        <v>0.63</v>
      </c>
      <c r="N69" s="8">
        <f t="shared" si="22"/>
        <v>4.4642856999999999E-3</v>
      </c>
      <c r="O69" s="9">
        <f t="shared" si="23"/>
        <v>3.70806E-4</v>
      </c>
    </row>
    <row r="70" spans="2:15" x14ac:dyDescent="0.25">
      <c r="B70" s="16" t="s">
        <v>16</v>
      </c>
      <c r="C70" s="44">
        <v>60</v>
      </c>
      <c r="D70" s="45">
        <v>1.2999999999999999E-2</v>
      </c>
      <c r="E70" s="45">
        <v>2190</v>
      </c>
      <c r="F70" s="45">
        <v>192</v>
      </c>
      <c r="G70" s="46">
        <f t="shared" si="19"/>
        <v>11520</v>
      </c>
      <c r="H70" s="46">
        <f t="shared" si="17"/>
        <v>149.76</v>
      </c>
      <c r="I70" s="6" t="s">
        <v>69</v>
      </c>
      <c r="J70" s="47">
        <f t="shared" si="20"/>
        <v>60</v>
      </c>
      <c r="K70" s="95">
        <f t="shared" si="18"/>
        <v>6</v>
      </c>
      <c r="L70" s="7">
        <v>1</v>
      </c>
      <c r="M70" s="48">
        <f t="shared" si="21"/>
        <v>0.78</v>
      </c>
      <c r="N70" s="8">
        <f t="shared" si="22"/>
        <v>5.2083333000000004E-3</v>
      </c>
      <c r="O70" s="9">
        <f t="shared" si="23"/>
        <v>3.5616400000000001E-4</v>
      </c>
    </row>
    <row r="71" spans="2:15" x14ac:dyDescent="0.25">
      <c r="B71" s="16" t="s">
        <v>168</v>
      </c>
      <c r="C71" s="44">
        <v>60</v>
      </c>
      <c r="D71" s="45">
        <v>1.235E-2</v>
      </c>
      <c r="E71" s="45">
        <v>2505</v>
      </c>
      <c r="F71" s="45">
        <v>192</v>
      </c>
      <c r="G71" s="46">
        <f t="shared" si="19"/>
        <v>11520</v>
      </c>
      <c r="H71" s="46">
        <f t="shared" si="17"/>
        <v>142.27199999999999</v>
      </c>
      <c r="I71" s="6" t="s">
        <v>174</v>
      </c>
      <c r="J71" s="47">
        <f t="shared" si="20"/>
        <v>60</v>
      </c>
      <c r="K71" s="95">
        <f t="shared" si="18"/>
        <v>6</v>
      </c>
      <c r="L71" s="7">
        <v>1</v>
      </c>
      <c r="M71" s="48">
        <f t="shared" si="21"/>
        <v>0.74099999999999999</v>
      </c>
      <c r="N71" s="8">
        <f t="shared" si="22"/>
        <v>5.2083333000000004E-3</v>
      </c>
      <c r="O71" s="9">
        <f t="shared" si="23"/>
        <v>2.95808E-4</v>
      </c>
    </row>
    <row r="72" spans="2:15" x14ac:dyDescent="0.25">
      <c r="B72" s="16" t="s">
        <v>199</v>
      </c>
      <c r="C72" s="44">
        <v>60</v>
      </c>
      <c r="D72" s="45">
        <v>1.2999999999999999E-2</v>
      </c>
      <c r="E72" s="45">
        <v>2266</v>
      </c>
      <c r="F72" s="45">
        <v>192</v>
      </c>
      <c r="G72" s="46">
        <f t="shared" si="19"/>
        <v>11520</v>
      </c>
      <c r="H72" s="46">
        <f t="shared" si="17"/>
        <v>149.76</v>
      </c>
      <c r="I72" s="6" t="s">
        <v>203</v>
      </c>
      <c r="J72" s="47">
        <f t="shared" si="20"/>
        <v>60</v>
      </c>
      <c r="K72" s="95">
        <f t="shared" si="18"/>
        <v>6</v>
      </c>
      <c r="L72" s="7">
        <v>1</v>
      </c>
      <c r="M72" s="48">
        <f t="shared" si="21"/>
        <v>0.78</v>
      </c>
      <c r="N72" s="8">
        <f t="shared" si="22"/>
        <v>5.2083333000000004E-3</v>
      </c>
      <c r="O72" s="9">
        <f t="shared" si="23"/>
        <v>3.4421899999999999E-4</v>
      </c>
    </row>
    <row r="73" spans="2:15" x14ac:dyDescent="0.25">
      <c r="B73" s="16" t="s">
        <v>17</v>
      </c>
      <c r="C73" s="44">
        <v>60</v>
      </c>
      <c r="D73" s="45">
        <v>1.0500000000000001E-2</v>
      </c>
      <c r="E73" s="45">
        <v>2150</v>
      </c>
      <c r="F73" s="45">
        <v>224</v>
      </c>
      <c r="G73" s="46">
        <f t="shared" si="19"/>
        <v>13440</v>
      </c>
      <c r="H73" s="46">
        <f t="shared" si="17"/>
        <v>141.12</v>
      </c>
      <c r="I73" s="6" t="s">
        <v>70</v>
      </c>
      <c r="J73" s="47">
        <f t="shared" si="20"/>
        <v>60</v>
      </c>
      <c r="K73" s="95">
        <f t="shared" si="18"/>
        <v>6</v>
      </c>
      <c r="L73" s="7">
        <v>1</v>
      </c>
      <c r="M73" s="48">
        <f t="shared" si="21"/>
        <v>0.63</v>
      </c>
      <c r="N73" s="8">
        <f t="shared" si="22"/>
        <v>4.4642856999999999E-3</v>
      </c>
      <c r="O73" s="9">
        <f t="shared" si="23"/>
        <v>2.93023E-4</v>
      </c>
    </row>
    <row r="74" spans="2:15" x14ac:dyDescent="0.25">
      <c r="B74" s="16" t="s">
        <v>18</v>
      </c>
      <c r="C74" s="44">
        <v>60</v>
      </c>
      <c r="D74" s="45">
        <v>1.0500000000000001E-2</v>
      </c>
      <c r="E74" s="45">
        <v>2150</v>
      </c>
      <c r="F74" s="45">
        <v>224</v>
      </c>
      <c r="G74" s="46">
        <f t="shared" si="19"/>
        <v>13440</v>
      </c>
      <c r="H74" s="46">
        <f t="shared" si="17"/>
        <v>141.12</v>
      </c>
      <c r="I74" s="6" t="s">
        <v>71</v>
      </c>
      <c r="J74" s="47">
        <f t="shared" si="20"/>
        <v>60</v>
      </c>
      <c r="K74" s="95">
        <f t="shared" si="18"/>
        <v>6</v>
      </c>
      <c r="L74" s="7">
        <v>1</v>
      </c>
      <c r="M74" s="48">
        <f t="shared" si="21"/>
        <v>0.63</v>
      </c>
      <c r="N74" s="8">
        <f t="shared" si="22"/>
        <v>4.4642856999999999E-3</v>
      </c>
      <c r="O74" s="9">
        <f t="shared" si="23"/>
        <v>2.93023E-4</v>
      </c>
    </row>
    <row r="75" spans="2:15" x14ac:dyDescent="0.25">
      <c r="B75" s="16" t="s">
        <v>19</v>
      </c>
      <c r="C75" s="44">
        <v>60</v>
      </c>
      <c r="D75" s="45">
        <v>1.2999999999999999E-2</v>
      </c>
      <c r="E75" s="45">
        <v>2675</v>
      </c>
      <c r="F75" s="45">
        <v>192</v>
      </c>
      <c r="G75" s="46">
        <f t="shared" si="19"/>
        <v>11520</v>
      </c>
      <c r="H75" s="46">
        <f t="shared" si="17"/>
        <v>149.76</v>
      </c>
      <c r="I75" s="6" t="s">
        <v>72</v>
      </c>
      <c r="J75" s="47">
        <f t="shared" si="20"/>
        <v>60</v>
      </c>
      <c r="K75" s="95">
        <f t="shared" si="18"/>
        <v>6</v>
      </c>
      <c r="L75" s="7">
        <v>1</v>
      </c>
      <c r="M75" s="48">
        <f t="shared" si="21"/>
        <v>0.78</v>
      </c>
      <c r="N75" s="8">
        <f t="shared" si="22"/>
        <v>5.2083333000000004E-3</v>
      </c>
      <c r="O75" s="9">
        <f t="shared" si="23"/>
        <v>2.9158899999999998E-4</v>
      </c>
    </row>
    <row r="76" spans="2:15" x14ac:dyDescent="0.25">
      <c r="B76" s="16" t="s">
        <v>20</v>
      </c>
      <c r="C76" s="44">
        <v>90</v>
      </c>
      <c r="D76" s="45">
        <v>7.0000000000000001E-3</v>
      </c>
      <c r="E76" s="45">
        <v>2010</v>
      </c>
      <c r="F76" s="45">
        <v>192</v>
      </c>
      <c r="G76" s="46">
        <f t="shared" si="19"/>
        <v>17280</v>
      </c>
      <c r="H76" s="46">
        <f t="shared" si="17"/>
        <v>120.96</v>
      </c>
      <c r="I76" s="6" t="s">
        <v>73</v>
      </c>
      <c r="J76" s="47">
        <f t="shared" si="20"/>
        <v>90</v>
      </c>
      <c r="K76" s="95">
        <f t="shared" si="18"/>
        <v>9</v>
      </c>
      <c r="L76" s="7">
        <v>1</v>
      </c>
      <c r="M76" s="48">
        <f t="shared" si="21"/>
        <v>0.63</v>
      </c>
      <c r="N76" s="8">
        <f t="shared" si="22"/>
        <v>5.2083333000000004E-3</v>
      </c>
      <c r="O76" s="9">
        <f t="shared" si="23"/>
        <v>3.1343300000000001E-4</v>
      </c>
    </row>
    <row r="77" spans="2:15" x14ac:dyDescent="0.25">
      <c r="B77" s="16" t="s">
        <v>186</v>
      </c>
      <c r="C77" s="44">
        <v>60</v>
      </c>
      <c r="D77" s="45">
        <v>1.0500000000000001E-2</v>
      </c>
      <c r="E77" s="45">
        <v>2450</v>
      </c>
      <c r="F77" s="45">
        <v>224</v>
      </c>
      <c r="G77" s="46">
        <f t="shared" si="19"/>
        <v>13440</v>
      </c>
      <c r="H77" s="46">
        <f t="shared" si="17"/>
        <v>141.12</v>
      </c>
      <c r="I77" s="6" t="s">
        <v>188</v>
      </c>
      <c r="J77" s="47">
        <f t="shared" si="20"/>
        <v>60</v>
      </c>
      <c r="K77" s="95">
        <f t="shared" si="18"/>
        <v>6</v>
      </c>
      <c r="L77" s="7">
        <v>1</v>
      </c>
      <c r="M77" s="48">
        <f t="shared" si="21"/>
        <v>0.63</v>
      </c>
      <c r="N77" s="8">
        <f t="shared" si="22"/>
        <v>4.4642856999999999E-3</v>
      </c>
      <c r="O77" s="9">
        <f t="shared" si="23"/>
        <v>2.5714299999999999E-4</v>
      </c>
    </row>
    <row r="78" spans="2:15" x14ac:dyDescent="0.25">
      <c r="B78" s="16" t="s">
        <v>192</v>
      </c>
      <c r="C78" s="44">
        <v>90</v>
      </c>
      <c r="D78" s="45">
        <v>7.4999999999999997E-3</v>
      </c>
      <c r="E78" s="45">
        <v>2047</v>
      </c>
      <c r="F78" s="45">
        <v>192</v>
      </c>
      <c r="G78" s="46">
        <f t="shared" si="19"/>
        <v>17280</v>
      </c>
      <c r="H78" s="46">
        <f t="shared" si="17"/>
        <v>129.6</v>
      </c>
      <c r="I78" s="6" t="s">
        <v>194</v>
      </c>
      <c r="J78" s="47">
        <f t="shared" si="20"/>
        <v>90</v>
      </c>
      <c r="K78" s="95">
        <f t="shared" si="18"/>
        <v>9</v>
      </c>
      <c r="L78" s="7">
        <v>1</v>
      </c>
      <c r="M78" s="48">
        <f t="shared" si="21"/>
        <v>0.67500000000000004</v>
      </c>
      <c r="N78" s="8">
        <f t="shared" si="22"/>
        <v>5.2083333000000004E-3</v>
      </c>
      <c r="O78" s="9">
        <f t="shared" si="23"/>
        <v>3.2975099999999998E-4</v>
      </c>
    </row>
    <row r="79" spans="2:15" x14ac:dyDescent="0.25">
      <c r="B79" s="16" t="s">
        <v>21</v>
      </c>
      <c r="C79" s="44">
        <v>60</v>
      </c>
      <c r="D79" s="45">
        <v>1.2999999999999999E-2</v>
      </c>
      <c r="E79" s="45">
        <v>2597</v>
      </c>
      <c r="F79" s="45">
        <v>192</v>
      </c>
      <c r="G79" s="46">
        <f t="shared" si="19"/>
        <v>11520</v>
      </c>
      <c r="H79" s="46">
        <f t="shared" si="17"/>
        <v>149.76</v>
      </c>
      <c r="I79" s="6" t="s">
        <v>74</v>
      </c>
      <c r="J79" s="47">
        <f t="shared" si="20"/>
        <v>60</v>
      </c>
      <c r="K79" s="95">
        <f t="shared" si="18"/>
        <v>6</v>
      </c>
      <c r="L79" s="7">
        <v>1</v>
      </c>
      <c r="M79" s="48">
        <f t="shared" si="21"/>
        <v>0.78</v>
      </c>
      <c r="N79" s="8">
        <f t="shared" si="22"/>
        <v>5.2083333000000004E-3</v>
      </c>
      <c r="O79" s="9">
        <f t="shared" si="23"/>
        <v>3.0034700000000002E-4</v>
      </c>
    </row>
    <row r="80" spans="2:15" x14ac:dyDescent="0.25">
      <c r="B80" s="16" t="s">
        <v>217</v>
      </c>
      <c r="C80" s="44"/>
      <c r="D80" s="45"/>
      <c r="E80" s="45"/>
      <c r="F80" s="45"/>
      <c r="G80" s="46"/>
      <c r="H80" s="46"/>
      <c r="I80" s="6" t="s">
        <v>219</v>
      </c>
      <c r="J80" s="47">
        <v>0</v>
      </c>
      <c r="K80" s="95">
        <f t="shared" si="18"/>
        <v>0</v>
      </c>
      <c r="L80" s="7">
        <v>0</v>
      </c>
      <c r="M80" s="48">
        <v>0</v>
      </c>
      <c r="N80" s="8">
        <v>0</v>
      </c>
      <c r="O80" s="9">
        <v>1</v>
      </c>
    </row>
    <row r="81" spans="2:15" x14ac:dyDescent="0.25">
      <c r="B81" s="16" t="s">
        <v>22</v>
      </c>
      <c r="C81" s="44">
        <v>60</v>
      </c>
      <c r="D81" s="45">
        <v>1.0500000000000001E-2</v>
      </c>
      <c r="E81" s="45">
        <v>2398</v>
      </c>
      <c r="F81" s="45">
        <v>224</v>
      </c>
      <c r="G81" s="46">
        <f t="shared" si="19"/>
        <v>13440</v>
      </c>
      <c r="H81" s="46">
        <f t="shared" si="17"/>
        <v>141.12</v>
      </c>
      <c r="I81" s="6" t="s">
        <v>75</v>
      </c>
      <c r="J81" s="47">
        <f t="shared" si="20"/>
        <v>60</v>
      </c>
      <c r="K81" s="95">
        <f t="shared" si="18"/>
        <v>6</v>
      </c>
      <c r="L81" s="7">
        <v>1</v>
      </c>
      <c r="M81" s="48">
        <f t="shared" si="21"/>
        <v>0.63</v>
      </c>
      <c r="N81" s="8">
        <f t="shared" si="22"/>
        <v>4.4642856999999999E-3</v>
      </c>
      <c r="O81" s="9">
        <f t="shared" si="23"/>
        <v>2.6271900000000002E-4</v>
      </c>
    </row>
    <row r="82" spans="2:15" x14ac:dyDescent="0.25">
      <c r="B82" s="16" t="s">
        <v>23</v>
      </c>
      <c r="C82" s="44">
        <v>60</v>
      </c>
      <c r="D82" s="45">
        <v>1.2999999999999999E-2</v>
      </c>
      <c r="E82" s="45">
        <v>2934</v>
      </c>
      <c r="F82" s="45">
        <v>192</v>
      </c>
      <c r="G82" s="46">
        <f t="shared" si="19"/>
        <v>11520</v>
      </c>
      <c r="H82" s="46">
        <f t="shared" si="17"/>
        <v>149.76</v>
      </c>
      <c r="I82" s="6" t="s">
        <v>76</v>
      </c>
      <c r="J82" s="47">
        <f t="shared" si="20"/>
        <v>60</v>
      </c>
      <c r="K82" s="95">
        <f t="shared" si="18"/>
        <v>6</v>
      </c>
      <c r="L82" s="7">
        <v>1</v>
      </c>
      <c r="M82" s="48">
        <f t="shared" si="21"/>
        <v>0.78</v>
      </c>
      <c r="N82" s="8">
        <f t="shared" si="22"/>
        <v>5.2083333000000004E-3</v>
      </c>
      <c r="O82" s="9">
        <f t="shared" si="23"/>
        <v>2.6584900000000002E-4</v>
      </c>
    </row>
    <row r="83" spans="2:15" x14ac:dyDescent="0.25">
      <c r="B83" s="16" t="s">
        <v>24</v>
      </c>
      <c r="C83" s="44">
        <v>60</v>
      </c>
      <c r="D83" s="45">
        <v>1.2999999999999999E-2</v>
      </c>
      <c r="E83" s="45">
        <v>2179</v>
      </c>
      <c r="F83" s="45">
        <v>192</v>
      </c>
      <c r="G83" s="46">
        <f t="shared" si="19"/>
        <v>11520</v>
      </c>
      <c r="H83" s="46">
        <f t="shared" si="17"/>
        <v>149.76</v>
      </c>
      <c r="I83" s="6" t="s">
        <v>77</v>
      </c>
      <c r="J83" s="47">
        <f t="shared" si="20"/>
        <v>60</v>
      </c>
      <c r="K83" s="95">
        <f t="shared" si="18"/>
        <v>6</v>
      </c>
      <c r="L83" s="7">
        <v>1</v>
      </c>
      <c r="M83" s="48">
        <f t="shared" si="21"/>
        <v>0.78</v>
      </c>
      <c r="N83" s="8">
        <f t="shared" si="22"/>
        <v>5.2083333000000004E-3</v>
      </c>
      <c r="O83" s="9">
        <f t="shared" si="23"/>
        <v>3.5796200000000003E-4</v>
      </c>
    </row>
    <row r="84" spans="2:15" x14ac:dyDescent="0.25">
      <c r="B84" s="16" t="s">
        <v>172</v>
      </c>
      <c r="C84" s="44">
        <v>60</v>
      </c>
      <c r="D84" s="45">
        <v>1.2675000000000001E-2</v>
      </c>
      <c r="E84" s="45">
        <v>2505</v>
      </c>
      <c r="F84" s="45">
        <v>192</v>
      </c>
      <c r="G84" s="46">
        <f t="shared" si="19"/>
        <v>11520</v>
      </c>
      <c r="H84" s="46">
        <f>G84*D84</f>
        <v>146.01599999999999</v>
      </c>
      <c r="I84" s="6" t="s">
        <v>175</v>
      </c>
      <c r="J84" s="47">
        <f>C84</f>
        <v>60</v>
      </c>
      <c r="K84" s="95">
        <f t="shared" si="18"/>
        <v>6</v>
      </c>
      <c r="L84" s="7">
        <v>1</v>
      </c>
      <c r="M84" s="48">
        <f>C84*D84</f>
        <v>0.76049999999999995</v>
      </c>
      <c r="N84" s="8">
        <f>C84/G84</f>
        <v>5.2083333000000004E-3</v>
      </c>
      <c r="O84" s="9">
        <f>C84*D84/E84</f>
        <v>3.0359300000000001E-4</v>
      </c>
    </row>
    <row r="85" spans="2:15" x14ac:dyDescent="0.25">
      <c r="B85" s="16" t="s">
        <v>25</v>
      </c>
      <c r="C85" s="44">
        <v>60</v>
      </c>
      <c r="D85" s="45">
        <v>1.2999999999999999E-2</v>
      </c>
      <c r="E85" s="45">
        <v>2544</v>
      </c>
      <c r="F85" s="45">
        <v>192</v>
      </c>
      <c r="G85" s="46">
        <f t="shared" si="19"/>
        <v>11520</v>
      </c>
      <c r="H85" s="46">
        <f t="shared" si="17"/>
        <v>149.76</v>
      </c>
      <c r="I85" s="6" t="s">
        <v>78</v>
      </c>
      <c r="J85" s="47">
        <f t="shared" si="20"/>
        <v>60</v>
      </c>
      <c r="K85" s="95">
        <f t="shared" si="18"/>
        <v>6</v>
      </c>
      <c r="L85" s="7">
        <v>1</v>
      </c>
      <c r="M85" s="48">
        <f t="shared" si="21"/>
        <v>0.78</v>
      </c>
      <c r="N85" s="8">
        <f t="shared" si="22"/>
        <v>5.2083333000000004E-3</v>
      </c>
      <c r="O85" s="9">
        <f t="shared" si="23"/>
        <v>3.0660399999999998E-4</v>
      </c>
    </row>
    <row r="86" spans="2:15" x14ac:dyDescent="0.25">
      <c r="B86" s="16" t="s">
        <v>26</v>
      </c>
      <c r="C86" s="44">
        <v>60</v>
      </c>
      <c r="D86" s="45">
        <v>1.2999999999999999E-2</v>
      </c>
      <c r="E86" s="45">
        <v>2495</v>
      </c>
      <c r="F86" s="45">
        <v>192</v>
      </c>
      <c r="G86" s="46">
        <f t="shared" si="19"/>
        <v>11520</v>
      </c>
      <c r="H86" s="46">
        <f t="shared" si="17"/>
        <v>149.76</v>
      </c>
      <c r="I86" s="6" t="s">
        <v>79</v>
      </c>
      <c r="J86" s="47">
        <f t="shared" si="20"/>
        <v>60</v>
      </c>
      <c r="K86" s="95">
        <f t="shared" si="18"/>
        <v>6</v>
      </c>
      <c r="L86" s="7">
        <v>1</v>
      </c>
      <c r="M86" s="48">
        <f t="shared" si="21"/>
        <v>0.78</v>
      </c>
      <c r="N86" s="8">
        <f t="shared" si="22"/>
        <v>5.2083333000000004E-3</v>
      </c>
      <c r="O86" s="9">
        <f t="shared" si="23"/>
        <v>3.1262500000000002E-4</v>
      </c>
    </row>
    <row r="87" spans="2:15" x14ac:dyDescent="0.25">
      <c r="B87" s="16" t="s">
        <v>201</v>
      </c>
      <c r="C87" s="44">
        <v>60</v>
      </c>
      <c r="D87" s="45">
        <v>1.2999999999999999E-2</v>
      </c>
      <c r="E87" s="45">
        <v>1745</v>
      </c>
      <c r="F87" s="45">
        <v>192</v>
      </c>
      <c r="G87" s="46">
        <f t="shared" si="19"/>
        <v>11520</v>
      </c>
      <c r="H87" s="46">
        <f t="shared" si="17"/>
        <v>149.76</v>
      </c>
      <c r="I87" s="6" t="s">
        <v>204</v>
      </c>
      <c r="J87" s="47">
        <f t="shared" si="20"/>
        <v>60</v>
      </c>
      <c r="K87" s="95">
        <f t="shared" si="18"/>
        <v>6</v>
      </c>
      <c r="L87" s="7">
        <v>1</v>
      </c>
      <c r="M87" s="48">
        <f t="shared" si="21"/>
        <v>0.78</v>
      </c>
      <c r="N87" s="8">
        <f t="shared" si="22"/>
        <v>5.2083333000000004E-3</v>
      </c>
      <c r="O87" s="9">
        <f t="shared" si="23"/>
        <v>4.4699099999999999E-4</v>
      </c>
    </row>
    <row r="88" spans="2:15" x14ac:dyDescent="0.25">
      <c r="B88" s="16" t="s">
        <v>27</v>
      </c>
      <c r="C88" s="44">
        <v>60</v>
      </c>
      <c r="D88" s="45">
        <v>1.2999999999999999E-2</v>
      </c>
      <c r="E88" s="45">
        <v>2601</v>
      </c>
      <c r="F88" s="45">
        <v>192</v>
      </c>
      <c r="G88" s="46">
        <f t="shared" si="19"/>
        <v>11520</v>
      </c>
      <c r="H88" s="46">
        <f t="shared" si="17"/>
        <v>149.76</v>
      </c>
      <c r="I88" s="6" t="s">
        <v>80</v>
      </c>
      <c r="J88" s="47">
        <f t="shared" si="20"/>
        <v>60</v>
      </c>
      <c r="K88" s="95">
        <f t="shared" si="18"/>
        <v>6</v>
      </c>
      <c r="L88" s="7">
        <v>1</v>
      </c>
      <c r="M88" s="48">
        <f t="shared" si="21"/>
        <v>0.78</v>
      </c>
      <c r="N88" s="8">
        <f t="shared" si="22"/>
        <v>5.2083333000000004E-3</v>
      </c>
      <c r="O88" s="9">
        <f t="shared" si="23"/>
        <v>2.9988500000000001E-4</v>
      </c>
    </row>
    <row r="89" spans="2:15" x14ac:dyDescent="0.25">
      <c r="B89" s="16" t="s">
        <v>223</v>
      </c>
      <c r="C89" s="44">
        <v>90</v>
      </c>
      <c r="D89" s="45">
        <v>7.4999999999999997E-3</v>
      </c>
      <c r="E89" s="45">
        <v>1877</v>
      </c>
      <c r="F89" s="45">
        <v>192</v>
      </c>
      <c r="G89" s="46">
        <f t="shared" si="19"/>
        <v>17280</v>
      </c>
      <c r="H89" s="46">
        <f t="shared" si="17"/>
        <v>129.6</v>
      </c>
      <c r="I89" s="6" t="s">
        <v>225</v>
      </c>
      <c r="J89" s="47">
        <f t="shared" si="20"/>
        <v>90</v>
      </c>
      <c r="K89" s="95">
        <f t="shared" si="18"/>
        <v>9</v>
      </c>
      <c r="L89" s="7">
        <v>1</v>
      </c>
      <c r="M89" s="48">
        <f t="shared" si="21"/>
        <v>0.67500000000000004</v>
      </c>
      <c r="N89" s="8">
        <f t="shared" si="22"/>
        <v>5.2083333000000004E-3</v>
      </c>
      <c r="O89" s="9">
        <f t="shared" si="23"/>
        <v>3.5961599999999999E-4</v>
      </c>
    </row>
    <row r="90" spans="2:15" x14ac:dyDescent="0.25">
      <c r="B90" s="16" t="s">
        <v>28</v>
      </c>
      <c r="C90" s="44">
        <v>60</v>
      </c>
      <c r="D90" s="45">
        <v>1.2999999999999999E-2</v>
      </c>
      <c r="E90" s="45">
        <v>2915</v>
      </c>
      <c r="F90" s="45">
        <v>192</v>
      </c>
      <c r="G90" s="46">
        <f t="shared" si="19"/>
        <v>11520</v>
      </c>
      <c r="H90" s="46">
        <f>G90*D90</f>
        <v>149.76</v>
      </c>
      <c r="I90" s="6" t="s">
        <v>81</v>
      </c>
      <c r="J90" s="47">
        <f>C90</f>
        <v>60</v>
      </c>
      <c r="K90" s="95">
        <f t="shared" si="18"/>
        <v>6</v>
      </c>
      <c r="L90" s="7">
        <v>1</v>
      </c>
      <c r="M90" s="48">
        <f>C90*D90</f>
        <v>0.78</v>
      </c>
      <c r="N90" s="8">
        <f>C90/G90</f>
        <v>5.2083333000000004E-3</v>
      </c>
      <c r="O90" s="9">
        <f>C90*D90/E90</f>
        <v>2.6758100000000003E-4</v>
      </c>
    </row>
    <row r="91" spans="2:15" x14ac:dyDescent="0.25">
      <c r="B91" s="16" t="s">
        <v>29</v>
      </c>
      <c r="C91" s="44">
        <v>60</v>
      </c>
      <c r="D91" s="45">
        <v>1.2999999999999999E-2</v>
      </c>
      <c r="E91" s="45">
        <v>2521</v>
      </c>
      <c r="F91" s="45">
        <v>192</v>
      </c>
      <c r="G91" s="46">
        <f>F91*C91</f>
        <v>11520</v>
      </c>
      <c r="H91" s="46">
        <f>G91*D91</f>
        <v>149.76</v>
      </c>
      <c r="I91" s="6" t="s">
        <v>82</v>
      </c>
      <c r="J91" s="47">
        <f>C91</f>
        <v>60</v>
      </c>
      <c r="K91" s="95">
        <f t="shared" si="18"/>
        <v>6</v>
      </c>
      <c r="L91" s="7">
        <v>1</v>
      </c>
      <c r="M91" s="48">
        <f>C91*D91</f>
        <v>0.78</v>
      </c>
      <c r="N91" s="8">
        <f>C91/G91</f>
        <v>5.2083333000000004E-3</v>
      </c>
      <c r="O91" s="9">
        <f>C91*D91/E91</f>
        <v>3.09401E-4</v>
      </c>
    </row>
    <row r="92" spans="2:15" x14ac:dyDescent="0.25">
      <c r="B92" s="16" t="s">
        <v>170</v>
      </c>
      <c r="C92" s="44">
        <v>60</v>
      </c>
      <c r="D92" s="45">
        <v>1.248E-2</v>
      </c>
      <c r="E92" s="45">
        <v>2505</v>
      </c>
      <c r="F92" s="45">
        <v>192</v>
      </c>
      <c r="G92" s="46">
        <f t="shared" si="19"/>
        <v>11520</v>
      </c>
      <c r="H92" s="46">
        <f t="shared" si="17"/>
        <v>143.7696</v>
      </c>
      <c r="I92" s="6" t="s">
        <v>176</v>
      </c>
      <c r="J92" s="47">
        <f t="shared" si="20"/>
        <v>60</v>
      </c>
      <c r="K92" s="95">
        <f t="shared" si="18"/>
        <v>6</v>
      </c>
      <c r="L92" s="7">
        <v>1</v>
      </c>
      <c r="M92" s="48">
        <f t="shared" si="21"/>
        <v>0.74880000000000002</v>
      </c>
      <c r="N92" s="8">
        <f t="shared" si="22"/>
        <v>5.2083333000000004E-3</v>
      </c>
      <c r="O92" s="9">
        <f t="shared" si="23"/>
        <v>2.9892200000000002E-4</v>
      </c>
    </row>
    <row r="93" spans="2:15" x14ac:dyDescent="0.25">
      <c r="B93" s="16" t="s">
        <v>275</v>
      </c>
      <c r="C93" s="44">
        <v>60</v>
      </c>
      <c r="D93" s="45">
        <v>1.2999999999999999E-2</v>
      </c>
      <c r="E93" s="45">
        <v>2610</v>
      </c>
      <c r="F93" s="45">
        <v>192</v>
      </c>
      <c r="G93" s="46">
        <f t="shared" si="19"/>
        <v>11520</v>
      </c>
      <c r="H93" s="46">
        <f t="shared" si="17"/>
        <v>149.76</v>
      </c>
      <c r="I93" s="6" t="s">
        <v>280</v>
      </c>
      <c r="J93" s="47">
        <f t="shared" si="20"/>
        <v>60</v>
      </c>
      <c r="K93" s="95">
        <f t="shared" si="18"/>
        <v>6</v>
      </c>
      <c r="L93" s="7">
        <v>1</v>
      </c>
      <c r="M93" s="48">
        <f t="shared" si="21"/>
        <v>0.78</v>
      </c>
      <c r="N93" s="8">
        <f t="shared" si="22"/>
        <v>5.2083333000000004E-3</v>
      </c>
      <c r="O93" s="9">
        <f t="shared" si="23"/>
        <v>2.9885099999999999E-4</v>
      </c>
    </row>
    <row r="94" spans="2:15" x14ac:dyDescent="0.25">
      <c r="B94" s="16" t="s">
        <v>30</v>
      </c>
      <c r="C94" s="44">
        <v>90</v>
      </c>
      <c r="D94" s="45">
        <v>5.4999999999999997E-3</v>
      </c>
      <c r="E94" s="45">
        <v>2300</v>
      </c>
      <c r="F94" s="45">
        <v>192</v>
      </c>
      <c r="G94" s="46">
        <f t="shared" si="19"/>
        <v>17280</v>
      </c>
      <c r="H94" s="46">
        <f t="shared" si="17"/>
        <v>95.04</v>
      </c>
      <c r="I94" s="6" t="s">
        <v>83</v>
      </c>
      <c r="J94" s="47">
        <f t="shared" si="20"/>
        <v>90</v>
      </c>
      <c r="K94" s="95">
        <f t="shared" si="18"/>
        <v>9</v>
      </c>
      <c r="L94" s="7">
        <v>1</v>
      </c>
      <c r="M94" s="48">
        <f t="shared" si="21"/>
        <v>0.495</v>
      </c>
      <c r="N94" s="8">
        <f t="shared" si="22"/>
        <v>5.2083333000000004E-3</v>
      </c>
      <c r="O94" s="9">
        <f t="shared" si="23"/>
        <v>2.15217E-4</v>
      </c>
    </row>
    <row r="95" spans="2:15" x14ac:dyDescent="0.25">
      <c r="B95" s="23" t="s">
        <v>162</v>
      </c>
      <c r="C95" s="49">
        <v>0</v>
      </c>
      <c r="D95" s="50">
        <v>0</v>
      </c>
      <c r="E95" s="50">
        <v>0</v>
      </c>
      <c r="F95" s="50">
        <v>0</v>
      </c>
      <c r="G95" s="51">
        <v>0</v>
      </c>
      <c r="H95" s="51">
        <f t="shared" si="17"/>
        <v>0</v>
      </c>
      <c r="I95" s="21" t="s">
        <v>165</v>
      </c>
      <c r="J95" s="23">
        <f t="shared" si="20"/>
        <v>0</v>
      </c>
      <c r="K95" s="96">
        <v>0</v>
      </c>
      <c r="L95" s="22">
        <v>0</v>
      </c>
      <c r="M95" s="22">
        <f t="shared" si="21"/>
        <v>0</v>
      </c>
      <c r="N95" s="24">
        <v>0</v>
      </c>
      <c r="O95" s="25">
        <v>0</v>
      </c>
    </row>
    <row r="96" spans="2:15" x14ac:dyDescent="0.25">
      <c r="B96" s="23" t="s">
        <v>11</v>
      </c>
      <c r="C96" s="49">
        <v>60</v>
      </c>
      <c r="D96" s="50">
        <v>0.01</v>
      </c>
      <c r="E96" s="50">
        <v>2281</v>
      </c>
      <c r="F96" s="50">
        <v>224</v>
      </c>
      <c r="G96" s="51">
        <f>F96*C96</f>
        <v>13440</v>
      </c>
      <c r="H96" s="51">
        <f t="shared" si="17"/>
        <v>134.4</v>
      </c>
      <c r="I96" s="21" t="s">
        <v>106</v>
      </c>
      <c r="J96" s="23">
        <f>1/D96</f>
        <v>100</v>
      </c>
      <c r="K96" s="96">
        <f t="shared" ref="K96:K125" si="24">J96/10</f>
        <v>10</v>
      </c>
      <c r="L96" s="22">
        <f t="shared" ref="L96:L125" si="25">F96/H96</f>
        <v>1.6666666666666701</v>
      </c>
      <c r="M96" s="22">
        <v>1</v>
      </c>
      <c r="N96" s="24">
        <f>1/H96</f>
        <v>7.4404761999999998E-3</v>
      </c>
      <c r="O96" s="25">
        <f>1/E96</f>
        <v>4.3840399999999999E-4</v>
      </c>
    </row>
    <row r="97" spans="2:15" x14ac:dyDescent="0.25">
      <c r="B97" s="23" t="s">
        <v>12</v>
      </c>
      <c r="C97" s="49">
        <v>90</v>
      </c>
      <c r="D97" s="50">
        <v>7.4999999999999997E-3</v>
      </c>
      <c r="E97" s="50">
        <v>2633</v>
      </c>
      <c r="F97" s="50">
        <v>192</v>
      </c>
      <c r="G97" s="51">
        <f t="shared" ref="G97:H125" si="26">F97*C97</f>
        <v>17280</v>
      </c>
      <c r="H97" s="51">
        <f t="shared" si="17"/>
        <v>129.6</v>
      </c>
      <c r="I97" s="21" t="s">
        <v>107</v>
      </c>
      <c r="J97" s="23">
        <f t="shared" ref="J97:J125" si="27">1/D97</f>
        <v>133.333333333333</v>
      </c>
      <c r="K97" s="96">
        <f t="shared" si="24"/>
        <v>13.3</v>
      </c>
      <c r="L97" s="22">
        <f t="shared" si="25"/>
        <v>1.4814814814814801</v>
      </c>
      <c r="M97" s="22">
        <v>1</v>
      </c>
      <c r="N97" s="24">
        <f t="shared" ref="N97:N125" si="28">1/H97</f>
        <v>7.7160494000000001E-3</v>
      </c>
      <c r="O97" s="25">
        <f t="shared" ref="O97:O125" si="29">1/E97</f>
        <v>3.7979499999999999E-4</v>
      </c>
    </row>
    <row r="98" spans="2:15" x14ac:dyDescent="0.25">
      <c r="B98" s="23" t="s">
        <v>13</v>
      </c>
      <c r="C98" s="49">
        <v>60</v>
      </c>
      <c r="D98" s="50">
        <v>1.2999999999999999E-2</v>
      </c>
      <c r="E98" s="50">
        <v>2532</v>
      </c>
      <c r="F98" s="50">
        <v>192</v>
      </c>
      <c r="G98" s="51">
        <f t="shared" si="26"/>
        <v>11520</v>
      </c>
      <c r="H98" s="51">
        <f t="shared" si="17"/>
        <v>149.76</v>
      </c>
      <c r="I98" s="21" t="s">
        <v>108</v>
      </c>
      <c r="J98" s="23">
        <f t="shared" si="27"/>
        <v>76.923076923076906</v>
      </c>
      <c r="K98" s="96">
        <f t="shared" si="24"/>
        <v>7.7</v>
      </c>
      <c r="L98" s="22">
        <f t="shared" si="25"/>
        <v>1.2820512820512799</v>
      </c>
      <c r="M98" s="22">
        <v>1</v>
      </c>
      <c r="N98" s="24">
        <f t="shared" si="28"/>
        <v>6.6773503999999996E-3</v>
      </c>
      <c r="O98" s="25">
        <f t="shared" si="29"/>
        <v>3.9494500000000001E-4</v>
      </c>
    </row>
    <row r="99" spans="2:15" x14ac:dyDescent="0.25">
      <c r="B99" s="23" t="s">
        <v>14</v>
      </c>
      <c r="C99" s="49">
        <v>60</v>
      </c>
      <c r="D99" s="50">
        <v>1.2999999999999999E-2</v>
      </c>
      <c r="E99" s="50">
        <v>2186</v>
      </c>
      <c r="F99" s="50">
        <v>192</v>
      </c>
      <c r="G99" s="51">
        <f t="shared" si="26"/>
        <v>11520</v>
      </c>
      <c r="H99" s="51">
        <f t="shared" si="17"/>
        <v>149.76</v>
      </c>
      <c r="I99" s="21" t="s">
        <v>109</v>
      </c>
      <c r="J99" s="23">
        <f t="shared" si="27"/>
        <v>76.923076923076906</v>
      </c>
      <c r="K99" s="96">
        <f t="shared" si="24"/>
        <v>7.7</v>
      </c>
      <c r="L99" s="22">
        <f t="shared" si="25"/>
        <v>1.2820512820512799</v>
      </c>
      <c r="M99" s="22">
        <v>1</v>
      </c>
      <c r="N99" s="24">
        <f t="shared" si="28"/>
        <v>6.6773503999999996E-3</v>
      </c>
      <c r="O99" s="25">
        <f t="shared" si="29"/>
        <v>4.5745699999999998E-4</v>
      </c>
    </row>
    <row r="100" spans="2:15" x14ac:dyDescent="0.25">
      <c r="B100" s="23" t="s">
        <v>15</v>
      </c>
      <c r="C100" s="49">
        <v>60</v>
      </c>
      <c r="D100" s="50">
        <v>1.0500000000000001E-2</v>
      </c>
      <c r="E100" s="50">
        <v>1699</v>
      </c>
      <c r="F100" s="50">
        <v>224</v>
      </c>
      <c r="G100" s="51">
        <f t="shared" si="26"/>
        <v>13440</v>
      </c>
      <c r="H100" s="51">
        <f t="shared" si="17"/>
        <v>141.12</v>
      </c>
      <c r="I100" s="21" t="s">
        <v>110</v>
      </c>
      <c r="J100" s="23">
        <f t="shared" si="27"/>
        <v>95.238095238095198</v>
      </c>
      <c r="K100" s="96">
        <f t="shared" si="24"/>
        <v>9.5</v>
      </c>
      <c r="L100" s="22">
        <f t="shared" si="25"/>
        <v>1.5873015873015901</v>
      </c>
      <c r="M100" s="22">
        <v>1</v>
      </c>
      <c r="N100" s="24">
        <f t="shared" si="28"/>
        <v>7.0861678000000003E-3</v>
      </c>
      <c r="O100" s="25">
        <f t="shared" si="29"/>
        <v>5.8858200000000004E-4</v>
      </c>
    </row>
    <row r="101" spans="2:15" x14ac:dyDescent="0.25">
      <c r="B101" s="23" t="s">
        <v>16</v>
      </c>
      <c r="C101" s="49">
        <v>60</v>
      </c>
      <c r="D101" s="50">
        <v>1.2999999999999999E-2</v>
      </c>
      <c r="E101" s="50">
        <v>2190</v>
      </c>
      <c r="F101" s="50">
        <v>192</v>
      </c>
      <c r="G101" s="51">
        <f t="shared" si="26"/>
        <v>11520</v>
      </c>
      <c r="H101" s="51">
        <f t="shared" si="17"/>
        <v>149.76</v>
      </c>
      <c r="I101" s="21" t="s">
        <v>111</v>
      </c>
      <c r="J101" s="23">
        <f t="shared" si="27"/>
        <v>76.923076923076906</v>
      </c>
      <c r="K101" s="96">
        <f t="shared" si="24"/>
        <v>7.7</v>
      </c>
      <c r="L101" s="22">
        <f t="shared" si="25"/>
        <v>1.2820512820512799</v>
      </c>
      <c r="M101" s="22">
        <v>1</v>
      </c>
      <c r="N101" s="24">
        <f t="shared" si="28"/>
        <v>6.6773503999999996E-3</v>
      </c>
      <c r="O101" s="25">
        <f t="shared" si="29"/>
        <v>4.5662099999999999E-4</v>
      </c>
    </row>
    <row r="102" spans="2:15" x14ac:dyDescent="0.25">
      <c r="B102" s="23" t="s">
        <v>168</v>
      </c>
      <c r="C102" s="49">
        <v>60</v>
      </c>
      <c r="D102" s="50">
        <v>1.235E-2</v>
      </c>
      <c r="E102" s="50">
        <v>2505</v>
      </c>
      <c r="F102" s="50">
        <v>192</v>
      </c>
      <c r="G102" s="51">
        <f t="shared" si="26"/>
        <v>11520</v>
      </c>
      <c r="H102" s="51">
        <f t="shared" si="17"/>
        <v>142.27199999999999</v>
      </c>
      <c r="I102" s="21" t="s">
        <v>177</v>
      </c>
      <c r="J102" s="23">
        <f t="shared" si="27"/>
        <v>80.971659919028298</v>
      </c>
      <c r="K102" s="96">
        <f t="shared" si="24"/>
        <v>8.1</v>
      </c>
      <c r="L102" s="22">
        <f t="shared" si="25"/>
        <v>1.34952766531714</v>
      </c>
      <c r="M102" s="22">
        <v>1</v>
      </c>
      <c r="N102" s="24">
        <f t="shared" si="28"/>
        <v>7.0287898999999996E-3</v>
      </c>
      <c r="O102" s="25">
        <f t="shared" si="29"/>
        <v>3.9920199999999998E-4</v>
      </c>
    </row>
    <row r="103" spans="2:15" x14ac:dyDescent="0.25">
      <c r="B103" s="23" t="s">
        <v>199</v>
      </c>
      <c r="C103" s="49">
        <v>60</v>
      </c>
      <c r="D103" s="50">
        <v>1.2999999999999999E-2</v>
      </c>
      <c r="E103" s="50">
        <v>2266</v>
      </c>
      <c r="F103" s="50">
        <v>192</v>
      </c>
      <c r="G103" s="51">
        <f t="shared" si="26"/>
        <v>11520</v>
      </c>
      <c r="H103" s="51">
        <f t="shared" si="17"/>
        <v>149.76</v>
      </c>
      <c r="I103" s="21" t="s">
        <v>205</v>
      </c>
      <c r="J103" s="23">
        <f t="shared" si="27"/>
        <v>76.923076923076906</v>
      </c>
      <c r="K103" s="96">
        <f t="shared" si="24"/>
        <v>7.7</v>
      </c>
      <c r="L103" s="22">
        <f t="shared" si="25"/>
        <v>1.2820512820512799</v>
      </c>
      <c r="M103" s="22">
        <v>1</v>
      </c>
      <c r="N103" s="24">
        <f t="shared" si="28"/>
        <v>6.6773503999999996E-3</v>
      </c>
      <c r="O103" s="25">
        <f t="shared" si="29"/>
        <v>4.4130599999999998E-4</v>
      </c>
    </row>
    <row r="104" spans="2:15" x14ac:dyDescent="0.25">
      <c r="B104" s="23" t="s">
        <v>17</v>
      </c>
      <c r="C104" s="49">
        <v>60</v>
      </c>
      <c r="D104" s="50">
        <v>1.0500000000000001E-2</v>
      </c>
      <c r="E104" s="50">
        <v>2150</v>
      </c>
      <c r="F104" s="50">
        <v>224</v>
      </c>
      <c r="G104" s="51">
        <f t="shared" si="26"/>
        <v>13440</v>
      </c>
      <c r="H104" s="51">
        <f t="shared" si="17"/>
        <v>141.12</v>
      </c>
      <c r="I104" s="21" t="s">
        <v>112</v>
      </c>
      <c r="J104" s="23">
        <f t="shared" si="27"/>
        <v>95.238095238095198</v>
      </c>
      <c r="K104" s="96">
        <f t="shared" si="24"/>
        <v>9.5</v>
      </c>
      <c r="L104" s="22">
        <f t="shared" si="25"/>
        <v>1.5873015873015901</v>
      </c>
      <c r="M104" s="22">
        <v>1</v>
      </c>
      <c r="N104" s="24">
        <f t="shared" si="28"/>
        <v>7.0861678000000003E-3</v>
      </c>
      <c r="O104" s="25">
        <f t="shared" si="29"/>
        <v>4.6511600000000001E-4</v>
      </c>
    </row>
    <row r="105" spans="2:15" x14ac:dyDescent="0.25">
      <c r="B105" s="23" t="s">
        <v>18</v>
      </c>
      <c r="C105" s="49">
        <v>60</v>
      </c>
      <c r="D105" s="50">
        <v>1.0500000000000001E-2</v>
      </c>
      <c r="E105" s="50">
        <v>2150</v>
      </c>
      <c r="F105" s="50">
        <v>224</v>
      </c>
      <c r="G105" s="51">
        <f t="shared" si="26"/>
        <v>13440</v>
      </c>
      <c r="H105" s="51">
        <f t="shared" si="17"/>
        <v>141.12</v>
      </c>
      <c r="I105" s="21" t="s">
        <v>113</v>
      </c>
      <c r="J105" s="23">
        <f t="shared" si="27"/>
        <v>95.238095238095198</v>
      </c>
      <c r="K105" s="96">
        <f t="shared" si="24"/>
        <v>9.5</v>
      </c>
      <c r="L105" s="22">
        <f t="shared" si="25"/>
        <v>1.5873015873015901</v>
      </c>
      <c r="M105" s="22">
        <v>1</v>
      </c>
      <c r="N105" s="24">
        <f t="shared" si="28"/>
        <v>7.0861678000000003E-3</v>
      </c>
      <c r="O105" s="25">
        <f t="shared" si="29"/>
        <v>4.6511600000000001E-4</v>
      </c>
    </row>
    <row r="106" spans="2:15" x14ac:dyDescent="0.25">
      <c r="B106" s="23" t="s">
        <v>19</v>
      </c>
      <c r="C106" s="49">
        <v>60</v>
      </c>
      <c r="D106" s="50">
        <v>1.2999999999999999E-2</v>
      </c>
      <c r="E106" s="50">
        <v>2675</v>
      </c>
      <c r="F106" s="50">
        <v>192</v>
      </c>
      <c r="G106" s="51">
        <f t="shared" si="26"/>
        <v>11520</v>
      </c>
      <c r="H106" s="51">
        <f t="shared" si="17"/>
        <v>149.76</v>
      </c>
      <c r="I106" s="21" t="s">
        <v>114</v>
      </c>
      <c r="J106" s="23">
        <f t="shared" si="27"/>
        <v>76.923076923076906</v>
      </c>
      <c r="K106" s="96">
        <f t="shared" si="24"/>
        <v>7.7</v>
      </c>
      <c r="L106" s="22">
        <f t="shared" si="25"/>
        <v>1.2820512820512799</v>
      </c>
      <c r="M106" s="22">
        <v>1</v>
      </c>
      <c r="N106" s="24">
        <f t="shared" si="28"/>
        <v>6.6773503999999996E-3</v>
      </c>
      <c r="O106" s="25">
        <f t="shared" si="29"/>
        <v>3.7383199999999999E-4</v>
      </c>
    </row>
    <row r="107" spans="2:15" x14ac:dyDescent="0.25">
      <c r="B107" s="23" t="s">
        <v>20</v>
      </c>
      <c r="C107" s="49">
        <v>90</v>
      </c>
      <c r="D107" s="50">
        <v>7.0000000000000001E-3</v>
      </c>
      <c r="E107" s="50">
        <v>2010</v>
      </c>
      <c r="F107" s="50">
        <v>192</v>
      </c>
      <c r="G107" s="51">
        <f t="shared" si="26"/>
        <v>17280</v>
      </c>
      <c r="H107" s="51">
        <f t="shared" si="17"/>
        <v>120.96</v>
      </c>
      <c r="I107" s="21" t="s">
        <v>115</v>
      </c>
      <c r="J107" s="23">
        <f t="shared" si="27"/>
        <v>142.857142857143</v>
      </c>
      <c r="K107" s="96">
        <f t="shared" si="24"/>
        <v>14.3</v>
      </c>
      <c r="L107" s="22">
        <f t="shared" si="25"/>
        <v>1.5873015873015901</v>
      </c>
      <c r="M107" s="22">
        <v>1</v>
      </c>
      <c r="N107" s="24">
        <f t="shared" si="28"/>
        <v>8.2671958E-3</v>
      </c>
      <c r="O107" s="25">
        <f t="shared" si="29"/>
        <v>4.9751199999999998E-4</v>
      </c>
    </row>
    <row r="108" spans="2:15" x14ac:dyDescent="0.25">
      <c r="B108" s="23" t="s">
        <v>186</v>
      </c>
      <c r="C108" s="49">
        <v>60</v>
      </c>
      <c r="D108" s="50">
        <v>1.0500000000000001E-2</v>
      </c>
      <c r="E108" s="50">
        <v>2450</v>
      </c>
      <c r="F108" s="50">
        <v>224</v>
      </c>
      <c r="G108" s="51">
        <f t="shared" si="26"/>
        <v>13440</v>
      </c>
      <c r="H108" s="51">
        <f t="shared" si="17"/>
        <v>141.12</v>
      </c>
      <c r="I108" s="21" t="s">
        <v>189</v>
      </c>
      <c r="J108" s="23">
        <f t="shared" si="27"/>
        <v>95.238095238095198</v>
      </c>
      <c r="K108" s="96">
        <f t="shared" si="24"/>
        <v>9.5</v>
      </c>
      <c r="L108" s="22">
        <f t="shared" si="25"/>
        <v>1.5873015873015901</v>
      </c>
      <c r="M108" s="22">
        <v>1</v>
      </c>
      <c r="N108" s="24">
        <f t="shared" si="28"/>
        <v>7.0861678000000003E-3</v>
      </c>
      <c r="O108" s="25">
        <f t="shared" si="29"/>
        <v>4.0816300000000002E-4</v>
      </c>
    </row>
    <row r="109" spans="2:15" x14ac:dyDescent="0.25">
      <c r="B109" s="23" t="s">
        <v>192</v>
      </c>
      <c r="C109" s="49">
        <v>90</v>
      </c>
      <c r="D109" s="50">
        <v>7.4999999999999997E-3</v>
      </c>
      <c r="E109" s="50">
        <v>2047</v>
      </c>
      <c r="F109" s="50">
        <v>192</v>
      </c>
      <c r="G109" s="51">
        <f t="shared" si="26"/>
        <v>17280</v>
      </c>
      <c r="H109" s="51">
        <f t="shared" si="17"/>
        <v>129.6</v>
      </c>
      <c r="I109" s="21" t="s">
        <v>195</v>
      </c>
      <c r="J109" s="23">
        <f t="shared" si="27"/>
        <v>133.333333333333</v>
      </c>
      <c r="K109" s="96">
        <f t="shared" si="24"/>
        <v>13.3</v>
      </c>
      <c r="L109" s="22">
        <f t="shared" si="25"/>
        <v>1.4814814814814801</v>
      </c>
      <c r="M109" s="22">
        <v>1</v>
      </c>
      <c r="N109" s="24">
        <f t="shared" si="28"/>
        <v>7.7160494000000001E-3</v>
      </c>
      <c r="O109" s="25">
        <f t="shared" si="29"/>
        <v>4.8851999999999999E-4</v>
      </c>
    </row>
    <row r="110" spans="2:15" x14ac:dyDescent="0.25">
      <c r="B110" s="23" t="s">
        <v>21</v>
      </c>
      <c r="C110" s="49">
        <v>60</v>
      </c>
      <c r="D110" s="50">
        <v>1.2999999999999999E-2</v>
      </c>
      <c r="E110" s="50">
        <v>2597</v>
      </c>
      <c r="F110" s="50">
        <v>192</v>
      </c>
      <c r="G110" s="51">
        <f t="shared" si="26"/>
        <v>11520</v>
      </c>
      <c r="H110" s="51">
        <f t="shared" si="17"/>
        <v>149.76</v>
      </c>
      <c r="I110" s="21" t="s">
        <v>116</v>
      </c>
      <c r="J110" s="23">
        <f t="shared" si="27"/>
        <v>76.923076923076906</v>
      </c>
      <c r="K110" s="96">
        <f t="shared" si="24"/>
        <v>7.7</v>
      </c>
      <c r="L110" s="22">
        <f t="shared" si="25"/>
        <v>1.2820512820512799</v>
      </c>
      <c r="M110" s="22">
        <v>1</v>
      </c>
      <c r="N110" s="24">
        <f t="shared" si="28"/>
        <v>6.6773503999999996E-3</v>
      </c>
      <c r="O110" s="25">
        <f t="shared" si="29"/>
        <v>3.8506E-4</v>
      </c>
    </row>
    <row r="111" spans="2:15" x14ac:dyDescent="0.25">
      <c r="B111" s="23" t="s">
        <v>217</v>
      </c>
      <c r="C111" s="49"/>
      <c r="D111" s="50"/>
      <c r="E111" s="50"/>
      <c r="F111" s="50"/>
      <c r="G111" s="51"/>
      <c r="H111" s="51"/>
      <c r="I111" s="21" t="s">
        <v>220</v>
      </c>
      <c r="J111" s="23">
        <v>0</v>
      </c>
      <c r="K111" s="96">
        <f t="shared" si="24"/>
        <v>0</v>
      </c>
      <c r="L111" s="22">
        <v>0</v>
      </c>
      <c r="M111" s="22">
        <v>0</v>
      </c>
      <c r="N111" s="24">
        <v>0</v>
      </c>
      <c r="O111" s="25">
        <v>1</v>
      </c>
    </row>
    <row r="112" spans="2:15" x14ac:dyDescent="0.25">
      <c r="B112" s="23" t="s">
        <v>22</v>
      </c>
      <c r="C112" s="49">
        <v>60</v>
      </c>
      <c r="D112" s="50">
        <v>1.0500000000000001E-2</v>
      </c>
      <c r="E112" s="50">
        <v>2398</v>
      </c>
      <c r="F112" s="50">
        <v>224</v>
      </c>
      <c r="G112" s="51">
        <f t="shared" si="26"/>
        <v>13440</v>
      </c>
      <c r="H112" s="51">
        <f t="shared" si="17"/>
        <v>141.12</v>
      </c>
      <c r="I112" s="21" t="s">
        <v>117</v>
      </c>
      <c r="J112" s="23">
        <f t="shared" si="27"/>
        <v>95.238095238095198</v>
      </c>
      <c r="K112" s="96">
        <f t="shared" si="24"/>
        <v>9.5</v>
      </c>
      <c r="L112" s="22">
        <f t="shared" si="25"/>
        <v>1.5873015873015901</v>
      </c>
      <c r="M112" s="22">
        <v>1</v>
      </c>
      <c r="N112" s="24">
        <f t="shared" si="28"/>
        <v>7.0861678000000003E-3</v>
      </c>
      <c r="O112" s="25">
        <f t="shared" si="29"/>
        <v>4.17014E-4</v>
      </c>
    </row>
    <row r="113" spans="2:15" x14ac:dyDescent="0.25">
      <c r="B113" s="23" t="s">
        <v>23</v>
      </c>
      <c r="C113" s="49">
        <v>60</v>
      </c>
      <c r="D113" s="50">
        <v>1.2999999999999999E-2</v>
      </c>
      <c r="E113" s="50">
        <v>2934</v>
      </c>
      <c r="F113" s="50">
        <v>192</v>
      </c>
      <c r="G113" s="51">
        <f t="shared" si="26"/>
        <v>11520</v>
      </c>
      <c r="H113" s="51">
        <f t="shared" si="17"/>
        <v>149.76</v>
      </c>
      <c r="I113" s="21" t="s">
        <v>118</v>
      </c>
      <c r="J113" s="23">
        <f t="shared" si="27"/>
        <v>76.923076923076906</v>
      </c>
      <c r="K113" s="96">
        <f t="shared" si="24"/>
        <v>7.7</v>
      </c>
      <c r="L113" s="22">
        <f t="shared" si="25"/>
        <v>1.2820512820512799</v>
      </c>
      <c r="M113" s="22">
        <v>1</v>
      </c>
      <c r="N113" s="24">
        <f t="shared" si="28"/>
        <v>6.6773503999999996E-3</v>
      </c>
      <c r="O113" s="25">
        <f t="shared" si="29"/>
        <v>3.4083200000000001E-4</v>
      </c>
    </row>
    <row r="114" spans="2:15" x14ac:dyDescent="0.25">
      <c r="B114" s="23" t="s">
        <v>24</v>
      </c>
      <c r="C114" s="49">
        <v>60</v>
      </c>
      <c r="D114" s="50">
        <v>1.2999999999999999E-2</v>
      </c>
      <c r="E114" s="50">
        <v>2179</v>
      </c>
      <c r="F114" s="50">
        <v>192</v>
      </c>
      <c r="G114" s="51">
        <f t="shared" si="26"/>
        <v>11520</v>
      </c>
      <c r="H114" s="51">
        <f t="shared" si="17"/>
        <v>149.76</v>
      </c>
      <c r="I114" s="21" t="s">
        <v>119</v>
      </c>
      <c r="J114" s="23">
        <f t="shared" si="27"/>
        <v>76.923076923076906</v>
      </c>
      <c r="K114" s="96">
        <f t="shared" si="24"/>
        <v>7.7</v>
      </c>
      <c r="L114" s="22">
        <f t="shared" si="25"/>
        <v>1.2820512820512799</v>
      </c>
      <c r="M114" s="22">
        <v>1</v>
      </c>
      <c r="N114" s="24">
        <f t="shared" si="28"/>
        <v>6.6773503999999996E-3</v>
      </c>
      <c r="O114" s="25">
        <f t="shared" si="29"/>
        <v>4.5892600000000002E-4</v>
      </c>
    </row>
    <row r="115" spans="2:15" x14ac:dyDescent="0.25">
      <c r="B115" s="23" t="s">
        <v>172</v>
      </c>
      <c r="C115" s="49">
        <v>60</v>
      </c>
      <c r="D115" s="50">
        <v>1.2675000000000001E-2</v>
      </c>
      <c r="E115" s="50">
        <v>2505</v>
      </c>
      <c r="F115" s="50">
        <v>192</v>
      </c>
      <c r="G115" s="51">
        <f t="shared" si="26"/>
        <v>11520</v>
      </c>
      <c r="H115" s="51">
        <f>G115*D115</f>
        <v>146.01599999999999</v>
      </c>
      <c r="I115" s="21" t="s">
        <v>178</v>
      </c>
      <c r="J115" s="23">
        <f>1/D115</f>
        <v>78.895463510848103</v>
      </c>
      <c r="K115" s="96">
        <f t="shared" si="24"/>
        <v>7.9</v>
      </c>
      <c r="L115" s="22">
        <f t="shared" si="25"/>
        <v>1.31492439184747</v>
      </c>
      <c r="M115" s="22">
        <v>1</v>
      </c>
      <c r="N115" s="24">
        <f>1/H115</f>
        <v>6.8485645000000003E-3</v>
      </c>
      <c r="O115" s="25">
        <f>1/E115</f>
        <v>3.9920199999999998E-4</v>
      </c>
    </row>
    <row r="116" spans="2:15" x14ac:dyDescent="0.25">
      <c r="B116" s="23" t="s">
        <v>25</v>
      </c>
      <c r="C116" s="49">
        <v>60</v>
      </c>
      <c r="D116" s="50">
        <v>1.2999999999999999E-2</v>
      </c>
      <c r="E116" s="50">
        <v>2544</v>
      </c>
      <c r="F116" s="50">
        <v>192</v>
      </c>
      <c r="G116" s="51">
        <f t="shared" si="26"/>
        <v>11520</v>
      </c>
      <c r="H116" s="51">
        <f t="shared" si="17"/>
        <v>149.76</v>
      </c>
      <c r="I116" s="21" t="s">
        <v>120</v>
      </c>
      <c r="J116" s="23">
        <f t="shared" si="27"/>
        <v>76.923076923076906</v>
      </c>
      <c r="K116" s="96">
        <f t="shared" si="24"/>
        <v>7.7</v>
      </c>
      <c r="L116" s="22">
        <f t="shared" si="25"/>
        <v>1.2820512820512799</v>
      </c>
      <c r="M116" s="22">
        <v>1</v>
      </c>
      <c r="N116" s="24">
        <f t="shared" si="28"/>
        <v>6.6773503999999996E-3</v>
      </c>
      <c r="O116" s="25">
        <f t="shared" si="29"/>
        <v>3.93082E-4</v>
      </c>
    </row>
    <row r="117" spans="2:15" x14ac:dyDescent="0.25">
      <c r="B117" s="23" t="s">
        <v>26</v>
      </c>
      <c r="C117" s="49">
        <v>60</v>
      </c>
      <c r="D117" s="50">
        <v>1.2999999999999999E-2</v>
      </c>
      <c r="E117" s="50">
        <v>2495</v>
      </c>
      <c r="F117" s="50">
        <v>192</v>
      </c>
      <c r="G117" s="51">
        <f t="shared" si="26"/>
        <v>11520</v>
      </c>
      <c r="H117" s="51">
        <f t="shared" si="17"/>
        <v>149.76</v>
      </c>
      <c r="I117" s="21" t="s">
        <v>121</v>
      </c>
      <c r="J117" s="23">
        <f t="shared" si="27"/>
        <v>76.923076923076906</v>
      </c>
      <c r="K117" s="96">
        <f t="shared" si="24"/>
        <v>7.7</v>
      </c>
      <c r="L117" s="22">
        <f t="shared" si="25"/>
        <v>1.2820512820512799</v>
      </c>
      <c r="M117" s="22">
        <v>1</v>
      </c>
      <c r="N117" s="24">
        <f t="shared" si="28"/>
        <v>6.6773503999999996E-3</v>
      </c>
      <c r="O117" s="25">
        <f t="shared" si="29"/>
        <v>4.0080200000000002E-4</v>
      </c>
    </row>
    <row r="118" spans="2:15" x14ac:dyDescent="0.25">
      <c r="B118" s="23" t="s">
        <v>201</v>
      </c>
      <c r="C118" s="49">
        <v>60</v>
      </c>
      <c r="D118" s="50">
        <v>1.2999999999999999E-2</v>
      </c>
      <c r="E118" s="50">
        <v>1745</v>
      </c>
      <c r="F118" s="50">
        <v>192</v>
      </c>
      <c r="G118" s="51">
        <f t="shared" si="26"/>
        <v>11520</v>
      </c>
      <c r="H118" s="51">
        <f t="shared" si="17"/>
        <v>149.76</v>
      </c>
      <c r="I118" s="21" t="s">
        <v>206</v>
      </c>
      <c r="J118" s="23">
        <f t="shared" si="27"/>
        <v>76.923076923076906</v>
      </c>
      <c r="K118" s="96">
        <f t="shared" si="24"/>
        <v>7.7</v>
      </c>
      <c r="L118" s="22">
        <f t="shared" si="25"/>
        <v>1.2820512820512799</v>
      </c>
      <c r="M118" s="22">
        <v>1</v>
      </c>
      <c r="N118" s="24">
        <f t="shared" si="28"/>
        <v>6.6773503999999996E-3</v>
      </c>
      <c r="O118" s="25">
        <f t="shared" si="29"/>
        <v>5.7306600000000001E-4</v>
      </c>
    </row>
    <row r="119" spans="2:15" x14ac:dyDescent="0.25">
      <c r="B119" s="23" t="s">
        <v>27</v>
      </c>
      <c r="C119" s="49">
        <v>60</v>
      </c>
      <c r="D119" s="50">
        <v>1.2999999999999999E-2</v>
      </c>
      <c r="E119" s="50">
        <v>2601</v>
      </c>
      <c r="F119" s="50">
        <v>192</v>
      </c>
      <c r="G119" s="51">
        <f t="shared" si="26"/>
        <v>11520</v>
      </c>
      <c r="H119" s="51">
        <f t="shared" si="17"/>
        <v>149.76</v>
      </c>
      <c r="I119" s="21" t="s">
        <v>122</v>
      </c>
      <c r="J119" s="23">
        <f t="shared" si="27"/>
        <v>76.923076923076906</v>
      </c>
      <c r="K119" s="96">
        <f t="shared" si="24"/>
        <v>7.7</v>
      </c>
      <c r="L119" s="22">
        <f t="shared" si="25"/>
        <v>1.2820512820512799</v>
      </c>
      <c r="M119" s="22">
        <v>1</v>
      </c>
      <c r="N119" s="24">
        <f t="shared" si="28"/>
        <v>6.6773503999999996E-3</v>
      </c>
      <c r="O119" s="25">
        <f t="shared" si="29"/>
        <v>3.8446800000000001E-4</v>
      </c>
    </row>
    <row r="120" spans="2:15" x14ac:dyDescent="0.25">
      <c r="B120" s="23" t="s">
        <v>223</v>
      </c>
      <c r="C120" s="49">
        <v>90</v>
      </c>
      <c r="D120" s="50">
        <v>7.4999999999999997E-3</v>
      </c>
      <c r="E120" s="50">
        <v>1877</v>
      </c>
      <c r="F120" s="50">
        <v>192</v>
      </c>
      <c r="G120" s="51">
        <f t="shared" si="26"/>
        <v>17280</v>
      </c>
      <c r="H120" s="51">
        <f t="shared" si="17"/>
        <v>129.6</v>
      </c>
      <c r="I120" s="21" t="s">
        <v>226</v>
      </c>
      <c r="J120" s="23">
        <f t="shared" si="27"/>
        <v>133.333333333333</v>
      </c>
      <c r="K120" s="96">
        <f t="shared" si="24"/>
        <v>13.3</v>
      </c>
      <c r="L120" s="22">
        <f t="shared" si="25"/>
        <v>1.4814814814814801</v>
      </c>
      <c r="M120" s="22">
        <v>1</v>
      </c>
      <c r="N120" s="24">
        <f t="shared" si="28"/>
        <v>7.7160494000000001E-3</v>
      </c>
      <c r="O120" s="25">
        <f t="shared" si="29"/>
        <v>5.3276500000000004E-4</v>
      </c>
    </row>
    <row r="121" spans="2:15" x14ac:dyDescent="0.25">
      <c r="B121" s="23" t="s">
        <v>28</v>
      </c>
      <c r="C121" s="49">
        <v>60</v>
      </c>
      <c r="D121" s="50">
        <v>1.2999999999999999E-2</v>
      </c>
      <c r="E121" s="50">
        <v>2915</v>
      </c>
      <c r="F121" s="50">
        <v>192</v>
      </c>
      <c r="G121" s="51">
        <f t="shared" si="26"/>
        <v>11520</v>
      </c>
      <c r="H121" s="51">
        <f>G121*D121</f>
        <v>149.76</v>
      </c>
      <c r="I121" s="21" t="s">
        <v>123</v>
      </c>
      <c r="J121" s="23">
        <f>1/D121</f>
        <v>76.923076923076906</v>
      </c>
      <c r="K121" s="96">
        <f t="shared" si="24"/>
        <v>7.7</v>
      </c>
      <c r="L121" s="22">
        <f t="shared" si="25"/>
        <v>1.2820512820512799</v>
      </c>
      <c r="M121" s="22">
        <v>1</v>
      </c>
      <c r="N121" s="24">
        <f>1/H121</f>
        <v>6.6773503999999996E-3</v>
      </c>
      <c r="O121" s="25">
        <f>1/E121</f>
        <v>3.4305300000000001E-4</v>
      </c>
    </row>
    <row r="122" spans="2:15" x14ac:dyDescent="0.25">
      <c r="B122" s="23" t="s">
        <v>29</v>
      </c>
      <c r="C122" s="49">
        <v>60</v>
      </c>
      <c r="D122" s="50">
        <v>1.2999999999999999E-2</v>
      </c>
      <c r="E122" s="50">
        <v>2521</v>
      </c>
      <c r="F122" s="50">
        <v>192</v>
      </c>
      <c r="G122" s="51">
        <f>F122*C122</f>
        <v>11520</v>
      </c>
      <c r="H122" s="51">
        <f>G122*D122</f>
        <v>149.76</v>
      </c>
      <c r="I122" s="21" t="s">
        <v>124</v>
      </c>
      <c r="J122" s="23">
        <f>1/D122</f>
        <v>76.923076923076906</v>
      </c>
      <c r="K122" s="96">
        <f t="shared" si="24"/>
        <v>7.7</v>
      </c>
      <c r="L122" s="22">
        <f>F122/H122</f>
        <v>1.2820512820512799</v>
      </c>
      <c r="M122" s="22">
        <v>1</v>
      </c>
      <c r="N122" s="24">
        <f>1/H122</f>
        <v>6.6773503999999996E-3</v>
      </c>
      <c r="O122" s="25">
        <f>1/E122</f>
        <v>3.9666799999999998E-4</v>
      </c>
    </row>
    <row r="123" spans="2:15" x14ac:dyDescent="0.25">
      <c r="B123" s="23" t="s">
        <v>170</v>
      </c>
      <c r="C123" s="49">
        <v>60</v>
      </c>
      <c r="D123" s="50">
        <v>1.248E-2</v>
      </c>
      <c r="E123" s="50">
        <v>2505</v>
      </c>
      <c r="F123" s="50">
        <v>192</v>
      </c>
      <c r="G123" s="51">
        <f t="shared" si="26"/>
        <v>11520</v>
      </c>
      <c r="H123" s="51">
        <f t="shared" si="26"/>
        <v>143.7696</v>
      </c>
      <c r="I123" s="21" t="s">
        <v>179</v>
      </c>
      <c r="J123" s="23">
        <f t="shared" si="27"/>
        <v>80.128205128205096</v>
      </c>
      <c r="K123" s="96">
        <f t="shared" si="24"/>
        <v>8</v>
      </c>
      <c r="L123" s="22">
        <f t="shared" si="25"/>
        <v>1.3354700854700901</v>
      </c>
      <c r="M123" s="22">
        <v>1</v>
      </c>
      <c r="N123" s="24">
        <f t="shared" si="28"/>
        <v>6.9555733999999998E-3</v>
      </c>
      <c r="O123" s="25">
        <f t="shared" si="29"/>
        <v>3.9920199999999998E-4</v>
      </c>
    </row>
    <row r="124" spans="2:15" x14ac:dyDescent="0.25">
      <c r="B124" s="23" t="s">
        <v>275</v>
      </c>
      <c r="C124" s="49">
        <v>60</v>
      </c>
      <c r="D124" s="50">
        <v>1.2999999999999999E-2</v>
      </c>
      <c r="E124" s="50">
        <v>2610</v>
      </c>
      <c r="F124" s="50">
        <v>192</v>
      </c>
      <c r="G124" s="51">
        <f t="shared" si="26"/>
        <v>11520</v>
      </c>
      <c r="H124" s="51">
        <f t="shared" si="26"/>
        <v>149.76</v>
      </c>
      <c r="I124" s="21" t="s">
        <v>279</v>
      </c>
      <c r="J124" s="23">
        <f t="shared" si="27"/>
        <v>76.923076923076906</v>
      </c>
      <c r="K124" s="96">
        <f t="shared" si="24"/>
        <v>7.7</v>
      </c>
      <c r="L124" s="22">
        <f t="shared" si="25"/>
        <v>1.2820512820512799</v>
      </c>
      <c r="M124" s="22">
        <v>1</v>
      </c>
      <c r="N124" s="24">
        <f t="shared" si="28"/>
        <v>6.6773503999999996E-3</v>
      </c>
      <c r="O124" s="25">
        <f t="shared" si="29"/>
        <v>3.83142E-4</v>
      </c>
    </row>
    <row r="125" spans="2:15" x14ac:dyDescent="0.25">
      <c r="B125" s="23" t="s">
        <v>30</v>
      </c>
      <c r="C125" s="49">
        <v>90</v>
      </c>
      <c r="D125" s="50">
        <v>5.4999999999999997E-3</v>
      </c>
      <c r="E125" s="50">
        <v>2300</v>
      </c>
      <c r="F125" s="50">
        <v>192</v>
      </c>
      <c r="G125" s="51">
        <f t="shared" si="26"/>
        <v>17280</v>
      </c>
      <c r="H125" s="51">
        <f t="shared" si="26"/>
        <v>95.04</v>
      </c>
      <c r="I125" s="21" t="s">
        <v>125</v>
      </c>
      <c r="J125" s="23">
        <f t="shared" si="27"/>
        <v>181.81818181818201</v>
      </c>
      <c r="K125" s="96">
        <f t="shared" si="24"/>
        <v>18.2</v>
      </c>
      <c r="L125" s="22">
        <f t="shared" si="25"/>
        <v>2.0202020202020199</v>
      </c>
      <c r="M125" s="22">
        <v>1</v>
      </c>
      <c r="N125" s="24">
        <f t="shared" si="28"/>
        <v>1.05218855E-2</v>
      </c>
      <c r="O125" s="25">
        <f t="shared" si="29"/>
        <v>4.34783E-4</v>
      </c>
    </row>
    <row r="126" spans="2:15" x14ac:dyDescent="0.25">
      <c r="B126" s="17" t="s">
        <v>162</v>
      </c>
      <c r="C126" s="52">
        <v>0</v>
      </c>
      <c r="D126" s="53">
        <v>0</v>
      </c>
      <c r="E126" s="53">
        <v>0</v>
      </c>
      <c r="F126" s="53">
        <v>0</v>
      </c>
      <c r="G126" s="54">
        <v>0</v>
      </c>
      <c r="H126" s="54">
        <f t="shared" ref="H126:H182" si="30">G126*D126</f>
        <v>0</v>
      </c>
      <c r="I126" s="12" t="s">
        <v>166</v>
      </c>
      <c r="J126" s="17">
        <v>0</v>
      </c>
      <c r="K126" s="97">
        <v>0</v>
      </c>
      <c r="L126" s="13">
        <v>0</v>
      </c>
      <c r="M126" s="13">
        <v>0</v>
      </c>
      <c r="N126" s="55">
        <v>0</v>
      </c>
      <c r="O126" s="14">
        <v>0</v>
      </c>
    </row>
    <row r="127" spans="2:15" x14ac:dyDescent="0.25">
      <c r="B127" s="17" t="s">
        <v>11</v>
      </c>
      <c r="C127" s="52">
        <v>60</v>
      </c>
      <c r="D127" s="53">
        <v>0.01</v>
      </c>
      <c r="E127" s="53">
        <v>2281</v>
      </c>
      <c r="F127" s="53">
        <v>224</v>
      </c>
      <c r="G127" s="54">
        <f>F127*C127</f>
        <v>13440</v>
      </c>
      <c r="H127" s="54">
        <f t="shared" si="30"/>
        <v>134.4</v>
      </c>
      <c r="I127" s="12" t="s">
        <v>84</v>
      </c>
      <c r="J127" s="17">
        <f>G127</f>
        <v>13440</v>
      </c>
      <c r="K127" s="97">
        <f t="shared" ref="K127:K156" si="31">J127/10</f>
        <v>1344</v>
      </c>
      <c r="L127" s="13">
        <f>G127/C127</f>
        <v>224</v>
      </c>
      <c r="M127" s="13">
        <f>H127</f>
        <v>134.4</v>
      </c>
      <c r="N127" s="55">
        <v>1</v>
      </c>
      <c r="O127" s="14">
        <f>H127/E127</f>
        <v>5.8921526000000002E-2</v>
      </c>
    </row>
    <row r="128" spans="2:15" x14ac:dyDescent="0.25">
      <c r="B128" s="17" t="s">
        <v>12</v>
      </c>
      <c r="C128" s="52">
        <v>90</v>
      </c>
      <c r="D128" s="53">
        <v>7.4999999999999997E-3</v>
      </c>
      <c r="E128" s="53">
        <v>2633</v>
      </c>
      <c r="F128" s="53">
        <v>192</v>
      </c>
      <c r="G128" s="54">
        <f t="shared" ref="G128:G156" si="32">F128*C128</f>
        <v>17280</v>
      </c>
      <c r="H128" s="54">
        <f t="shared" si="30"/>
        <v>129.6</v>
      </c>
      <c r="I128" s="12" t="s">
        <v>85</v>
      </c>
      <c r="J128" s="17">
        <f t="shared" ref="J128:J157" si="33">G128</f>
        <v>17280</v>
      </c>
      <c r="K128" s="97">
        <f t="shared" si="31"/>
        <v>1728</v>
      </c>
      <c r="L128" s="13">
        <f t="shared" ref="L128:L156" si="34">G128/C128</f>
        <v>192</v>
      </c>
      <c r="M128" s="13">
        <f t="shared" ref="M128:M157" si="35">H128</f>
        <v>129.6</v>
      </c>
      <c r="N128" s="55">
        <v>1</v>
      </c>
      <c r="O128" s="14">
        <f t="shared" ref="O128:O156" si="36">H128/E128</f>
        <v>4.9221420000000002E-2</v>
      </c>
    </row>
    <row r="129" spans="2:15" x14ac:dyDescent="0.25">
      <c r="B129" s="17" t="s">
        <v>13</v>
      </c>
      <c r="C129" s="52">
        <v>60</v>
      </c>
      <c r="D129" s="53">
        <v>1.2999999999999999E-2</v>
      </c>
      <c r="E129" s="53">
        <v>2532</v>
      </c>
      <c r="F129" s="53">
        <v>192</v>
      </c>
      <c r="G129" s="54">
        <f t="shared" si="32"/>
        <v>11520</v>
      </c>
      <c r="H129" s="54">
        <f t="shared" si="30"/>
        <v>149.76</v>
      </c>
      <c r="I129" s="12" t="s">
        <v>86</v>
      </c>
      <c r="J129" s="17">
        <f t="shared" si="33"/>
        <v>11520</v>
      </c>
      <c r="K129" s="97">
        <f t="shared" si="31"/>
        <v>1152</v>
      </c>
      <c r="L129" s="13">
        <f t="shared" si="34"/>
        <v>192</v>
      </c>
      <c r="M129" s="13">
        <f t="shared" si="35"/>
        <v>149.76</v>
      </c>
      <c r="N129" s="55">
        <v>1</v>
      </c>
      <c r="O129" s="14">
        <f t="shared" si="36"/>
        <v>5.9146918999999999E-2</v>
      </c>
    </row>
    <row r="130" spans="2:15" x14ac:dyDescent="0.25">
      <c r="B130" s="17" t="s">
        <v>14</v>
      </c>
      <c r="C130" s="52">
        <v>60</v>
      </c>
      <c r="D130" s="53">
        <v>1.2999999999999999E-2</v>
      </c>
      <c r="E130" s="53">
        <v>2186</v>
      </c>
      <c r="F130" s="53">
        <v>192</v>
      </c>
      <c r="G130" s="54">
        <f t="shared" si="32"/>
        <v>11520</v>
      </c>
      <c r="H130" s="54">
        <f t="shared" si="30"/>
        <v>149.76</v>
      </c>
      <c r="I130" s="12" t="s">
        <v>87</v>
      </c>
      <c r="J130" s="17">
        <f t="shared" si="33"/>
        <v>11520</v>
      </c>
      <c r="K130" s="97">
        <f t="shared" si="31"/>
        <v>1152</v>
      </c>
      <c r="L130" s="13">
        <f t="shared" si="34"/>
        <v>192</v>
      </c>
      <c r="M130" s="13">
        <f t="shared" si="35"/>
        <v>149.76</v>
      </c>
      <c r="N130" s="55">
        <v>1</v>
      </c>
      <c r="O130" s="14">
        <f t="shared" si="36"/>
        <v>6.8508691999999996E-2</v>
      </c>
    </row>
    <row r="131" spans="2:15" x14ac:dyDescent="0.25">
      <c r="B131" s="17" t="s">
        <v>15</v>
      </c>
      <c r="C131" s="52">
        <v>60</v>
      </c>
      <c r="D131" s="53">
        <v>1.0500000000000001E-2</v>
      </c>
      <c r="E131" s="53">
        <v>1699</v>
      </c>
      <c r="F131" s="53">
        <v>224</v>
      </c>
      <c r="G131" s="54">
        <f t="shared" si="32"/>
        <v>13440</v>
      </c>
      <c r="H131" s="54">
        <f t="shared" si="30"/>
        <v>141.12</v>
      </c>
      <c r="I131" s="12" t="s">
        <v>88</v>
      </c>
      <c r="J131" s="17">
        <f t="shared" si="33"/>
        <v>13440</v>
      </c>
      <c r="K131" s="97">
        <f t="shared" si="31"/>
        <v>1344</v>
      </c>
      <c r="L131" s="13">
        <f t="shared" si="34"/>
        <v>224</v>
      </c>
      <c r="M131" s="13">
        <f t="shared" si="35"/>
        <v>141.12</v>
      </c>
      <c r="N131" s="55">
        <v>1</v>
      </c>
      <c r="O131" s="14">
        <f t="shared" si="36"/>
        <v>8.3060624E-2</v>
      </c>
    </row>
    <row r="132" spans="2:15" x14ac:dyDescent="0.25">
      <c r="B132" s="17" t="s">
        <v>16</v>
      </c>
      <c r="C132" s="52">
        <v>60</v>
      </c>
      <c r="D132" s="53">
        <v>1.2999999999999999E-2</v>
      </c>
      <c r="E132" s="53">
        <v>2190</v>
      </c>
      <c r="F132" s="53">
        <v>192</v>
      </c>
      <c r="G132" s="54">
        <f t="shared" si="32"/>
        <v>11520</v>
      </c>
      <c r="H132" s="54">
        <f t="shared" si="30"/>
        <v>149.76</v>
      </c>
      <c r="I132" s="12" t="s">
        <v>89</v>
      </c>
      <c r="J132" s="17">
        <f t="shared" si="33"/>
        <v>11520</v>
      </c>
      <c r="K132" s="97">
        <f t="shared" si="31"/>
        <v>1152</v>
      </c>
      <c r="L132" s="13">
        <f t="shared" si="34"/>
        <v>192</v>
      </c>
      <c r="M132" s="13">
        <f t="shared" si="35"/>
        <v>149.76</v>
      </c>
      <c r="N132" s="55">
        <v>1</v>
      </c>
      <c r="O132" s="14">
        <f t="shared" si="36"/>
        <v>6.8383561999999995E-2</v>
      </c>
    </row>
    <row r="133" spans="2:15" x14ac:dyDescent="0.25">
      <c r="B133" s="17" t="s">
        <v>168</v>
      </c>
      <c r="C133" s="52">
        <v>60</v>
      </c>
      <c r="D133" s="53">
        <v>1.235E-2</v>
      </c>
      <c r="E133" s="53">
        <v>2505</v>
      </c>
      <c r="F133" s="53">
        <v>192</v>
      </c>
      <c r="G133" s="54">
        <f t="shared" si="32"/>
        <v>11520</v>
      </c>
      <c r="H133" s="54">
        <f t="shared" si="30"/>
        <v>142.27199999999999</v>
      </c>
      <c r="I133" s="12" t="s">
        <v>180</v>
      </c>
      <c r="J133" s="17">
        <f t="shared" si="33"/>
        <v>11520</v>
      </c>
      <c r="K133" s="97">
        <f t="shared" si="31"/>
        <v>1152</v>
      </c>
      <c r="L133" s="13">
        <f t="shared" si="34"/>
        <v>192</v>
      </c>
      <c r="M133" s="13">
        <f t="shared" si="35"/>
        <v>142.27199999999999</v>
      </c>
      <c r="N133" s="55">
        <v>1</v>
      </c>
      <c r="O133" s="14">
        <f t="shared" si="36"/>
        <v>5.6795209999999999E-2</v>
      </c>
    </row>
    <row r="134" spans="2:15" x14ac:dyDescent="0.25">
      <c r="B134" s="17" t="s">
        <v>199</v>
      </c>
      <c r="C134" s="52">
        <v>60</v>
      </c>
      <c r="D134" s="53">
        <v>1.2999999999999999E-2</v>
      </c>
      <c r="E134" s="53">
        <v>2266</v>
      </c>
      <c r="F134" s="53">
        <v>192</v>
      </c>
      <c r="G134" s="54">
        <f t="shared" si="32"/>
        <v>11520</v>
      </c>
      <c r="H134" s="54">
        <f t="shared" si="30"/>
        <v>149.76</v>
      </c>
      <c r="I134" s="12" t="s">
        <v>207</v>
      </c>
      <c r="J134" s="17">
        <f t="shared" si="33"/>
        <v>11520</v>
      </c>
      <c r="K134" s="97">
        <f t="shared" si="31"/>
        <v>1152</v>
      </c>
      <c r="L134" s="13">
        <f t="shared" si="34"/>
        <v>192</v>
      </c>
      <c r="M134" s="13">
        <f t="shared" si="35"/>
        <v>149.76</v>
      </c>
      <c r="N134" s="55">
        <v>1</v>
      </c>
      <c r="O134" s="14">
        <f t="shared" si="36"/>
        <v>6.6090025999999996E-2</v>
      </c>
    </row>
    <row r="135" spans="2:15" x14ac:dyDescent="0.25">
      <c r="B135" s="17" t="s">
        <v>17</v>
      </c>
      <c r="C135" s="52">
        <v>60</v>
      </c>
      <c r="D135" s="53">
        <v>1.0500000000000001E-2</v>
      </c>
      <c r="E135" s="53">
        <v>2150</v>
      </c>
      <c r="F135" s="53">
        <v>224</v>
      </c>
      <c r="G135" s="54">
        <f t="shared" si="32"/>
        <v>13440</v>
      </c>
      <c r="H135" s="54">
        <f t="shared" si="30"/>
        <v>141.12</v>
      </c>
      <c r="I135" s="12" t="s">
        <v>90</v>
      </c>
      <c r="J135" s="17">
        <f t="shared" si="33"/>
        <v>13440</v>
      </c>
      <c r="K135" s="97">
        <f t="shared" si="31"/>
        <v>1344</v>
      </c>
      <c r="L135" s="13">
        <f t="shared" si="34"/>
        <v>224</v>
      </c>
      <c r="M135" s="13">
        <f t="shared" si="35"/>
        <v>141.12</v>
      </c>
      <c r="N135" s="55">
        <v>1</v>
      </c>
      <c r="O135" s="14">
        <f t="shared" si="36"/>
        <v>6.5637209000000002E-2</v>
      </c>
    </row>
    <row r="136" spans="2:15" x14ac:dyDescent="0.25">
      <c r="B136" s="17" t="s">
        <v>18</v>
      </c>
      <c r="C136" s="52">
        <v>60</v>
      </c>
      <c r="D136" s="53">
        <v>1.0500000000000001E-2</v>
      </c>
      <c r="E136" s="53">
        <v>2150</v>
      </c>
      <c r="F136" s="53">
        <v>224</v>
      </c>
      <c r="G136" s="54">
        <f t="shared" si="32"/>
        <v>13440</v>
      </c>
      <c r="H136" s="54">
        <f t="shared" si="30"/>
        <v>141.12</v>
      </c>
      <c r="I136" s="12" t="s">
        <v>91</v>
      </c>
      <c r="J136" s="17">
        <f t="shared" si="33"/>
        <v>13440</v>
      </c>
      <c r="K136" s="97">
        <f t="shared" si="31"/>
        <v>1344</v>
      </c>
      <c r="L136" s="13">
        <f t="shared" si="34"/>
        <v>224</v>
      </c>
      <c r="M136" s="13">
        <f t="shared" si="35"/>
        <v>141.12</v>
      </c>
      <c r="N136" s="55">
        <v>1</v>
      </c>
      <c r="O136" s="14">
        <f t="shared" si="36"/>
        <v>6.5637209000000002E-2</v>
      </c>
    </row>
    <row r="137" spans="2:15" x14ac:dyDescent="0.25">
      <c r="B137" s="17" t="s">
        <v>19</v>
      </c>
      <c r="C137" s="52">
        <v>60</v>
      </c>
      <c r="D137" s="53">
        <v>1.2999999999999999E-2</v>
      </c>
      <c r="E137" s="53">
        <v>2675</v>
      </c>
      <c r="F137" s="53">
        <v>192</v>
      </c>
      <c r="G137" s="54">
        <f t="shared" si="32"/>
        <v>11520</v>
      </c>
      <c r="H137" s="54">
        <f t="shared" si="30"/>
        <v>149.76</v>
      </c>
      <c r="I137" s="12" t="s">
        <v>92</v>
      </c>
      <c r="J137" s="17">
        <f t="shared" si="33"/>
        <v>11520</v>
      </c>
      <c r="K137" s="97">
        <f t="shared" si="31"/>
        <v>1152</v>
      </c>
      <c r="L137" s="13">
        <f t="shared" si="34"/>
        <v>192</v>
      </c>
      <c r="M137" s="13">
        <f t="shared" si="35"/>
        <v>149.76</v>
      </c>
      <c r="N137" s="55">
        <v>1</v>
      </c>
      <c r="O137" s="14">
        <f t="shared" si="36"/>
        <v>5.5985047000000003E-2</v>
      </c>
    </row>
    <row r="138" spans="2:15" x14ac:dyDescent="0.25">
      <c r="B138" s="17" t="s">
        <v>20</v>
      </c>
      <c r="C138" s="52">
        <v>90</v>
      </c>
      <c r="D138" s="53">
        <v>7.0000000000000001E-3</v>
      </c>
      <c r="E138" s="53">
        <v>2010</v>
      </c>
      <c r="F138" s="53">
        <v>192</v>
      </c>
      <c r="G138" s="54">
        <f t="shared" si="32"/>
        <v>17280</v>
      </c>
      <c r="H138" s="54">
        <f t="shared" si="30"/>
        <v>120.96</v>
      </c>
      <c r="I138" s="12" t="s">
        <v>93</v>
      </c>
      <c r="J138" s="17">
        <f t="shared" si="33"/>
        <v>17280</v>
      </c>
      <c r="K138" s="97">
        <f t="shared" si="31"/>
        <v>1728</v>
      </c>
      <c r="L138" s="13">
        <f t="shared" si="34"/>
        <v>192</v>
      </c>
      <c r="M138" s="13">
        <f t="shared" si="35"/>
        <v>120.96</v>
      </c>
      <c r="N138" s="55">
        <v>1</v>
      </c>
      <c r="O138" s="14">
        <f t="shared" si="36"/>
        <v>6.0179103999999997E-2</v>
      </c>
    </row>
    <row r="139" spans="2:15" x14ac:dyDescent="0.25">
      <c r="B139" s="17" t="s">
        <v>186</v>
      </c>
      <c r="C139" s="52">
        <v>60</v>
      </c>
      <c r="D139" s="53">
        <v>1.0500000000000001E-2</v>
      </c>
      <c r="E139" s="53">
        <v>2450</v>
      </c>
      <c r="F139" s="53">
        <v>224</v>
      </c>
      <c r="G139" s="54">
        <f t="shared" si="32"/>
        <v>13440</v>
      </c>
      <c r="H139" s="54">
        <f t="shared" si="30"/>
        <v>141.12</v>
      </c>
      <c r="I139" s="12" t="s">
        <v>190</v>
      </c>
      <c r="J139" s="17">
        <f t="shared" si="33"/>
        <v>13440</v>
      </c>
      <c r="K139" s="97">
        <f t="shared" si="31"/>
        <v>1344</v>
      </c>
      <c r="L139" s="13">
        <f t="shared" si="34"/>
        <v>224</v>
      </c>
      <c r="M139" s="13">
        <f t="shared" si="35"/>
        <v>141.12</v>
      </c>
      <c r="N139" s="55">
        <v>1</v>
      </c>
      <c r="O139" s="14">
        <f t="shared" si="36"/>
        <v>5.7599999999999998E-2</v>
      </c>
    </row>
    <row r="140" spans="2:15" x14ac:dyDescent="0.25">
      <c r="B140" s="17" t="s">
        <v>192</v>
      </c>
      <c r="C140" s="52">
        <v>90</v>
      </c>
      <c r="D140" s="53">
        <v>7.4999999999999997E-3</v>
      </c>
      <c r="E140" s="53">
        <v>2047</v>
      </c>
      <c r="F140" s="53">
        <v>192</v>
      </c>
      <c r="G140" s="54">
        <f t="shared" si="32"/>
        <v>17280</v>
      </c>
      <c r="H140" s="54">
        <f t="shared" si="30"/>
        <v>129.6</v>
      </c>
      <c r="I140" s="12" t="s">
        <v>196</v>
      </c>
      <c r="J140" s="17">
        <f t="shared" si="33"/>
        <v>17280</v>
      </c>
      <c r="K140" s="97">
        <f t="shared" si="31"/>
        <v>1728</v>
      </c>
      <c r="L140" s="13">
        <f t="shared" si="34"/>
        <v>192</v>
      </c>
      <c r="M140" s="13">
        <f t="shared" si="35"/>
        <v>129.6</v>
      </c>
      <c r="N140" s="55">
        <v>1</v>
      </c>
      <c r="O140" s="14">
        <f t="shared" si="36"/>
        <v>6.3312164000000004E-2</v>
      </c>
    </row>
    <row r="141" spans="2:15" x14ac:dyDescent="0.25">
      <c r="B141" s="17" t="s">
        <v>21</v>
      </c>
      <c r="C141" s="52">
        <v>60</v>
      </c>
      <c r="D141" s="53">
        <v>1.2999999999999999E-2</v>
      </c>
      <c r="E141" s="53">
        <v>2597</v>
      </c>
      <c r="F141" s="53">
        <v>192</v>
      </c>
      <c r="G141" s="54">
        <f t="shared" si="32"/>
        <v>11520</v>
      </c>
      <c r="H141" s="54">
        <f t="shared" si="30"/>
        <v>149.76</v>
      </c>
      <c r="I141" s="12" t="s">
        <v>94</v>
      </c>
      <c r="J141" s="17">
        <f t="shared" si="33"/>
        <v>11520</v>
      </c>
      <c r="K141" s="97">
        <f t="shared" si="31"/>
        <v>1152</v>
      </c>
      <c r="L141" s="13">
        <f t="shared" si="34"/>
        <v>192</v>
      </c>
      <c r="M141" s="13">
        <f t="shared" si="35"/>
        <v>149.76</v>
      </c>
      <c r="N141" s="55">
        <v>1</v>
      </c>
      <c r="O141" s="14">
        <f t="shared" si="36"/>
        <v>5.7666538000000003E-2</v>
      </c>
    </row>
    <row r="142" spans="2:15" x14ac:dyDescent="0.25">
      <c r="B142" s="17" t="s">
        <v>217</v>
      </c>
      <c r="C142" s="52"/>
      <c r="D142" s="53"/>
      <c r="E142" s="53"/>
      <c r="F142" s="53"/>
      <c r="G142" s="54"/>
      <c r="H142" s="54"/>
      <c r="I142" s="12" t="s">
        <v>221</v>
      </c>
      <c r="J142" s="17">
        <v>0</v>
      </c>
      <c r="K142" s="97">
        <f t="shared" si="31"/>
        <v>0</v>
      </c>
      <c r="L142" s="13">
        <v>0</v>
      </c>
      <c r="M142" s="13">
        <v>0</v>
      </c>
      <c r="N142" s="55">
        <v>0</v>
      </c>
      <c r="O142" s="14">
        <v>1</v>
      </c>
    </row>
    <row r="143" spans="2:15" x14ac:dyDescent="0.25">
      <c r="B143" s="17" t="s">
        <v>22</v>
      </c>
      <c r="C143" s="52">
        <v>60</v>
      </c>
      <c r="D143" s="53">
        <v>1.0500000000000001E-2</v>
      </c>
      <c r="E143" s="53">
        <v>2398</v>
      </c>
      <c r="F143" s="53">
        <v>224</v>
      </c>
      <c r="G143" s="54">
        <f t="shared" si="32"/>
        <v>13440</v>
      </c>
      <c r="H143" s="54">
        <f t="shared" si="30"/>
        <v>141.12</v>
      </c>
      <c r="I143" s="12" t="s">
        <v>95</v>
      </c>
      <c r="J143" s="17">
        <f t="shared" si="33"/>
        <v>13440</v>
      </c>
      <c r="K143" s="97">
        <f t="shared" si="31"/>
        <v>1344</v>
      </c>
      <c r="L143" s="13">
        <f t="shared" si="34"/>
        <v>224</v>
      </c>
      <c r="M143" s="13">
        <f t="shared" si="35"/>
        <v>141.12</v>
      </c>
      <c r="N143" s="55">
        <v>1</v>
      </c>
      <c r="O143" s="14">
        <f t="shared" si="36"/>
        <v>5.8849040999999998E-2</v>
      </c>
    </row>
    <row r="144" spans="2:15" x14ac:dyDescent="0.25">
      <c r="B144" s="17" t="s">
        <v>23</v>
      </c>
      <c r="C144" s="52">
        <v>60</v>
      </c>
      <c r="D144" s="53">
        <v>1.2999999999999999E-2</v>
      </c>
      <c r="E144" s="53">
        <v>2934</v>
      </c>
      <c r="F144" s="53">
        <v>192</v>
      </c>
      <c r="G144" s="54">
        <f t="shared" si="32"/>
        <v>11520</v>
      </c>
      <c r="H144" s="54">
        <f t="shared" si="30"/>
        <v>149.76</v>
      </c>
      <c r="I144" s="12" t="s">
        <v>96</v>
      </c>
      <c r="J144" s="17">
        <f t="shared" si="33"/>
        <v>11520</v>
      </c>
      <c r="K144" s="97">
        <f t="shared" si="31"/>
        <v>1152</v>
      </c>
      <c r="L144" s="13">
        <f t="shared" si="34"/>
        <v>192</v>
      </c>
      <c r="M144" s="13">
        <f t="shared" si="35"/>
        <v>149.76</v>
      </c>
      <c r="N144" s="55">
        <v>1</v>
      </c>
      <c r="O144" s="14">
        <f t="shared" si="36"/>
        <v>5.1042944999999999E-2</v>
      </c>
    </row>
    <row r="145" spans="2:15" x14ac:dyDescent="0.25">
      <c r="B145" s="17" t="s">
        <v>24</v>
      </c>
      <c r="C145" s="52">
        <v>60</v>
      </c>
      <c r="D145" s="53">
        <v>1.2999999999999999E-2</v>
      </c>
      <c r="E145" s="53">
        <v>2179</v>
      </c>
      <c r="F145" s="53">
        <v>192</v>
      </c>
      <c r="G145" s="54">
        <f t="shared" si="32"/>
        <v>11520</v>
      </c>
      <c r="H145" s="54">
        <f t="shared" si="30"/>
        <v>149.76</v>
      </c>
      <c r="I145" s="12" t="s">
        <v>97</v>
      </c>
      <c r="J145" s="17">
        <f t="shared" si="33"/>
        <v>11520</v>
      </c>
      <c r="K145" s="97">
        <f t="shared" si="31"/>
        <v>1152</v>
      </c>
      <c r="L145" s="13">
        <f t="shared" si="34"/>
        <v>192</v>
      </c>
      <c r="M145" s="13">
        <f t="shared" si="35"/>
        <v>149.76</v>
      </c>
      <c r="N145" s="55">
        <v>1</v>
      </c>
      <c r="O145" s="14">
        <f t="shared" si="36"/>
        <v>6.8728775000000006E-2</v>
      </c>
    </row>
    <row r="146" spans="2:15" x14ac:dyDescent="0.25">
      <c r="B146" s="17" t="s">
        <v>172</v>
      </c>
      <c r="C146" s="52">
        <v>60</v>
      </c>
      <c r="D146" s="53">
        <v>1.2675000000000001E-2</v>
      </c>
      <c r="E146" s="53">
        <v>2505</v>
      </c>
      <c r="F146" s="53">
        <v>192</v>
      </c>
      <c r="G146" s="54">
        <f t="shared" si="32"/>
        <v>11520</v>
      </c>
      <c r="H146" s="54">
        <f>G146*D146</f>
        <v>146.01599999999999</v>
      </c>
      <c r="I146" s="12" t="s">
        <v>181</v>
      </c>
      <c r="J146" s="17">
        <f>G146</f>
        <v>11520</v>
      </c>
      <c r="K146" s="97">
        <f t="shared" si="31"/>
        <v>1152</v>
      </c>
      <c r="L146" s="13">
        <f>G146/C146</f>
        <v>192</v>
      </c>
      <c r="M146" s="13">
        <f>H146</f>
        <v>146.01599999999999</v>
      </c>
      <c r="N146" s="55">
        <v>1</v>
      </c>
      <c r="O146" s="14">
        <f>H146/E146</f>
        <v>5.8289819999999999E-2</v>
      </c>
    </row>
    <row r="147" spans="2:15" x14ac:dyDescent="0.25">
      <c r="B147" s="17" t="s">
        <v>25</v>
      </c>
      <c r="C147" s="52">
        <v>60</v>
      </c>
      <c r="D147" s="53">
        <v>1.2999999999999999E-2</v>
      </c>
      <c r="E147" s="53">
        <v>2544</v>
      </c>
      <c r="F147" s="53">
        <v>192</v>
      </c>
      <c r="G147" s="54">
        <f t="shared" si="32"/>
        <v>11520</v>
      </c>
      <c r="H147" s="54">
        <f t="shared" si="30"/>
        <v>149.76</v>
      </c>
      <c r="I147" s="12" t="s">
        <v>98</v>
      </c>
      <c r="J147" s="17">
        <f t="shared" si="33"/>
        <v>11520</v>
      </c>
      <c r="K147" s="97">
        <f t="shared" si="31"/>
        <v>1152</v>
      </c>
      <c r="L147" s="13">
        <f t="shared" si="34"/>
        <v>192</v>
      </c>
      <c r="M147" s="13">
        <f t="shared" si="35"/>
        <v>149.76</v>
      </c>
      <c r="N147" s="55">
        <v>1</v>
      </c>
      <c r="O147" s="14">
        <f t="shared" si="36"/>
        <v>5.8867925000000002E-2</v>
      </c>
    </row>
    <row r="148" spans="2:15" x14ac:dyDescent="0.25">
      <c r="B148" s="17" t="s">
        <v>26</v>
      </c>
      <c r="C148" s="52">
        <v>60</v>
      </c>
      <c r="D148" s="53">
        <v>1.2999999999999999E-2</v>
      </c>
      <c r="E148" s="53">
        <v>2495</v>
      </c>
      <c r="F148" s="53">
        <v>192</v>
      </c>
      <c r="G148" s="54">
        <f t="shared" si="32"/>
        <v>11520</v>
      </c>
      <c r="H148" s="54">
        <f t="shared" si="30"/>
        <v>149.76</v>
      </c>
      <c r="I148" s="12" t="s">
        <v>99</v>
      </c>
      <c r="J148" s="17">
        <f t="shared" si="33"/>
        <v>11520</v>
      </c>
      <c r="K148" s="97">
        <f t="shared" si="31"/>
        <v>1152</v>
      </c>
      <c r="L148" s="13">
        <f t="shared" si="34"/>
        <v>192</v>
      </c>
      <c r="M148" s="13">
        <f t="shared" si="35"/>
        <v>149.76</v>
      </c>
      <c r="N148" s="55">
        <v>1</v>
      </c>
      <c r="O148" s="14">
        <f t="shared" si="36"/>
        <v>6.0024048000000003E-2</v>
      </c>
    </row>
    <row r="149" spans="2:15" x14ac:dyDescent="0.25">
      <c r="B149" s="17" t="s">
        <v>201</v>
      </c>
      <c r="C149" s="52">
        <v>60</v>
      </c>
      <c r="D149" s="53">
        <v>1.2999999999999999E-2</v>
      </c>
      <c r="E149" s="53">
        <v>1745</v>
      </c>
      <c r="F149" s="53">
        <v>192</v>
      </c>
      <c r="G149" s="54">
        <f t="shared" si="32"/>
        <v>11520</v>
      </c>
      <c r="H149" s="54">
        <f t="shared" si="30"/>
        <v>149.76</v>
      </c>
      <c r="I149" s="12" t="s">
        <v>208</v>
      </c>
      <c r="J149" s="17">
        <f t="shared" si="33"/>
        <v>11520</v>
      </c>
      <c r="K149" s="97">
        <f t="shared" si="31"/>
        <v>1152</v>
      </c>
      <c r="L149" s="13">
        <f t="shared" si="34"/>
        <v>192</v>
      </c>
      <c r="M149" s="13">
        <f t="shared" si="35"/>
        <v>149.76</v>
      </c>
      <c r="N149" s="55">
        <v>1</v>
      </c>
      <c r="O149" s="14">
        <f t="shared" si="36"/>
        <v>8.5822350000000006E-2</v>
      </c>
    </row>
    <row r="150" spans="2:15" x14ac:dyDescent="0.25">
      <c r="B150" s="17" t="s">
        <v>27</v>
      </c>
      <c r="C150" s="52">
        <v>60</v>
      </c>
      <c r="D150" s="53">
        <v>1.2999999999999999E-2</v>
      </c>
      <c r="E150" s="53">
        <v>2601</v>
      </c>
      <c r="F150" s="53">
        <v>192</v>
      </c>
      <c r="G150" s="54">
        <f t="shared" si="32"/>
        <v>11520</v>
      </c>
      <c r="H150" s="54">
        <f t="shared" si="30"/>
        <v>149.76</v>
      </c>
      <c r="I150" s="12" t="s">
        <v>100</v>
      </c>
      <c r="J150" s="17">
        <f t="shared" si="33"/>
        <v>11520</v>
      </c>
      <c r="K150" s="97">
        <f t="shared" si="31"/>
        <v>1152</v>
      </c>
      <c r="L150" s="13">
        <f t="shared" si="34"/>
        <v>192</v>
      </c>
      <c r="M150" s="13">
        <f t="shared" si="35"/>
        <v>149.76</v>
      </c>
      <c r="N150" s="55">
        <v>1</v>
      </c>
      <c r="O150" s="14">
        <f t="shared" si="36"/>
        <v>5.7577854999999997E-2</v>
      </c>
    </row>
    <row r="151" spans="2:15" x14ac:dyDescent="0.25">
      <c r="B151" s="17" t="s">
        <v>223</v>
      </c>
      <c r="C151" s="52">
        <v>90</v>
      </c>
      <c r="D151" s="53">
        <v>7.4999999999999997E-3</v>
      </c>
      <c r="E151" s="53">
        <v>1877</v>
      </c>
      <c r="F151" s="53">
        <v>192</v>
      </c>
      <c r="G151" s="54">
        <f t="shared" si="32"/>
        <v>17280</v>
      </c>
      <c r="H151" s="54">
        <f t="shared" si="30"/>
        <v>129.6</v>
      </c>
      <c r="I151" s="12" t="s">
        <v>227</v>
      </c>
      <c r="J151" s="17">
        <f t="shared" si="33"/>
        <v>17280</v>
      </c>
      <c r="K151" s="97">
        <f t="shared" si="31"/>
        <v>1728</v>
      </c>
      <c r="L151" s="13">
        <f t="shared" si="34"/>
        <v>192</v>
      </c>
      <c r="M151" s="13">
        <f t="shared" si="35"/>
        <v>129.6</v>
      </c>
      <c r="N151" s="55">
        <v>1</v>
      </c>
      <c r="O151" s="14">
        <f t="shared" si="36"/>
        <v>6.9046351000000006E-2</v>
      </c>
    </row>
    <row r="152" spans="2:15" x14ac:dyDescent="0.25">
      <c r="B152" s="17" t="s">
        <v>28</v>
      </c>
      <c r="C152" s="52">
        <v>60</v>
      </c>
      <c r="D152" s="53">
        <v>1.2999999999999999E-2</v>
      </c>
      <c r="E152" s="53">
        <v>2915</v>
      </c>
      <c r="F152" s="53">
        <v>192</v>
      </c>
      <c r="G152" s="54">
        <f t="shared" si="32"/>
        <v>11520</v>
      </c>
      <c r="H152" s="54">
        <f>G152*D152</f>
        <v>149.76</v>
      </c>
      <c r="I152" s="12" t="s">
        <v>101</v>
      </c>
      <c r="J152" s="17">
        <f>G152</f>
        <v>11520</v>
      </c>
      <c r="K152" s="97">
        <f t="shared" si="31"/>
        <v>1152</v>
      </c>
      <c r="L152" s="13">
        <f>G152/C152</f>
        <v>192</v>
      </c>
      <c r="M152" s="13">
        <f>H152</f>
        <v>149.76</v>
      </c>
      <c r="N152" s="55">
        <v>1</v>
      </c>
      <c r="O152" s="14">
        <f>H152/E152</f>
        <v>5.1375642999999999E-2</v>
      </c>
    </row>
    <row r="153" spans="2:15" x14ac:dyDescent="0.25">
      <c r="B153" s="17" t="s">
        <v>29</v>
      </c>
      <c r="C153" s="52">
        <v>60</v>
      </c>
      <c r="D153" s="53">
        <v>1.2999999999999999E-2</v>
      </c>
      <c r="E153" s="53">
        <v>2521</v>
      </c>
      <c r="F153" s="53">
        <v>192</v>
      </c>
      <c r="G153" s="54">
        <f>F153*C153</f>
        <v>11520</v>
      </c>
      <c r="H153" s="54">
        <f>G153*D153</f>
        <v>149.76</v>
      </c>
      <c r="I153" s="12" t="s">
        <v>102</v>
      </c>
      <c r="J153" s="17">
        <f>G153</f>
        <v>11520</v>
      </c>
      <c r="K153" s="97">
        <f t="shared" si="31"/>
        <v>1152</v>
      </c>
      <c r="L153" s="13">
        <f>G153/C153</f>
        <v>192</v>
      </c>
      <c r="M153" s="13">
        <f>H153</f>
        <v>149.76</v>
      </c>
      <c r="N153" s="55">
        <v>1</v>
      </c>
      <c r="O153" s="14">
        <f>H153/E153</f>
        <v>5.9404998000000001E-2</v>
      </c>
    </row>
    <row r="154" spans="2:15" x14ac:dyDescent="0.25">
      <c r="B154" s="17" t="s">
        <v>170</v>
      </c>
      <c r="C154" s="52">
        <v>60</v>
      </c>
      <c r="D154" s="53">
        <v>1.248E-2</v>
      </c>
      <c r="E154" s="53">
        <v>2505</v>
      </c>
      <c r="F154" s="53">
        <v>192</v>
      </c>
      <c r="G154" s="54">
        <f t="shared" si="32"/>
        <v>11520</v>
      </c>
      <c r="H154" s="54">
        <f t="shared" si="30"/>
        <v>143.7696</v>
      </c>
      <c r="I154" s="12" t="s">
        <v>182</v>
      </c>
      <c r="J154" s="17">
        <f t="shared" si="33"/>
        <v>11520</v>
      </c>
      <c r="K154" s="97">
        <f t="shared" si="31"/>
        <v>1152</v>
      </c>
      <c r="L154" s="13">
        <f t="shared" si="34"/>
        <v>192</v>
      </c>
      <c r="M154" s="13">
        <f t="shared" si="35"/>
        <v>143.7696</v>
      </c>
      <c r="N154" s="55">
        <v>1</v>
      </c>
      <c r="O154" s="14">
        <f t="shared" si="36"/>
        <v>5.7393053999999999E-2</v>
      </c>
    </row>
    <row r="155" spans="2:15" x14ac:dyDescent="0.25">
      <c r="B155" s="17" t="s">
        <v>275</v>
      </c>
      <c r="C155" s="52">
        <v>60</v>
      </c>
      <c r="D155" s="53">
        <v>1.2999999999999999E-2</v>
      </c>
      <c r="E155" s="53">
        <v>2610</v>
      </c>
      <c r="F155" s="53">
        <v>192</v>
      </c>
      <c r="G155" s="54">
        <f t="shared" si="32"/>
        <v>11520</v>
      </c>
      <c r="H155" s="54">
        <f t="shared" si="30"/>
        <v>149.76</v>
      </c>
      <c r="I155" s="12" t="s">
        <v>278</v>
      </c>
      <c r="J155" s="17">
        <f t="shared" si="33"/>
        <v>11520</v>
      </c>
      <c r="K155" s="97">
        <f t="shared" si="31"/>
        <v>1152</v>
      </c>
      <c r="L155" s="13">
        <f t="shared" si="34"/>
        <v>192</v>
      </c>
      <c r="M155" s="13">
        <f t="shared" si="35"/>
        <v>149.76</v>
      </c>
      <c r="N155" s="55">
        <v>1</v>
      </c>
      <c r="O155" s="14">
        <f t="shared" si="36"/>
        <v>5.7379310000000003E-2</v>
      </c>
    </row>
    <row r="156" spans="2:15" x14ac:dyDescent="0.25">
      <c r="B156" s="17" t="s">
        <v>30</v>
      </c>
      <c r="C156" s="52">
        <v>90</v>
      </c>
      <c r="D156" s="53">
        <v>5.4999999999999997E-3</v>
      </c>
      <c r="E156" s="53">
        <v>2300</v>
      </c>
      <c r="F156" s="53">
        <v>192</v>
      </c>
      <c r="G156" s="54">
        <f t="shared" si="32"/>
        <v>17280</v>
      </c>
      <c r="H156" s="54">
        <f t="shared" si="30"/>
        <v>95.04</v>
      </c>
      <c r="I156" s="12" t="s">
        <v>103</v>
      </c>
      <c r="J156" s="17">
        <f t="shared" si="33"/>
        <v>17280</v>
      </c>
      <c r="K156" s="97">
        <f t="shared" si="31"/>
        <v>1728</v>
      </c>
      <c r="L156" s="13">
        <f t="shared" si="34"/>
        <v>192</v>
      </c>
      <c r="M156" s="13">
        <f t="shared" si="35"/>
        <v>95.04</v>
      </c>
      <c r="N156" s="55">
        <v>1</v>
      </c>
      <c r="O156" s="14">
        <f t="shared" si="36"/>
        <v>4.1321739000000003E-2</v>
      </c>
    </row>
    <row r="157" spans="2:15" x14ac:dyDescent="0.25">
      <c r="B157" s="28" t="s">
        <v>162</v>
      </c>
      <c r="C157" s="56">
        <v>0</v>
      </c>
      <c r="D157" s="57">
        <v>0</v>
      </c>
      <c r="E157" s="57">
        <v>0</v>
      </c>
      <c r="F157" s="57">
        <v>0</v>
      </c>
      <c r="G157" s="58">
        <v>0</v>
      </c>
      <c r="H157" s="58">
        <f t="shared" si="30"/>
        <v>0</v>
      </c>
      <c r="I157" s="26" t="s">
        <v>167</v>
      </c>
      <c r="J157" s="28">
        <f t="shared" si="33"/>
        <v>0</v>
      </c>
      <c r="K157" s="93">
        <v>0</v>
      </c>
      <c r="L157" s="27">
        <v>0</v>
      </c>
      <c r="M157" s="27">
        <f t="shared" si="35"/>
        <v>0</v>
      </c>
      <c r="N157" s="29">
        <v>0</v>
      </c>
      <c r="O157" s="59">
        <v>0</v>
      </c>
    </row>
    <row r="158" spans="2:15" x14ac:dyDescent="0.25">
      <c r="B158" s="28" t="s">
        <v>11</v>
      </c>
      <c r="C158" s="56">
        <v>60</v>
      </c>
      <c r="D158" s="57">
        <v>0.01</v>
      </c>
      <c r="E158" s="57">
        <v>2281</v>
      </c>
      <c r="F158" s="57">
        <v>224</v>
      </c>
      <c r="G158" s="58">
        <f>F158*C158</f>
        <v>13440</v>
      </c>
      <c r="H158" s="58">
        <f t="shared" si="30"/>
        <v>134.4</v>
      </c>
      <c r="I158" s="26" t="s">
        <v>126</v>
      </c>
      <c r="J158" s="28">
        <f>E158/D158</f>
        <v>228100</v>
      </c>
      <c r="K158" s="93">
        <f t="shared" ref="K158:K187" si="37">J158/10</f>
        <v>22810</v>
      </c>
      <c r="L158" s="27">
        <f>F158*(E158/H158)</f>
        <v>3801.6666666666702</v>
      </c>
      <c r="M158" s="27">
        <f>E158</f>
        <v>2281</v>
      </c>
      <c r="N158" s="29">
        <f>E158/H158</f>
        <v>16.9717261905</v>
      </c>
      <c r="O158" s="59">
        <v>1</v>
      </c>
    </row>
    <row r="159" spans="2:15" x14ac:dyDescent="0.25">
      <c r="B159" s="28" t="s">
        <v>12</v>
      </c>
      <c r="C159" s="56">
        <v>90</v>
      </c>
      <c r="D159" s="57">
        <v>7.4999999999999997E-3</v>
      </c>
      <c r="E159" s="57">
        <v>2633</v>
      </c>
      <c r="F159" s="57">
        <v>192</v>
      </c>
      <c r="G159" s="58">
        <f t="shared" ref="G159:H187" si="38">F159*C159</f>
        <v>17280</v>
      </c>
      <c r="H159" s="58">
        <f t="shared" si="30"/>
        <v>129.6</v>
      </c>
      <c r="I159" s="26" t="s">
        <v>127</v>
      </c>
      <c r="J159" s="28">
        <f t="shared" ref="J159:J187" si="39">E159/D159</f>
        <v>351066.66666666698</v>
      </c>
      <c r="K159" s="93">
        <f t="shared" si="37"/>
        <v>35106.699999999997</v>
      </c>
      <c r="L159" s="27">
        <f t="shared" ref="L159:L187" si="40">F159*(E159/H159)</f>
        <v>3900.74074074074</v>
      </c>
      <c r="M159" s="27">
        <f t="shared" ref="M159:M187" si="41">E159</f>
        <v>2633</v>
      </c>
      <c r="N159" s="29">
        <f t="shared" ref="N159:N187" si="42">E159/H159</f>
        <v>20.316358024700001</v>
      </c>
      <c r="O159" s="59">
        <v>1</v>
      </c>
    </row>
    <row r="160" spans="2:15" x14ac:dyDescent="0.25">
      <c r="B160" s="28" t="s">
        <v>13</v>
      </c>
      <c r="C160" s="56">
        <v>60</v>
      </c>
      <c r="D160" s="57">
        <v>1.2999999999999999E-2</v>
      </c>
      <c r="E160" s="57">
        <v>2532</v>
      </c>
      <c r="F160" s="57">
        <v>192</v>
      </c>
      <c r="G160" s="58">
        <f t="shared" si="38"/>
        <v>11520</v>
      </c>
      <c r="H160" s="58">
        <f t="shared" si="30"/>
        <v>149.76</v>
      </c>
      <c r="I160" s="26" t="s">
        <v>128</v>
      </c>
      <c r="J160" s="28">
        <f t="shared" si="39"/>
        <v>194769.23076923101</v>
      </c>
      <c r="K160" s="93">
        <f t="shared" si="37"/>
        <v>19476.900000000001</v>
      </c>
      <c r="L160" s="27">
        <f t="shared" si="40"/>
        <v>3246.1538461538498</v>
      </c>
      <c r="M160" s="27">
        <f t="shared" si="41"/>
        <v>2532</v>
      </c>
      <c r="N160" s="29">
        <f t="shared" si="42"/>
        <v>16.907051282099999</v>
      </c>
      <c r="O160" s="59">
        <v>1</v>
      </c>
    </row>
    <row r="161" spans="2:15" x14ac:dyDescent="0.25">
      <c r="B161" s="28" t="s">
        <v>14</v>
      </c>
      <c r="C161" s="56">
        <v>60</v>
      </c>
      <c r="D161" s="57">
        <v>1.2999999999999999E-2</v>
      </c>
      <c r="E161" s="57">
        <v>2186</v>
      </c>
      <c r="F161" s="57">
        <v>192</v>
      </c>
      <c r="G161" s="58">
        <f t="shared" si="38"/>
        <v>11520</v>
      </c>
      <c r="H161" s="58">
        <f t="shared" si="30"/>
        <v>149.76</v>
      </c>
      <c r="I161" s="26" t="s">
        <v>129</v>
      </c>
      <c r="J161" s="28">
        <f t="shared" si="39"/>
        <v>168153.84615384601</v>
      </c>
      <c r="K161" s="93">
        <f t="shared" si="37"/>
        <v>16815.400000000001</v>
      </c>
      <c r="L161" s="27">
        <f t="shared" si="40"/>
        <v>2802.5641025640998</v>
      </c>
      <c r="M161" s="27">
        <f t="shared" si="41"/>
        <v>2186</v>
      </c>
      <c r="N161" s="29">
        <f t="shared" si="42"/>
        <v>14.5966880342</v>
      </c>
      <c r="O161" s="59">
        <v>1</v>
      </c>
    </row>
    <row r="162" spans="2:15" x14ac:dyDescent="0.25">
      <c r="B162" s="28" t="s">
        <v>15</v>
      </c>
      <c r="C162" s="56">
        <v>60</v>
      </c>
      <c r="D162" s="57">
        <v>1.0500000000000001E-2</v>
      </c>
      <c r="E162" s="57">
        <v>1699</v>
      </c>
      <c r="F162" s="57">
        <v>224</v>
      </c>
      <c r="G162" s="58">
        <f t="shared" si="38"/>
        <v>13440</v>
      </c>
      <c r="H162" s="58">
        <f t="shared" si="30"/>
        <v>141.12</v>
      </c>
      <c r="I162" s="26" t="s">
        <v>130</v>
      </c>
      <c r="J162" s="28">
        <f t="shared" si="39"/>
        <v>161809.52380952399</v>
      </c>
      <c r="K162" s="93">
        <f t="shared" si="37"/>
        <v>16181</v>
      </c>
      <c r="L162" s="27">
        <f t="shared" si="40"/>
        <v>2696.8253968253998</v>
      </c>
      <c r="M162" s="27">
        <f t="shared" si="41"/>
        <v>1699</v>
      </c>
      <c r="N162" s="29">
        <f t="shared" si="42"/>
        <v>12.039399093</v>
      </c>
      <c r="O162" s="59">
        <v>1</v>
      </c>
    </row>
    <row r="163" spans="2:15" x14ac:dyDescent="0.25">
      <c r="B163" s="28" t="s">
        <v>16</v>
      </c>
      <c r="C163" s="56">
        <v>60</v>
      </c>
      <c r="D163" s="57">
        <v>1.2999999999999999E-2</v>
      </c>
      <c r="E163" s="57">
        <v>2190</v>
      </c>
      <c r="F163" s="57">
        <v>192</v>
      </c>
      <c r="G163" s="58">
        <f t="shared" si="38"/>
        <v>11520</v>
      </c>
      <c r="H163" s="58">
        <f t="shared" si="30"/>
        <v>149.76</v>
      </c>
      <c r="I163" s="26" t="s">
        <v>131</v>
      </c>
      <c r="J163" s="28">
        <f t="shared" si="39"/>
        <v>168461.538461538</v>
      </c>
      <c r="K163" s="93">
        <f t="shared" si="37"/>
        <v>16846.2</v>
      </c>
      <c r="L163" s="27">
        <f t="shared" si="40"/>
        <v>2807.6923076923099</v>
      </c>
      <c r="M163" s="27">
        <f t="shared" si="41"/>
        <v>2190</v>
      </c>
      <c r="N163" s="29">
        <f t="shared" si="42"/>
        <v>14.623397435899999</v>
      </c>
      <c r="O163" s="59">
        <v>1</v>
      </c>
    </row>
    <row r="164" spans="2:15" x14ac:dyDescent="0.25">
      <c r="B164" s="28" t="s">
        <v>168</v>
      </c>
      <c r="C164" s="56">
        <v>60</v>
      </c>
      <c r="D164" s="57">
        <v>1.235E-2</v>
      </c>
      <c r="E164" s="57">
        <v>2505</v>
      </c>
      <c r="F164" s="57">
        <v>192</v>
      </c>
      <c r="G164" s="58">
        <f t="shared" si="38"/>
        <v>11520</v>
      </c>
      <c r="H164" s="58">
        <f t="shared" si="30"/>
        <v>142.27199999999999</v>
      </c>
      <c r="I164" s="26" t="s">
        <v>183</v>
      </c>
      <c r="J164" s="28">
        <f t="shared" si="39"/>
        <v>202834.00809716599</v>
      </c>
      <c r="K164" s="93">
        <f t="shared" si="37"/>
        <v>20283.400000000001</v>
      </c>
      <c r="L164" s="27">
        <f t="shared" si="40"/>
        <v>3380.56680161943</v>
      </c>
      <c r="M164" s="27">
        <f t="shared" si="41"/>
        <v>2505</v>
      </c>
      <c r="N164" s="29">
        <f t="shared" si="42"/>
        <v>17.607118758399999</v>
      </c>
      <c r="O164" s="59">
        <v>1</v>
      </c>
    </row>
    <row r="165" spans="2:15" x14ac:dyDescent="0.25">
      <c r="B165" s="28" t="s">
        <v>199</v>
      </c>
      <c r="C165" s="56">
        <v>60</v>
      </c>
      <c r="D165" s="57">
        <v>1.2999999999999999E-2</v>
      </c>
      <c r="E165" s="57">
        <v>2266</v>
      </c>
      <c r="F165" s="57">
        <v>192</v>
      </c>
      <c r="G165" s="58">
        <f t="shared" si="38"/>
        <v>11520</v>
      </c>
      <c r="H165" s="58">
        <f t="shared" si="30"/>
        <v>149.76</v>
      </c>
      <c r="I165" s="26" t="s">
        <v>209</v>
      </c>
      <c r="J165" s="28">
        <f t="shared" si="39"/>
        <v>174307.69230769199</v>
      </c>
      <c r="K165" s="93">
        <f t="shared" si="37"/>
        <v>17430.8</v>
      </c>
      <c r="L165" s="27">
        <f t="shared" si="40"/>
        <v>2905.1282051282101</v>
      </c>
      <c r="M165" s="27">
        <f t="shared" si="41"/>
        <v>2266</v>
      </c>
      <c r="N165" s="29">
        <f t="shared" si="42"/>
        <v>15.130876068399999</v>
      </c>
      <c r="O165" s="59">
        <v>1</v>
      </c>
    </row>
    <row r="166" spans="2:15" x14ac:dyDescent="0.25">
      <c r="B166" s="28" t="s">
        <v>17</v>
      </c>
      <c r="C166" s="56">
        <v>60</v>
      </c>
      <c r="D166" s="57">
        <v>1.0500000000000001E-2</v>
      </c>
      <c r="E166" s="57">
        <v>2150</v>
      </c>
      <c r="F166" s="57">
        <v>224</v>
      </c>
      <c r="G166" s="58">
        <f t="shared" si="38"/>
        <v>13440</v>
      </c>
      <c r="H166" s="58">
        <f t="shared" si="30"/>
        <v>141.12</v>
      </c>
      <c r="I166" s="26" t="s">
        <v>132</v>
      </c>
      <c r="J166" s="28">
        <f t="shared" si="39"/>
        <v>204761.904761905</v>
      </c>
      <c r="K166" s="93">
        <f t="shared" si="37"/>
        <v>20476.2</v>
      </c>
      <c r="L166" s="27">
        <f t="shared" si="40"/>
        <v>3412.6984126984098</v>
      </c>
      <c r="M166" s="27">
        <f t="shared" si="41"/>
        <v>2150</v>
      </c>
      <c r="N166" s="29">
        <f t="shared" si="42"/>
        <v>15.235260771</v>
      </c>
      <c r="O166" s="59">
        <v>1</v>
      </c>
    </row>
    <row r="167" spans="2:15" x14ac:dyDescent="0.25">
      <c r="B167" s="28" t="s">
        <v>18</v>
      </c>
      <c r="C167" s="56">
        <v>60</v>
      </c>
      <c r="D167" s="57">
        <v>1.0500000000000001E-2</v>
      </c>
      <c r="E167" s="57">
        <v>2150</v>
      </c>
      <c r="F167" s="57">
        <v>224</v>
      </c>
      <c r="G167" s="58">
        <f t="shared" si="38"/>
        <v>13440</v>
      </c>
      <c r="H167" s="58">
        <f t="shared" si="30"/>
        <v>141.12</v>
      </c>
      <c r="I167" s="26" t="s">
        <v>133</v>
      </c>
      <c r="J167" s="28">
        <f t="shared" si="39"/>
        <v>204761.904761905</v>
      </c>
      <c r="K167" s="93">
        <f t="shared" si="37"/>
        <v>20476.2</v>
      </c>
      <c r="L167" s="27">
        <f t="shared" si="40"/>
        <v>3412.6984126984098</v>
      </c>
      <c r="M167" s="27">
        <f t="shared" si="41"/>
        <v>2150</v>
      </c>
      <c r="N167" s="29">
        <f t="shared" si="42"/>
        <v>15.235260771</v>
      </c>
      <c r="O167" s="59">
        <v>1</v>
      </c>
    </row>
    <row r="168" spans="2:15" x14ac:dyDescent="0.25">
      <c r="B168" s="28" t="s">
        <v>19</v>
      </c>
      <c r="C168" s="56">
        <v>60</v>
      </c>
      <c r="D168" s="57">
        <v>1.2999999999999999E-2</v>
      </c>
      <c r="E168" s="57">
        <v>2675</v>
      </c>
      <c r="F168" s="57">
        <v>192</v>
      </c>
      <c r="G168" s="58">
        <f t="shared" si="38"/>
        <v>11520</v>
      </c>
      <c r="H168" s="58">
        <f t="shared" si="30"/>
        <v>149.76</v>
      </c>
      <c r="I168" s="26" t="s">
        <v>134</v>
      </c>
      <c r="J168" s="28">
        <f t="shared" si="39"/>
        <v>205769.23076923101</v>
      </c>
      <c r="K168" s="93">
        <f t="shared" si="37"/>
        <v>20576.900000000001</v>
      </c>
      <c r="L168" s="27">
        <f t="shared" si="40"/>
        <v>3429.4871794871801</v>
      </c>
      <c r="M168" s="27">
        <f t="shared" si="41"/>
        <v>2675</v>
      </c>
      <c r="N168" s="29">
        <f t="shared" si="42"/>
        <v>17.861912393200001</v>
      </c>
      <c r="O168" s="59">
        <v>1</v>
      </c>
    </row>
    <row r="169" spans="2:15" x14ac:dyDescent="0.25">
      <c r="B169" s="28" t="s">
        <v>20</v>
      </c>
      <c r="C169" s="56">
        <v>90</v>
      </c>
      <c r="D169" s="57">
        <v>7.0000000000000001E-3</v>
      </c>
      <c r="E169" s="57">
        <v>2010</v>
      </c>
      <c r="F169" s="57">
        <v>192</v>
      </c>
      <c r="G169" s="58">
        <f t="shared" si="38"/>
        <v>17280</v>
      </c>
      <c r="H169" s="58">
        <f t="shared" si="30"/>
        <v>120.96</v>
      </c>
      <c r="I169" s="26" t="s">
        <v>135</v>
      </c>
      <c r="J169" s="28">
        <f t="shared" si="39"/>
        <v>287142.85714285698</v>
      </c>
      <c r="K169" s="93">
        <f t="shared" si="37"/>
        <v>28714.3</v>
      </c>
      <c r="L169" s="27">
        <f t="shared" si="40"/>
        <v>3190.4761904761899</v>
      </c>
      <c r="M169" s="27">
        <f t="shared" si="41"/>
        <v>2010</v>
      </c>
      <c r="N169" s="29">
        <f t="shared" si="42"/>
        <v>16.617063492100002</v>
      </c>
      <c r="O169" s="59">
        <v>1</v>
      </c>
    </row>
    <row r="170" spans="2:15" x14ac:dyDescent="0.25">
      <c r="B170" s="28" t="s">
        <v>186</v>
      </c>
      <c r="C170" s="56">
        <v>60</v>
      </c>
      <c r="D170" s="57">
        <v>1.0500000000000001E-2</v>
      </c>
      <c r="E170" s="57">
        <v>2450</v>
      </c>
      <c r="F170" s="57">
        <v>224</v>
      </c>
      <c r="G170" s="58">
        <f t="shared" si="38"/>
        <v>13440</v>
      </c>
      <c r="H170" s="58">
        <f t="shared" si="30"/>
        <v>141.12</v>
      </c>
      <c r="I170" s="26" t="s">
        <v>191</v>
      </c>
      <c r="J170" s="28">
        <f t="shared" si="39"/>
        <v>233333.33333333299</v>
      </c>
      <c r="K170" s="93">
        <f t="shared" si="37"/>
        <v>23333.3</v>
      </c>
      <c r="L170" s="27">
        <f t="shared" si="40"/>
        <v>3888.8888888888901</v>
      </c>
      <c r="M170" s="27">
        <f t="shared" si="41"/>
        <v>2450</v>
      </c>
      <c r="N170" s="29">
        <f t="shared" si="42"/>
        <v>17.361111111100001</v>
      </c>
      <c r="O170" s="59">
        <v>1</v>
      </c>
    </row>
    <row r="171" spans="2:15" x14ac:dyDescent="0.25">
      <c r="B171" s="28" t="s">
        <v>192</v>
      </c>
      <c r="C171" s="56">
        <v>90</v>
      </c>
      <c r="D171" s="57">
        <v>7.4999999999999997E-3</v>
      </c>
      <c r="E171" s="57">
        <v>2047</v>
      </c>
      <c r="F171" s="57">
        <v>192</v>
      </c>
      <c r="G171" s="58">
        <f t="shared" si="38"/>
        <v>17280</v>
      </c>
      <c r="H171" s="58">
        <f t="shared" si="30"/>
        <v>129.6</v>
      </c>
      <c r="I171" s="26" t="s">
        <v>197</v>
      </c>
      <c r="J171" s="28">
        <f t="shared" si="39"/>
        <v>272933.33333333302</v>
      </c>
      <c r="K171" s="93">
        <f t="shared" si="37"/>
        <v>27293.3</v>
      </c>
      <c r="L171" s="27">
        <f t="shared" si="40"/>
        <v>3032.5925925925899</v>
      </c>
      <c r="M171" s="27">
        <f t="shared" si="41"/>
        <v>2047</v>
      </c>
      <c r="N171" s="29">
        <f t="shared" si="42"/>
        <v>15.7947530864</v>
      </c>
      <c r="O171" s="59">
        <v>1</v>
      </c>
    </row>
    <row r="172" spans="2:15" x14ac:dyDescent="0.25">
      <c r="B172" s="28" t="s">
        <v>21</v>
      </c>
      <c r="C172" s="56">
        <v>60</v>
      </c>
      <c r="D172" s="57">
        <v>1.2999999999999999E-2</v>
      </c>
      <c r="E172" s="57">
        <v>2597</v>
      </c>
      <c r="F172" s="57">
        <v>192</v>
      </c>
      <c r="G172" s="58">
        <f t="shared" si="38"/>
        <v>11520</v>
      </c>
      <c r="H172" s="58">
        <f t="shared" si="30"/>
        <v>149.76</v>
      </c>
      <c r="I172" s="26" t="s">
        <v>136</v>
      </c>
      <c r="J172" s="28">
        <f t="shared" si="39"/>
        <v>199769.23076923101</v>
      </c>
      <c r="K172" s="93">
        <f t="shared" si="37"/>
        <v>19976.900000000001</v>
      </c>
      <c r="L172" s="27">
        <f t="shared" si="40"/>
        <v>3329.4871794871801</v>
      </c>
      <c r="M172" s="27">
        <f t="shared" si="41"/>
        <v>2597</v>
      </c>
      <c r="N172" s="29">
        <f t="shared" si="42"/>
        <v>17.341079059799998</v>
      </c>
      <c r="O172" s="59">
        <v>1</v>
      </c>
    </row>
    <row r="173" spans="2:15" x14ac:dyDescent="0.25">
      <c r="B173" s="28" t="s">
        <v>217</v>
      </c>
      <c r="C173" s="56"/>
      <c r="D173" s="57"/>
      <c r="E173" s="57"/>
      <c r="F173" s="57"/>
      <c r="G173" s="58"/>
      <c r="H173" s="58"/>
      <c r="I173" s="26" t="s">
        <v>222</v>
      </c>
      <c r="J173" s="28">
        <v>0</v>
      </c>
      <c r="K173" s="93">
        <f t="shared" si="37"/>
        <v>0</v>
      </c>
      <c r="L173" s="27">
        <v>0</v>
      </c>
      <c r="M173" s="27">
        <v>0</v>
      </c>
      <c r="N173" s="29">
        <v>0</v>
      </c>
      <c r="O173" s="59">
        <v>1</v>
      </c>
    </row>
    <row r="174" spans="2:15" x14ac:dyDescent="0.25">
      <c r="B174" s="28" t="s">
        <v>22</v>
      </c>
      <c r="C174" s="56">
        <v>60</v>
      </c>
      <c r="D174" s="57">
        <v>1.0500000000000001E-2</v>
      </c>
      <c r="E174" s="57">
        <v>2398</v>
      </c>
      <c r="F174" s="57">
        <v>224</v>
      </c>
      <c r="G174" s="58">
        <f t="shared" si="38"/>
        <v>13440</v>
      </c>
      <c r="H174" s="58">
        <f t="shared" si="30"/>
        <v>141.12</v>
      </c>
      <c r="I174" s="26" t="s">
        <v>137</v>
      </c>
      <c r="J174" s="28">
        <f t="shared" si="39"/>
        <v>228380.95238095199</v>
      </c>
      <c r="K174" s="93">
        <f t="shared" si="37"/>
        <v>22838.1</v>
      </c>
      <c r="L174" s="27">
        <f t="shared" si="40"/>
        <v>3806.3492063492099</v>
      </c>
      <c r="M174" s="27">
        <f t="shared" si="41"/>
        <v>2398</v>
      </c>
      <c r="N174" s="29">
        <f t="shared" si="42"/>
        <v>16.9926303855</v>
      </c>
      <c r="O174" s="59">
        <v>1</v>
      </c>
    </row>
    <row r="175" spans="2:15" x14ac:dyDescent="0.25">
      <c r="B175" s="28" t="s">
        <v>23</v>
      </c>
      <c r="C175" s="56">
        <v>60</v>
      </c>
      <c r="D175" s="57">
        <v>1.2999999999999999E-2</v>
      </c>
      <c r="E175" s="57">
        <v>2934</v>
      </c>
      <c r="F175" s="57">
        <v>192</v>
      </c>
      <c r="G175" s="58">
        <f t="shared" si="38"/>
        <v>11520</v>
      </c>
      <c r="H175" s="58">
        <f t="shared" si="30"/>
        <v>149.76</v>
      </c>
      <c r="I175" s="26" t="s">
        <v>138</v>
      </c>
      <c r="J175" s="28">
        <f t="shared" si="39"/>
        <v>225692.30769230801</v>
      </c>
      <c r="K175" s="93">
        <f t="shared" si="37"/>
        <v>22569.200000000001</v>
      </c>
      <c r="L175" s="27">
        <f t="shared" si="40"/>
        <v>3761.5384615384601</v>
      </c>
      <c r="M175" s="27">
        <f t="shared" si="41"/>
        <v>2934</v>
      </c>
      <c r="N175" s="29">
        <f t="shared" si="42"/>
        <v>19.5913461538</v>
      </c>
      <c r="O175" s="59">
        <v>1</v>
      </c>
    </row>
    <row r="176" spans="2:15" x14ac:dyDescent="0.25">
      <c r="B176" s="28" t="s">
        <v>24</v>
      </c>
      <c r="C176" s="56">
        <v>60</v>
      </c>
      <c r="D176" s="57">
        <v>1.2999999999999999E-2</v>
      </c>
      <c r="E176" s="57">
        <v>2179</v>
      </c>
      <c r="F176" s="57">
        <v>192</v>
      </c>
      <c r="G176" s="58">
        <f t="shared" si="38"/>
        <v>11520</v>
      </c>
      <c r="H176" s="58">
        <f t="shared" si="30"/>
        <v>149.76</v>
      </c>
      <c r="I176" s="26" t="s">
        <v>139</v>
      </c>
      <c r="J176" s="28">
        <f t="shared" si="39"/>
        <v>167615.384615385</v>
      </c>
      <c r="K176" s="93">
        <f t="shared" si="37"/>
        <v>16761.5</v>
      </c>
      <c r="L176" s="27">
        <f t="shared" si="40"/>
        <v>2793.58974358974</v>
      </c>
      <c r="M176" s="27">
        <f t="shared" si="41"/>
        <v>2179</v>
      </c>
      <c r="N176" s="29">
        <f t="shared" si="42"/>
        <v>14.5499465812</v>
      </c>
      <c r="O176" s="59">
        <v>1</v>
      </c>
    </row>
    <row r="177" spans="2:15" x14ac:dyDescent="0.25">
      <c r="B177" s="28" t="s">
        <v>172</v>
      </c>
      <c r="C177" s="56">
        <v>60</v>
      </c>
      <c r="D177" s="57">
        <v>1.2675000000000001E-2</v>
      </c>
      <c r="E177" s="57">
        <v>2505</v>
      </c>
      <c r="F177" s="57">
        <v>192</v>
      </c>
      <c r="G177" s="58">
        <f t="shared" si="38"/>
        <v>11520</v>
      </c>
      <c r="H177" s="58">
        <f>G177*D177</f>
        <v>146.01599999999999</v>
      </c>
      <c r="I177" s="26" t="s">
        <v>184</v>
      </c>
      <c r="J177" s="28">
        <f>E177/D177</f>
        <v>197633.13609467499</v>
      </c>
      <c r="K177" s="93">
        <f t="shared" si="37"/>
        <v>19763.3</v>
      </c>
      <c r="L177" s="27">
        <f>F177*(E177/H177)</f>
        <v>3293.8856015779102</v>
      </c>
      <c r="M177" s="27">
        <f>E177</f>
        <v>2505</v>
      </c>
      <c r="N177" s="29">
        <f>E177/H177</f>
        <v>17.1556541749</v>
      </c>
      <c r="O177" s="59">
        <v>1</v>
      </c>
    </row>
    <row r="178" spans="2:15" x14ac:dyDescent="0.25">
      <c r="B178" s="28" t="s">
        <v>25</v>
      </c>
      <c r="C178" s="56">
        <v>60</v>
      </c>
      <c r="D178" s="57">
        <v>1.2999999999999999E-2</v>
      </c>
      <c r="E178" s="57">
        <v>2544</v>
      </c>
      <c r="F178" s="57">
        <v>192</v>
      </c>
      <c r="G178" s="58">
        <f t="shared" si="38"/>
        <v>11520</v>
      </c>
      <c r="H178" s="58">
        <f t="shared" si="30"/>
        <v>149.76</v>
      </c>
      <c r="I178" s="26" t="s">
        <v>140</v>
      </c>
      <c r="J178" s="28">
        <f t="shared" si="39"/>
        <v>195692.30769230801</v>
      </c>
      <c r="K178" s="93">
        <f t="shared" si="37"/>
        <v>19569.2</v>
      </c>
      <c r="L178" s="27">
        <f t="shared" si="40"/>
        <v>3261.5384615384601</v>
      </c>
      <c r="M178" s="27">
        <f t="shared" si="41"/>
        <v>2544</v>
      </c>
      <c r="N178" s="29">
        <f t="shared" si="42"/>
        <v>16.987179487199999</v>
      </c>
      <c r="O178" s="59">
        <v>1</v>
      </c>
    </row>
    <row r="179" spans="2:15" x14ac:dyDescent="0.25">
      <c r="B179" s="28" t="s">
        <v>26</v>
      </c>
      <c r="C179" s="56">
        <v>60</v>
      </c>
      <c r="D179" s="57">
        <v>1.2999999999999999E-2</v>
      </c>
      <c r="E179" s="57">
        <v>2495</v>
      </c>
      <c r="F179" s="57">
        <v>192</v>
      </c>
      <c r="G179" s="58">
        <f t="shared" si="38"/>
        <v>11520</v>
      </c>
      <c r="H179" s="58">
        <f t="shared" si="30"/>
        <v>149.76</v>
      </c>
      <c r="I179" s="26" t="s">
        <v>141</v>
      </c>
      <c r="J179" s="28">
        <f t="shared" si="39"/>
        <v>191923.07692307699</v>
      </c>
      <c r="K179" s="93">
        <f t="shared" si="37"/>
        <v>19192.3</v>
      </c>
      <c r="L179" s="27">
        <f t="shared" si="40"/>
        <v>3198.7179487179501</v>
      </c>
      <c r="M179" s="27">
        <f t="shared" si="41"/>
        <v>2495</v>
      </c>
      <c r="N179" s="29">
        <f t="shared" si="42"/>
        <v>16.659989316200001</v>
      </c>
      <c r="O179" s="59">
        <v>1</v>
      </c>
    </row>
    <row r="180" spans="2:15" x14ac:dyDescent="0.25">
      <c r="B180" s="28" t="s">
        <v>201</v>
      </c>
      <c r="C180" s="56">
        <v>60</v>
      </c>
      <c r="D180" s="57">
        <v>1.2999999999999999E-2</v>
      </c>
      <c r="E180" s="57">
        <v>1745</v>
      </c>
      <c r="F180" s="57">
        <v>192</v>
      </c>
      <c r="G180" s="58">
        <f t="shared" si="38"/>
        <v>11520</v>
      </c>
      <c r="H180" s="58">
        <f t="shared" si="30"/>
        <v>149.76</v>
      </c>
      <c r="I180" s="26" t="s">
        <v>210</v>
      </c>
      <c r="J180" s="28">
        <f t="shared" si="39"/>
        <v>134230.76923076899</v>
      </c>
      <c r="K180" s="93">
        <f t="shared" si="37"/>
        <v>13423.1</v>
      </c>
      <c r="L180" s="27">
        <f t="shared" si="40"/>
        <v>2237.17948717949</v>
      </c>
      <c r="M180" s="27">
        <f t="shared" si="41"/>
        <v>1745</v>
      </c>
      <c r="N180" s="29">
        <f t="shared" si="42"/>
        <v>11.6519764957</v>
      </c>
      <c r="O180" s="59">
        <v>1</v>
      </c>
    </row>
    <row r="181" spans="2:15" x14ac:dyDescent="0.25">
      <c r="B181" s="28" t="s">
        <v>27</v>
      </c>
      <c r="C181" s="56">
        <v>60</v>
      </c>
      <c r="D181" s="57">
        <v>1.2999999999999999E-2</v>
      </c>
      <c r="E181" s="57">
        <v>2601</v>
      </c>
      <c r="F181" s="57">
        <v>192</v>
      </c>
      <c r="G181" s="58">
        <f t="shared" si="38"/>
        <v>11520</v>
      </c>
      <c r="H181" s="58">
        <f t="shared" si="30"/>
        <v>149.76</v>
      </c>
      <c r="I181" s="26" t="s">
        <v>142</v>
      </c>
      <c r="J181" s="28">
        <f t="shared" si="39"/>
        <v>200076.92307692301</v>
      </c>
      <c r="K181" s="93">
        <f t="shared" si="37"/>
        <v>20007.7</v>
      </c>
      <c r="L181" s="27">
        <f t="shared" si="40"/>
        <v>3334.6153846153802</v>
      </c>
      <c r="M181" s="27">
        <f t="shared" si="41"/>
        <v>2601</v>
      </c>
      <c r="N181" s="29">
        <f t="shared" si="42"/>
        <v>17.367788461500002</v>
      </c>
      <c r="O181" s="59">
        <v>1</v>
      </c>
    </row>
    <row r="182" spans="2:15" x14ac:dyDescent="0.25">
      <c r="B182" s="28" t="s">
        <v>223</v>
      </c>
      <c r="C182" s="56">
        <v>90</v>
      </c>
      <c r="D182" s="57">
        <v>7.4999999999999997E-3</v>
      </c>
      <c r="E182" s="57">
        <v>1877</v>
      </c>
      <c r="F182" s="57">
        <v>192</v>
      </c>
      <c r="G182" s="58">
        <f t="shared" si="38"/>
        <v>17280</v>
      </c>
      <c r="H182" s="58">
        <f t="shared" si="30"/>
        <v>129.6</v>
      </c>
      <c r="I182" s="26" t="s">
        <v>228</v>
      </c>
      <c r="J182" s="28">
        <f t="shared" si="39"/>
        <v>250266.66666666701</v>
      </c>
      <c r="K182" s="93">
        <f t="shared" si="37"/>
        <v>25026.7</v>
      </c>
      <c r="L182" s="27">
        <f t="shared" si="40"/>
        <v>2780.74074074074</v>
      </c>
      <c r="M182" s="27">
        <f t="shared" si="41"/>
        <v>1877</v>
      </c>
      <c r="N182" s="29">
        <f t="shared" si="42"/>
        <v>14.483024691400001</v>
      </c>
      <c r="O182" s="59">
        <v>1</v>
      </c>
    </row>
    <row r="183" spans="2:15" x14ac:dyDescent="0.25">
      <c r="B183" s="28" t="s">
        <v>28</v>
      </c>
      <c r="C183" s="56">
        <v>60</v>
      </c>
      <c r="D183" s="57">
        <v>1.2999999999999999E-2</v>
      </c>
      <c r="E183" s="57">
        <v>2915</v>
      </c>
      <c r="F183" s="57">
        <v>192</v>
      </c>
      <c r="G183" s="58">
        <f t="shared" si="38"/>
        <v>11520</v>
      </c>
      <c r="H183" s="58">
        <f>G183*D183</f>
        <v>149.76</v>
      </c>
      <c r="I183" s="26" t="s">
        <v>143</v>
      </c>
      <c r="J183" s="28">
        <f>E183/D183</f>
        <v>224230.76923076899</v>
      </c>
      <c r="K183" s="93">
        <f t="shared" si="37"/>
        <v>22423.1</v>
      </c>
      <c r="L183" s="27">
        <f>F183*(E183/H183)</f>
        <v>3737.17948717949</v>
      </c>
      <c r="M183" s="27">
        <f>E183</f>
        <v>2915</v>
      </c>
      <c r="N183" s="29">
        <f>E183/H183</f>
        <v>19.464476495700001</v>
      </c>
      <c r="O183" s="59">
        <v>1</v>
      </c>
    </row>
    <row r="184" spans="2:15" x14ac:dyDescent="0.25">
      <c r="B184" s="28" t="s">
        <v>29</v>
      </c>
      <c r="C184" s="56">
        <v>60</v>
      </c>
      <c r="D184" s="57">
        <v>1.2999999999999999E-2</v>
      </c>
      <c r="E184" s="57">
        <v>2521</v>
      </c>
      <c r="F184" s="57">
        <v>192</v>
      </c>
      <c r="G184" s="58">
        <f>F184*C184</f>
        <v>11520</v>
      </c>
      <c r="H184" s="58">
        <f>G184*D184</f>
        <v>149.76</v>
      </c>
      <c r="I184" s="26" t="s">
        <v>144</v>
      </c>
      <c r="J184" s="28">
        <f>E184/D184</f>
        <v>193923.07692307699</v>
      </c>
      <c r="K184" s="93">
        <f t="shared" si="37"/>
        <v>19392.3</v>
      </c>
      <c r="L184" s="27">
        <f>F184*(E184/H184)</f>
        <v>3232.0512820512799</v>
      </c>
      <c r="M184" s="27">
        <f>E184</f>
        <v>2521</v>
      </c>
      <c r="N184" s="29">
        <f>E184/H184</f>
        <v>16.8336004274</v>
      </c>
      <c r="O184" s="59">
        <v>1</v>
      </c>
    </row>
    <row r="185" spans="2:15" x14ac:dyDescent="0.25">
      <c r="B185" s="28" t="s">
        <v>170</v>
      </c>
      <c r="C185" s="56">
        <v>60</v>
      </c>
      <c r="D185" s="57">
        <v>1.248E-2</v>
      </c>
      <c r="E185" s="57">
        <v>2505</v>
      </c>
      <c r="F185" s="57">
        <v>192</v>
      </c>
      <c r="G185" s="58">
        <f t="shared" si="38"/>
        <v>11520</v>
      </c>
      <c r="H185" s="58">
        <f t="shared" si="38"/>
        <v>143.7696</v>
      </c>
      <c r="I185" s="26" t="s">
        <v>185</v>
      </c>
      <c r="J185" s="28">
        <f t="shared" si="39"/>
        <v>200721.15384615399</v>
      </c>
      <c r="K185" s="93">
        <f t="shared" si="37"/>
        <v>20072.099999999999</v>
      </c>
      <c r="L185" s="27">
        <f t="shared" si="40"/>
        <v>3345.3525641025599</v>
      </c>
      <c r="M185" s="27">
        <f t="shared" si="41"/>
        <v>2505</v>
      </c>
      <c r="N185" s="29">
        <f t="shared" si="42"/>
        <v>17.423711271399998</v>
      </c>
      <c r="O185" s="59">
        <v>1</v>
      </c>
    </row>
    <row r="186" spans="2:15" x14ac:dyDescent="0.25">
      <c r="B186" s="28" t="s">
        <v>275</v>
      </c>
      <c r="C186" s="56">
        <v>60</v>
      </c>
      <c r="D186" s="57">
        <v>1.2999999999999999E-2</v>
      </c>
      <c r="E186" s="57">
        <v>2610</v>
      </c>
      <c r="F186" s="57">
        <v>192</v>
      </c>
      <c r="G186" s="58">
        <f t="shared" si="38"/>
        <v>11520</v>
      </c>
      <c r="H186" s="58">
        <f t="shared" si="38"/>
        <v>149.76</v>
      </c>
      <c r="I186" s="26" t="s">
        <v>277</v>
      </c>
      <c r="J186" s="28">
        <f t="shared" si="39"/>
        <v>200769.23076923101</v>
      </c>
      <c r="K186" s="93">
        <f t="shared" si="37"/>
        <v>20076.900000000001</v>
      </c>
      <c r="L186" s="27">
        <f t="shared" si="40"/>
        <v>3346.1538461538498</v>
      </c>
      <c r="M186" s="27">
        <f t="shared" si="41"/>
        <v>2610</v>
      </c>
      <c r="N186" s="29">
        <f t="shared" si="42"/>
        <v>17.4278846154</v>
      </c>
      <c r="O186" s="59">
        <v>1</v>
      </c>
    </row>
    <row r="187" spans="2:15" x14ac:dyDescent="0.25">
      <c r="B187" s="28" t="s">
        <v>30</v>
      </c>
      <c r="C187" s="56">
        <v>90</v>
      </c>
      <c r="D187" s="57">
        <v>5.4999999999999997E-3</v>
      </c>
      <c r="E187" s="57">
        <v>2300</v>
      </c>
      <c r="F187" s="57">
        <v>192</v>
      </c>
      <c r="G187" s="58">
        <f t="shared" si="38"/>
        <v>17280</v>
      </c>
      <c r="H187" s="58">
        <f t="shared" si="38"/>
        <v>95.04</v>
      </c>
      <c r="I187" s="26" t="s">
        <v>145</v>
      </c>
      <c r="J187" s="28">
        <f t="shared" si="39"/>
        <v>418181.818181818</v>
      </c>
      <c r="K187" s="93">
        <f t="shared" si="37"/>
        <v>41818.199999999997</v>
      </c>
      <c r="L187" s="27">
        <f t="shared" si="40"/>
        <v>4646.4646464646503</v>
      </c>
      <c r="M187" s="27">
        <f t="shared" si="41"/>
        <v>2300</v>
      </c>
      <c r="N187" s="29">
        <f t="shared" si="42"/>
        <v>24.200336700299999</v>
      </c>
      <c r="O187" s="59">
        <v>1</v>
      </c>
    </row>
  </sheetData>
  <pageMargins left="0.25" right="0.25" top="0.75" bottom="0.75" header="0.3" footer="0.3"/>
  <pageSetup scale="26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rgb="FFFFFF00"/>
  </sheetPr>
  <dimension ref="A1:O181"/>
  <sheetViews>
    <sheetView workbookViewId="0"/>
  </sheetViews>
  <sheetFormatPr baseColWidth="10" defaultColWidth="11.42578125" defaultRowHeight="15" x14ac:dyDescent="0.25"/>
  <cols>
    <col min="1" max="1" width="3" customWidth="1"/>
    <col min="2" max="2" width="23.7109375" customWidth="1"/>
    <col min="3" max="3" width="21" style="30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32.7109375" customWidth="1"/>
    <col min="10" max="10" width="11.7109375" customWidth="1"/>
    <col min="11" max="11" width="8.7109375" customWidth="1"/>
    <col min="12" max="12" width="10.42578125" bestFit="1" customWidth="1"/>
    <col min="13" max="13" width="8.140625" bestFit="1" customWidth="1"/>
    <col min="14" max="14" width="13.5703125" bestFit="1" customWidth="1"/>
    <col min="15" max="15" width="14.85546875" customWidth="1"/>
  </cols>
  <sheetData>
    <row r="1" spans="1:15" x14ac:dyDescent="0.25">
      <c r="A1" s="3"/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</row>
    <row r="2" spans="1:15" x14ac:dyDescent="0.25">
      <c r="B2" s="15" t="s">
        <v>162</v>
      </c>
      <c r="C2" s="38">
        <v>0</v>
      </c>
      <c r="D2" s="39">
        <v>0</v>
      </c>
      <c r="E2" s="39">
        <v>0</v>
      </c>
      <c r="F2" s="39">
        <v>0</v>
      </c>
      <c r="G2" s="39">
        <v>0</v>
      </c>
      <c r="H2" s="39">
        <v>0</v>
      </c>
      <c r="I2" s="10" t="s">
        <v>163</v>
      </c>
      <c r="J2" s="15">
        <v>0</v>
      </c>
      <c r="K2" s="94">
        <v>0</v>
      </c>
      <c r="L2" s="40">
        <v>0</v>
      </c>
      <c r="M2" s="41">
        <v>0</v>
      </c>
      <c r="N2" s="11">
        <v>0</v>
      </c>
      <c r="O2" s="42">
        <v>0</v>
      </c>
    </row>
    <row r="3" spans="1:15" x14ac:dyDescent="0.25">
      <c r="B3" s="15" t="s">
        <v>11</v>
      </c>
      <c r="C3" s="38">
        <v>60</v>
      </c>
      <c r="D3" s="43">
        <v>0.01</v>
      </c>
      <c r="E3" s="43">
        <v>2281</v>
      </c>
      <c r="F3" s="43">
        <v>256</v>
      </c>
      <c r="G3" s="39">
        <f>F3*C3</f>
        <v>15360</v>
      </c>
      <c r="H3" s="39">
        <f>G3*D3</f>
        <v>153.6</v>
      </c>
      <c r="I3" s="10" t="s">
        <v>44</v>
      </c>
      <c r="J3" s="15">
        <v>1</v>
      </c>
      <c r="K3" s="94">
        <f t="shared" ref="K3:K31" si="0">J3/10</f>
        <v>0.1</v>
      </c>
      <c r="L3" s="40">
        <f>1/C3</f>
        <v>1.6666670000000001E-2</v>
      </c>
      <c r="M3" s="41">
        <f t="shared" ref="M3:M17" si="1">D3</f>
        <v>0.01</v>
      </c>
      <c r="N3" s="11">
        <f>1/G3</f>
        <v>6.5104200000000006E-5</v>
      </c>
      <c r="O3" s="42">
        <f>1/(E3/D3)</f>
        <v>4.3840400000000001E-6</v>
      </c>
    </row>
    <row r="4" spans="1:15" x14ac:dyDescent="0.25">
      <c r="B4" s="15" t="s">
        <v>12</v>
      </c>
      <c r="C4" s="38">
        <v>90</v>
      </c>
      <c r="D4" s="43">
        <v>7.4999999999999997E-3</v>
      </c>
      <c r="E4" s="43">
        <v>2633</v>
      </c>
      <c r="F4" s="43">
        <v>192</v>
      </c>
      <c r="G4" s="39">
        <f t="shared" ref="G4:H31" si="2">F4*C4</f>
        <v>17280</v>
      </c>
      <c r="H4" s="39">
        <f t="shared" si="2"/>
        <v>129.6</v>
      </c>
      <c r="I4" s="10" t="s">
        <v>45</v>
      </c>
      <c r="J4" s="15">
        <v>1</v>
      </c>
      <c r="K4" s="94">
        <f t="shared" si="0"/>
        <v>0.1</v>
      </c>
      <c r="L4" s="40">
        <f t="shared" ref="L4:L31" si="3">1/C4</f>
        <v>1.111111E-2</v>
      </c>
      <c r="M4" s="41">
        <f t="shared" si="1"/>
        <v>7.4999999999999997E-3</v>
      </c>
      <c r="N4" s="11">
        <f t="shared" ref="N4:N31" si="4">1/G4</f>
        <v>5.7870400000000001E-5</v>
      </c>
      <c r="O4" s="42">
        <f t="shared" ref="O4:O31" si="5">1/(E4/D4)</f>
        <v>2.8484600000000001E-6</v>
      </c>
    </row>
    <row r="5" spans="1:15" x14ac:dyDescent="0.25">
      <c r="B5" s="15" t="s">
        <v>13</v>
      </c>
      <c r="C5" s="38">
        <v>60</v>
      </c>
      <c r="D5" s="43">
        <v>1.2999999999999999E-2</v>
      </c>
      <c r="E5" s="43">
        <v>2532</v>
      </c>
      <c r="F5" s="43">
        <v>240</v>
      </c>
      <c r="G5" s="39">
        <f t="shared" si="2"/>
        <v>14400</v>
      </c>
      <c r="H5" s="39">
        <f t="shared" si="2"/>
        <v>187.2</v>
      </c>
      <c r="I5" s="10" t="s">
        <v>46</v>
      </c>
      <c r="J5" s="15">
        <v>1</v>
      </c>
      <c r="K5" s="94">
        <f t="shared" si="0"/>
        <v>0.1</v>
      </c>
      <c r="L5" s="40">
        <f t="shared" si="3"/>
        <v>1.6666670000000001E-2</v>
      </c>
      <c r="M5" s="41">
        <f t="shared" si="1"/>
        <v>1.2999999999999999E-2</v>
      </c>
      <c r="N5" s="11">
        <f t="shared" si="4"/>
        <v>6.9444399999999995E-5</v>
      </c>
      <c r="O5" s="42">
        <f t="shared" si="5"/>
        <v>5.1342800000000004E-6</v>
      </c>
    </row>
    <row r="6" spans="1:15" x14ac:dyDescent="0.25">
      <c r="B6" s="15" t="s">
        <v>14</v>
      </c>
      <c r="C6" s="38">
        <v>60</v>
      </c>
      <c r="D6" s="43">
        <v>1.2999999999999999E-2</v>
      </c>
      <c r="E6" s="43">
        <v>2186</v>
      </c>
      <c r="F6" s="43">
        <v>240</v>
      </c>
      <c r="G6" s="39">
        <f t="shared" si="2"/>
        <v>14400</v>
      </c>
      <c r="H6" s="39">
        <f t="shared" si="2"/>
        <v>187.2</v>
      </c>
      <c r="I6" s="10" t="s">
        <v>47</v>
      </c>
      <c r="J6" s="15">
        <v>1</v>
      </c>
      <c r="K6" s="94">
        <f t="shared" si="0"/>
        <v>0.1</v>
      </c>
      <c r="L6" s="40">
        <f t="shared" si="3"/>
        <v>1.6666670000000001E-2</v>
      </c>
      <c r="M6" s="41">
        <f t="shared" si="1"/>
        <v>1.2999999999999999E-2</v>
      </c>
      <c r="N6" s="11">
        <f t="shared" si="4"/>
        <v>6.9444399999999995E-5</v>
      </c>
      <c r="O6" s="42">
        <f t="shared" si="5"/>
        <v>5.94694E-6</v>
      </c>
    </row>
    <row r="7" spans="1:15" x14ac:dyDescent="0.25">
      <c r="B7" s="15" t="s">
        <v>15</v>
      </c>
      <c r="C7" s="38">
        <v>60</v>
      </c>
      <c r="D7" s="43">
        <v>1.0500000000000001E-2</v>
      </c>
      <c r="E7" s="43">
        <v>1699</v>
      </c>
      <c r="F7" s="43">
        <v>256</v>
      </c>
      <c r="G7" s="39">
        <f t="shared" si="2"/>
        <v>15360</v>
      </c>
      <c r="H7" s="39">
        <f t="shared" si="2"/>
        <v>161.28</v>
      </c>
      <c r="I7" s="10" t="s">
        <v>48</v>
      </c>
      <c r="J7" s="15">
        <v>1</v>
      </c>
      <c r="K7" s="94">
        <f t="shared" si="0"/>
        <v>0.1</v>
      </c>
      <c r="L7" s="40">
        <f t="shared" si="3"/>
        <v>1.6666670000000001E-2</v>
      </c>
      <c r="M7" s="41">
        <f t="shared" si="1"/>
        <v>1.0500000000000001E-2</v>
      </c>
      <c r="N7" s="11">
        <f t="shared" si="4"/>
        <v>6.5104200000000006E-5</v>
      </c>
      <c r="O7" s="42">
        <f t="shared" si="5"/>
        <v>6.1801100000000002E-6</v>
      </c>
    </row>
    <row r="8" spans="1:15" x14ac:dyDescent="0.25">
      <c r="B8" s="15" t="s">
        <v>16</v>
      </c>
      <c r="C8" s="38">
        <v>60</v>
      </c>
      <c r="D8" s="43">
        <v>1.2999999999999999E-2</v>
      </c>
      <c r="E8" s="43">
        <v>2190</v>
      </c>
      <c r="F8" s="43">
        <v>240</v>
      </c>
      <c r="G8" s="39">
        <f t="shared" si="2"/>
        <v>14400</v>
      </c>
      <c r="H8" s="39">
        <f t="shared" si="2"/>
        <v>187.2</v>
      </c>
      <c r="I8" s="10" t="s">
        <v>49</v>
      </c>
      <c r="J8" s="15">
        <v>1</v>
      </c>
      <c r="K8" s="94">
        <f t="shared" si="0"/>
        <v>0.1</v>
      </c>
      <c r="L8" s="40">
        <f t="shared" si="3"/>
        <v>1.6666670000000001E-2</v>
      </c>
      <c r="M8" s="41">
        <f t="shared" si="1"/>
        <v>1.2999999999999999E-2</v>
      </c>
      <c r="N8" s="11">
        <f t="shared" si="4"/>
        <v>6.9444399999999995E-5</v>
      </c>
      <c r="O8" s="42">
        <f t="shared" si="5"/>
        <v>5.9360700000000002E-6</v>
      </c>
    </row>
    <row r="9" spans="1:15" x14ac:dyDescent="0.25">
      <c r="B9" s="15" t="s">
        <v>168</v>
      </c>
      <c r="C9" s="38">
        <v>60</v>
      </c>
      <c r="D9" s="43">
        <v>1.235E-2</v>
      </c>
      <c r="E9" s="43">
        <v>2505</v>
      </c>
      <c r="F9" s="43">
        <v>240</v>
      </c>
      <c r="G9" s="39">
        <f t="shared" si="2"/>
        <v>14400</v>
      </c>
      <c r="H9" s="39">
        <f t="shared" si="2"/>
        <v>177.84</v>
      </c>
      <c r="I9" s="10" t="s">
        <v>169</v>
      </c>
      <c r="J9" s="15">
        <v>1</v>
      </c>
      <c r="K9" s="94">
        <f t="shared" si="0"/>
        <v>0.1</v>
      </c>
      <c r="L9" s="40">
        <f t="shared" si="3"/>
        <v>1.6666670000000001E-2</v>
      </c>
      <c r="M9" s="41">
        <f t="shared" si="1"/>
        <v>1.235E-2</v>
      </c>
      <c r="N9" s="11">
        <f t="shared" si="4"/>
        <v>6.9444399999999995E-5</v>
      </c>
      <c r="O9" s="42">
        <f t="shared" si="5"/>
        <v>4.9301399999999999E-6</v>
      </c>
    </row>
    <row r="10" spans="1:15" x14ac:dyDescent="0.25">
      <c r="B10" s="15" t="s">
        <v>199</v>
      </c>
      <c r="C10" s="38">
        <v>60</v>
      </c>
      <c r="D10" s="43">
        <v>1.2999999999999999E-2</v>
      </c>
      <c r="E10" s="43">
        <v>2266</v>
      </c>
      <c r="F10" s="43">
        <v>240</v>
      </c>
      <c r="G10" s="39">
        <f t="shared" si="2"/>
        <v>14400</v>
      </c>
      <c r="H10" s="39">
        <f t="shared" si="2"/>
        <v>187.2</v>
      </c>
      <c r="I10" s="10" t="s">
        <v>200</v>
      </c>
      <c r="J10" s="15">
        <v>1</v>
      </c>
      <c r="K10" s="94">
        <f t="shared" si="0"/>
        <v>0.1</v>
      </c>
      <c r="L10" s="40">
        <f t="shared" si="3"/>
        <v>1.6666670000000001E-2</v>
      </c>
      <c r="M10" s="41">
        <f t="shared" si="1"/>
        <v>1.2999999999999999E-2</v>
      </c>
      <c r="N10" s="11">
        <f t="shared" si="4"/>
        <v>6.9444399999999995E-5</v>
      </c>
      <c r="O10" s="42">
        <f t="shared" si="5"/>
        <v>5.7369799999999997E-6</v>
      </c>
    </row>
    <row r="11" spans="1:15" x14ac:dyDescent="0.25">
      <c r="B11" s="15" t="s">
        <v>17</v>
      </c>
      <c r="C11" s="38">
        <v>60</v>
      </c>
      <c r="D11" s="43">
        <v>1.0500000000000001E-2</v>
      </c>
      <c r="E11" s="43">
        <v>2150</v>
      </c>
      <c r="F11" s="43">
        <v>256</v>
      </c>
      <c r="G11" s="39">
        <f t="shared" si="2"/>
        <v>15360</v>
      </c>
      <c r="H11" s="39">
        <f t="shared" si="2"/>
        <v>161.28</v>
      </c>
      <c r="I11" s="10" t="s">
        <v>50</v>
      </c>
      <c r="J11" s="15">
        <v>1</v>
      </c>
      <c r="K11" s="94">
        <f t="shared" si="0"/>
        <v>0.1</v>
      </c>
      <c r="L11" s="40">
        <f t="shared" si="3"/>
        <v>1.6666670000000001E-2</v>
      </c>
      <c r="M11" s="41">
        <f t="shared" si="1"/>
        <v>1.0500000000000001E-2</v>
      </c>
      <c r="N11" s="11">
        <f t="shared" si="4"/>
        <v>6.5104200000000006E-5</v>
      </c>
      <c r="O11" s="42">
        <f t="shared" si="5"/>
        <v>4.8837200000000001E-6</v>
      </c>
    </row>
    <row r="12" spans="1:15" x14ac:dyDescent="0.25">
      <c r="B12" s="15" t="s">
        <v>18</v>
      </c>
      <c r="C12" s="38">
        <v>60</v>
      </c>
      <c r="D12" s="43">
        <v>1.0500000000000001E-2</v>
      </c>
      <c r="E12" s="43">
        <v>2150</v>
      </c>
      <c r="F12" s="43">
        <v>256</v>
      </c>
      <c r="G12" s="39">
        <f t="shared" si="2"/>
        <v>15360</v>
      </c>
      <c r="H12" s="39">
        <f t="shared" si="2"/>
        <v>161.28</v>
      </c>
      <c r="I12" s="10" t="s">
        <v>51</v>
      </c>
      <c r="J12" s="15">
        <v>1</v>
      </c>
      <c r="K12" s="94">
        <f t="shared" si="0"/>
        <v>0.1</v>
      </c>
      <c r="L12" s="40">
        <f t="shared" si="3"/>
        <v>1.6666670000000001E-2</v>
      </c>
      <c r="M12" s="41">
        <f t="shared" si="1"/>
        <v>1.0500000000000001E-2</v>
      </c>
      <c r="N12" s="11">
        <f t="shared" si="4"/>
        <v>6.5104200000000006E-5</v>
      </c>
      <c r="O12" s="42">
        <f t="shared" si="5"/>
        <v>4.8837200000000001E-6</v>
      </c>
    </row>
    <row r="13" spans="1:15" x14ac:dyDescent="0.25">
      <c r="B13" s="15" t="s">
        <v>19</v>
      </c>
      <c r="C13" s="38">
        <v>60</v>
      </c>
      <c r="D13" s="43">
        <v>1.2999999999999999E-2</v>
      </c>
      <c r="E13" s="43">
        <v>2675</v>
      </c>
      <c r="F13" s="43">
        <v>240</v>
      </c>
      <c r="G13" s="39">
        <f t="shared" si="2"/>
        <v>14400</v>
      </c>
      <c r="H13" s="39">
        <f t="shared" si="2"/>
        <v>187.2</v>
      </c>
      <c r="I13" s="10" t="s">
        <v>52</v>
      </c>
      <c r="J13" s="15">
        <v>1</v>
      </c>
      <c r="K13" s="94">
        <f t="shared" si="0"/>
        <v>0.1</v>
      </c>
      <c r="L13" s="40">
        <f t="shared" si="3"/>
        <v>1.6666670000000001E-2</v>
      </c>
      <c r="M13" s="41">
        <f t="shared" si="1"/>
        <v>1.2999999999999999E-2</v>
      </c>
      <c r="N13" s="11">
        <f t="shared" si="4"/>
        <v>6.9444399999999995E-5</v>
      </c>
      <c r="O13" s="42">
        <f t="shared" si="5"/>
        <v>4.8598100000000003E-6</v>
      </c>
    </row>
    <row r="14" spans="1:15" x14ac:dyDescent="0.25">
      <c r="B14" s="15" t="s">
        <v>20</v>
      </c>
      <c r="C14" s="38">
        <v>90</v>
      </c>
      <c r="D14" s="43">
        <v>7.0000000000000001E-3</v>
      </c>
      <c r="E14" s="43">
        <v>2010</v>
      </c>
      <c r="F14" s="43">
        <v>192</v>
      </c>
      <c r="G14" s="39">
        <f t="shared" si="2"/>
        <v>17280</v>
      </c>
      <c r="H14" s="39">
        <f t="shared" si="2"/>
        <v>120.96</v>
      </c>
      <c r="I14" s="10" t="s">
        <v>53</v>
      </c>
      <c r="J14" s="15">
        <v>1</v>
      </c>
      <c r="K14" s="94">
        <f t="shared" si="0"/>
        <v>0.1</v>
      </c>
      <c r="L14" s="40">
        <f t="shared" si="3"/>
        <v>1.111111E-2</v>
      </c>
      <c r="M14" s="41">
        <f t="shared" si="1"/>
        <v>7.0000000000000001E-3</v>
      </c>
      <c r="N14" s="11">
        <f t="shared" si="4"/>
        <v>5.7870400000000001E-5</v>
      </c>
      <c r="O14" s="42">
        <f t="shared" si="5"/>
        <v>3.4825900000000001E-6</v>
      </c>
    </row>
    <row r="15" spans="1:15" x14ac:dyDescent="0.25">
      <c r="B15" s="15" t="s">
        <v>186</v>
      </c>
      <c r="C15" s="38">
        <v>60</v>
      </c>
      <c r="D15" s="43">
        <v>1.0500000000000001E-2</v>
      </c>
      <c r="E15" s="43">
        <v>2450</v>
      </c>
      <c r="F15" s="43">
        <v>256</v>
      </c>
      <c r="G15" s="39">
        <f t="shared" si="2"/>
        <v>15360</v>
      </c>
      <c r="H15" s="39">
        <f t="shared" si="2"/>
        <v>161.28</v>
      </c>
      <c r="I15" s="10" t="s">
        <v>187</v>
      </c>
      <c r="J15" s="15">
        <v>1</v>
      </c>
      <c r="K15" s="94">
        <f t="shared" si="0"/>
        <v>0.1</v>
      </c>
      <c r="L15" s="40">
        <f t="shared" si="3"/>
        <v>1.6666670000000001E-2</v>
      </c>
      <c r="M15" s="41">
        <f t="shared" si="1"/>
        <v>1.0500000000000001E-2</v>
      </c>
      <c r="N15" s="11">
        <f t="shared" si="4"/>
        <v>6.5104200000000006E-5</v>
      </c>
      <c r="O15" s="42">
        <f t="shared" si="5"/>
        <v>4.2857100000000002E-6</v>
      </c>
    </row>
    <row r="16" spans="1:15" x14ac:dyDescent="0.25">
      <c r="B16" s="15" t="s">
        <v>192</v>
      </c>
      <c r="C16" s="38">
        <v>90</v>
      </c>
      <c r="D16" s="43">
        <v>7.4999999999999997E-3</v>
      </c>
      <c r="E16" s="43">
        <v>2047</v>
      </c>
      <c r="F16" s="43">
        <v>192</v>
      </c>
      <c r="G16" s="39">
        <f t="shared" si="2"/>
        <v>17280</v>
      </c>
      <c r="H16" s="39">
        <f t="shared" si="2"/>
        <v>129.6</v>
      </c>
      <c r="I16" s="10" t="s">
        <v>193</v>
      </c>
      <c r="J16" s="15">
        <v>1</v>
      </c>
      <c r="K16" s="94">
        <f t="shared" si="0"/>
        <v>0.1</v>
      </c>
      <c r="L16" s="40">
        <f t="shared" si="3"/>
        <v>1.111111E-2</v>
      </c>
      <c r="M16" s="41">
        <f t="shared" si="1"/>
        <v>7.4999999999999997E-3</v>
      </c>
      <c r="N16" s="11">
        <f t="shared" si="4"/>
        <v>5.7870400000000001E-5</v>
      </c>
      <c r="O16" s="42">
        <f t="shared" si="5"/>
        <v>3.6639000000000002E-6</v>
      </c>
    </row>
    <row r="17" spans="2:15" x14ac:dyDescent="0.25">
      <c r="B17" s="15" t="s">
        <v>21</v>
      </c>
      <c r="C17" s="38">
        <v>60</v>
      </c>
      <c r="D17" s="43">
        <v>1.2999999999999999E-2</v>
      </c>
      <c r="E17" s="43">
        <v>2597</v>
      </c>
      <c r="F17" s="43">
        <v>240</v>
      </c>
      <c r="G17" s="39">
        <f t="shared" si="2"/>
        <v>14400</v>
      </c>
      <c r="H17" s="39">
        <f t="shared" si="2"/>
        <v>187.2</v>
      </c>
      <c r="I17" s="10" t="s">
        <v>54</v>
      </c>
      <c r="J17" s="15">
        <v>1</v>
      </c>
      <c r="K17" s="94">
        <f t="shared" si="0"/>
        <v>0.1</v>
      </c>
      <c r="L17" s="40">
        <f t="shared" si="3"/>
        <v>1.6666670000000001E-2</v>
      </c>
      <c r="M17" s="41">
        <f t="shared" si="1"/>
        <v>1.2999999999999999E-2</v>
      </c>
      <c r="N17" s="11">
        <f t="shared" si="4"/>
        <v>6.9444399999999995E-5</v>
      </c>
      <c r="O17" s="42">
        <f t="shared" si="5"/>
        <v>5.0057799999999999E-6</v>
      </c>
    </row>
    <row r="18" spans="2:15" x14ac:dyDescent="0.25">
      <c r="B18" s="15" t="s">
        <v>217</v>
      </c>
      <c r="C18" s="38"/>
      <c r="D18" s="43"/>
      <c r="E18" s="43"/>
      <c r="F18" s="43"/>
      <c r="G18" s="39"/>
      <c r="H18" s="39"/>
      <c r="I18" s="10" t="s">
        <v>218</v>
      </c>
      <c r="J18" s="15">
        <v>0</v>
      </c>
      <c r="K18" s="94">
        <f t="shared" si="0"/>
        <v>0</v>
      </c>
      <c r="L18" s="40">
        <v>0</v>
      </c>
      <c r="M18" s="41">
        <v>0</v>
      </c>
      <c r="N18" s="11">
        <v>0</v>
      </c>
      <c r="O18" s="42">
        <v>1</v>
      </c>
    </row>
    <row r="19" spans="2:15" x14ac:dyDescent="0.25">
      <c r="B19" s="15" t="s">
        <v>22</v>
      </c>
      <c r="C19" s="38">
        <v>60</v>
      </c>
      <c r="D19" s="43">
        <v>1.0500000000000001E-2</v>
      </c>
      <c r="E19" s="43">
        <v>2398</v>
      </c>
      <c r="F19" s="43">
        <v>256</v>
      </c>
      <c r="G19" s="39">
        <f t="shared" si="2"/>
        <v>15360</v>
      </c>
      <c r="H19" s="39">
        <f t="shared" si="2"/>
        <v>161.28</v>
      </c>
      <c r="I19" s="10" t="s">
        <v>55</v>
      </c>
      <c r="J19" s="15">
        <v>1</v>
      </c>
      <c r="K19" s="94">
        <f t="shared" si="0"/>
        <v>0.1</v>
      </c>
      <c r="L19" s="40">
        <f t="shared" si="3"/>
        <v>1.6666670000000001E-2</v>
      </c>
      <c r="M19" s="41">
        <f t="shared" ref="M19:M31" si="6">D19</f>
        <v>1.0500000000000001E-2</v>
      </c>
      <c r="N19" s="11">
        <f t="shared" si="4"/>
        <v>6.5104200000000006E-5</v>
      </c>
      <c r="O19" s="42">
        <f t="shared" si="5"/>
        <v>4.37865E-6</v>
      </c>
    </row>
    <row r="20" spans="2:15" x14ac:dyDescent="0.25">
      <c r="B20" s="15" t="s">
        <v>23</v>
      </c>
      <c r="C20" s="38">
        <v>60</v>
      </c>
      <c r="D20" s="43">
        <v>1.2999999999999999E-2</v>
      </c>
      <c r="E20" s="43">
        <v>2934</v>
      </c>
      <c r="F20" s="43">
        <v>240</v>
      </c>
      <c r="G20" s="39">
        <f t="shared" si="2"/>
        <v>14400</v>
      </c>
      <c r="H20" s="39">
        <f t="shared" si="2"/>
        <v>187.2</v>
      </c>
      <c r="I20" s="10" t="s">
        <v>56</v>
      </c>
      <c r="J20" s="15">
        <v>1</v>
      </c>
      <c r="K20" s="94">
        <f t="shared" si="0"/>
        <v>0.1</v>
      </c>
      <c r="L20" s="40">
        <f t="shared" si="3"/>
        <v>1.6666670000000001E-2</v>
      </c>
      <c r="M20" s="41">
        <f t="shared" si="6"/>
        <v>1.2999999999999999E-2</v>
      </c>
      <c r="N20" s="11">
        <f t="shared" si="4"/>
        <v>6.9444399999999995E-5</v>
      </c>
      <c r="O20" s="42">
        <f t="shared" si="5"/>
        <v>4.4308099999999998E-6</v>
      </c>
    </row>
    <row r="21" spans="2:15" x14ac:dyDescent="0.25">
      <c r="B21" s="15" t="s">
        <v>24</v>
      </c>
      <c r="C21" s="38">
        <v>60</v>
      </c>
      <c r="D21" s="43">
        <v>1.2999999999999999E-2</v>
      </c>
      <c r="E21" s="43">
        <v>2179</v>
      </c>
      <c r="F21" s="43">
        <v>240</v>
      </c>
      <c r="G21" s="39">
        <f t="shared" si="2"/>
        <v>14400</v>
      </c>
      <c r="H21" s="39">
        <f t="shared" si="2"/>
        <v>187.2</v>
      </c>
      <c r="I21" s="10" t="s">
        <v>57</v>
      </c>
      <c r="J21" s="15">
        <v>1</v>
      </c>
      <c r="K21" s="94">
        <f t="shared" si="0"/>
        <v>0.1</v>
      </c>
      <c r="L21" s="40">
        <f t="shared" si="3"/>
        <v>1.6666670000000001E-2</v>
      </c>
      <c r="M21" s="41">
        <f t="shared" si="6"/>
        <v>1.2999999999999999E-2</v>
      </c>
      <c r="N21" s="11">
        <f t="shared" si="4"/>
        <v>6.9444399999999995E-5</v>
      </c>
      <c r="O21" s="42">
        <f t="shared" si="5"/>
        <v>5.9660400000000004E-6</v>
      </c>
    </row>
    <row r="22" spans="2:15" x14ac:dyDescent="0.25">
      <c r="B22" s="15" t="s">
        <v>172</v>
      </c>
      <c r="C22" s="38">
        <v>60</v>
      </c>
      <c r="D22" s="43">
        <v>1.2675000000000001E-2</v>
      </c>
      <c r="E22" s="43">
        <v>2505</v>
      </c>
      <c r="F22" s="43">
        <v>240</v>
      </c>
      <c r="G22" s="39">
        <f t="shared" si="2"/>
        <v>14400</v>
      </c>
      <c r="H22" s="39">
        <f>G22*D22</f>
        <v>182.52</v>
      </c>
      <c r="I22" s="10" t="s">
        <v>173</v>
      </c>
      <c r="J22" s="15">
        <v>1</v>
      </c>
      <c r="K22" s="94">
        <f t="shared" si="0"/>
        <v>0.1</v>
      </c>
      <c r="L22" s="40">
        <f>1/C22</f>
        <v>1.6666670000000001E-2</v>
      </c>
      <c r="M22" s="41">
        <f t="shared" si="6"/>
        <v>1.268E-2</v>
      </c>
      <c r="N22" s="11">
        <f>1/G22</f>
        <v>6.9444399999999995E-5</v>
      </c>
      <c r="O22" s="42">
        <f>1/(E22/D22)</f>
        <v>5.0598799999999999E-6</v>
      </c>
    </row>
    <row r="23" spans="2:15" x14ac:dyDescent="0.25">
      <c r="B23" s="15" t="s">
        <v>25</v>
      </c>
      <c r="C23" s="38">
        <v>60</v>
      </c>
      <c r="D23" s="43">
        <v>1.2999999999999999E-2</v>
      </c>
      <c r="E23" s="43">
        <v>2544</v>
      </c>
      <c r="F23" s="43">
        <v>240</v>
      </c>
      <c r="G23" s="39">
        <f t="shared" si="2"/>
        <v>14400</v>
      </c>
      <c r="H23" s="39">
        <f t="shared" si="2"/>
        <v>187.2</v>
      </c>
      <c r="I23" s="10" t="s">
        <v>58</v>
      </c>
      <c r="J23" s="15">
        <v>1</v>
      </c>
      <c r="K23" s="94">
        <f t="shared" si="0"/>
        <v>0.1</v>
      </c>
      <c r="L23" s="40">
        <f t="shared" si="3"/>
        <v>1.6666670000000001E-2</v>
      </c>
      <c r="M23" s="41">
        <f t="shared" si="6"/>
        <v>1.2999999999999999E-2</v>
      </c>
      <c r="N23" s="11">
        <f t="shared" si="4"/>
        <v>6.9444399999999995E-5</v>
      </c>
      <c r="O23" s="42">
        <f t="shared" si="5"/>
        <v>5.1100600000000002E-6</v>
      </c>
    </row>
    <row r="24" spans="2:15" x14ac:dyDescent="0.25">
      <c r="B24" s="15" t="s">
        <v>26</v>
      </c>
      <c r="C24" s="38">
        <v>60</v>
      </c>
      <c r="D24" s="43">
        <v>1.2999999999999999E-2</v>
      </c>
      <c r="E24" s="43">
        <v>2495</v>
      </c>
      <c r="F24" s="43">
        <v>240</v>
      </c>
      <c r="G24" s="39">
        <f t="shared" si="2"/>
        <v>14400</v>
      </c>
      <c r="H24" s="39">
        <f t="shared" si="2"/>
        <v>187.2</v>
      </c>
      <c r="I24" s="10" t="s">
        <v>59</v>
      </c>
      <c r="J24" s="15">
        <v>1</v>
      </c>
      <c r="K24" s="94">
        <f t="shared" si="0"/>
        <v>0.1</v>
      </c>
      <c r="L24" s="40">
        <f t="shared" si="3"/>
        <v>1.6666670000000001E-2</v>
      </c>
      <c r="M24" s="41">
        <f t="shared" si="6"/>
        <v>1.2999999999999999E-2</v>
      </c>
      <c r="N24" s="11">
        <f t="shared" si="4"/>
        <v>6.9444399999999995E-5</v>
      </c>
      <c r="O24" s="42">
        <f t="shared" si="5"/>
        <v>5.2104199999999998E-6</v>
      </c>
    </row>
    <row r="25" spans="2:15" x14ac:dyDescent="0.25">
      <c r="B25" s="15" t="s">
        <v>201</v>
      </c>
      <c r="C25" s="38">
        <v>60</v>
      </c>
      <c r="D25" s="43">
        <v>1.2999999999999999E-2</v>
      </c>
      <c r="E25" s="43">
        <v>1745</v>
      </c>
      <c r="F25" s="43">
        <v>240</v>
      </c>
      <c r="G25" s="39">
        <f t="shared" si="2"/>
        <v>14400</v>
      </c>
      <c r="H25" s="39">
        <f t="shared" si="2"/>
        <v>187.2</v>
      </c>
      <c r="I25" s="10" t="s">
        <v>202</v>
      </c>
      <c r="J25" s="15">
        <v>1</v>
      </c>
      <c r="K25" s="94">
        <f t="shared" si="0"/>
        <v>0.1</v>
      </c>
      <c r="L25" s="40">
        <f t="shared" si="3"/>
        <v>1.6666670000000001E-2</v>
      </c>
      <c r="M25" s="41">
        <f t="shared" si="6"/>
        <v>1.2999999999999999E-2</v>
      </c>
      <c r="N25" s="11">
        <f t="shared" si="4"/>
        <v>6.9444399999999995E-5</v>
      </c>
      <c r="O25" s="42">
        <f t="shared" si="5"/>
        <v>7.4498600000000002E-6</v>
      </c>
    </row>
    <row r="26" spans="2:15" x14ac:dyDescent="0.25">
      <c r="B26" s="15" t="s">
        <v>27</v>
      </c>
      <c r="C26" s="38">
        <v>60</v>
      </c>
      <c r="D26" s="43">
        <v>1.2999999999999999E-2</v>
      </c>
      <c r="E26" s="43">
        <v>2601</v>
      </c>
      <c r="F26" s="43">
        <v>240</v>
      </c>
      <c r="G26" s="39">
        <f t="shared" si="2"/>
        <v>14400</v>
      </c>
      <c r="H26" s="39">
        <f t="shared" si="2"/>
        <v>187.2</v>
      </c>
      <c r="I26" s="10" t="s">
        <v>60</v>
      </c>
      <c r="J26" s="15">
        <v>1</v>
      </c>
      <c r="K26" s="94">
        <f t="shared" si="0"/>
        <v>0.1</v>
      </c>
      <c r="L26" s="40">
        <f t="shared" si="3"/>
        <v>1.6666670000000001E-2</v>
      </c>
      <c r="M26" s="41">
        <f t="shared" si="6"/>
        <v>1.2999999999999999E-2</v>
      </c>
      <c r="N26" s="11">
        <f t="shared" si="4"/>
        <v>6.9444399999999995E-5</v>
      </c>
      <c r="O26" s="42">
        <f t="shared" si="5"/>
        <v>4.9980799999999999E-6</v>
      </c>
    </row>
    <row r="27" spans="2:15" x14ac:dyDescent="0.25">
      <c r="B27" s="15" t="s">
        <v>223</v>
      </c>
      <c r="C27" s="38">
        <v>90</v>
      </c>
      <c r="D27" s="43">
        <v>7.4999999999999997E-3</v>
      </c>
      <c r="E27" s="43">
        <v>1877</v>
      </c>
      <c r="F27" s="43">
        <v>192</v>
      </c>
      <c r="G27" s="39">
        <f t="shared" si="2"/>
        <v>17280</v>
      </c>
      <c r="H27" s="39">
        <f t="shared" si="2"/>
        <v>129.6</v>
      </c>
      <c r="I27" s="10" t="s">
        <v>224</v>
      </c>
      <c r="J27" s="15">
        <v>1</v>
      </c>
      <c r="K27" s="94">
        <f t="shared" si="0"/>
        <v>0.1</v>
      </c>
      <c r="L27" s="40">
        <f t="shared" si="3"/>
        <v>1.111111E-2</v>
      </c>
      <c r="M27" s="41">
        <f t="shared" si="6"/>
        <v>7.4999999999999997E-3</v>
      </c>
      <c r="N27" s="11">
        <f t="shared" si="4"/>
        <v>5.7870400000000001E-5</v>
      </c>
      <c r="O27" s="42">
        <f t="shared" si="5"/>
        <v>3.99574E-6</v>
      </c>
    </row>
    <row r="28" spans="2:15" x14ac:dyDescent="0.25">
      <c r="B28" s="15" t="s">
        <v>28</v>
      </c>
      <c r="C28" s="38">
        <v>60</v>
      </c>
      <c r="D28" s="43">
        <v>1.2999999999999999E-2</v>
      </c>
      <c r="E28" s="43">
        <v>2915</v>
      </c>
      <c r="F28" s="43">
        <v>240</v>
      </c>
      <c r="G28" s="39">
        <f t="shared" si="2"/>
        <v>14400</v>
      </c>
      <c r="H28" s="39">
        <f>G28*D28</f>
        <v>187.2</v>
      </c>
      <c r="I28" s="10" t="s">
        <v>61</v>
      </c>
      <c r="J28" s="15">
        <v>1</v>
      </c>
      <c r="K28" s="94">
        <f t="shared" si="0"/>
        <v>0.1</v>
      </c>
      <c r="L28" s="40">
        <f>1/C28</f>
        <v>1.6666670000000001E-2</v>
      </c>
      <c r="M28" s="41">
        <f t="shared" si="6"/>
        <v>1.2999999999999999E-2</v>
      </c>
      <c r="N28" s="11">
        <f>1/G28</f>
        <v>6.9444399999999995E-5</v>
      </c>
      <c r="O28" s="42">
        <f>1/(E28/D28)</f>
        <v>4.45969E-6</v>
      </c>
    </row>
    <row r="29" spans="2:15" x14ac:dyDescent="0.25">
      <c r="B29" s="15" t="s">
        <v>29</v>
      </c>
      <c r="C29" s="38">
        <v>60</v>
      </c>
      <c r="D29" s="43">
        <v>1.2999999999999999E-2</v>
      </c>
      <c r="E29" s="43">
        <v>2521</v>
      </c>
      <c r="F29" s="43">
        <v>240</v>
      </c>
      <c r="G29" s="39">
        <f>F29*C29</f>
        <v>14400</v>
      </c>
      <c r="H29" s="39">
        <f>G29*D29</f>
        <v>187.2</v>
      </c>
      <c r="I29" s="10" t="s">
        <v>62</v>
      </c>
      <c r="J29" s="15">
        <v>1</v>
      </c>
      <c r="K29" s="94">
        <f t="shared" si="0"/>
        <v>0.1</v>
      </c>
      <c r="L29" s="40">
        <f>1/C29</f>
        <v>1.6666670000000001E-2</v>
      </c>
      <c r="M29" s="41">
        <f t="shared" si="6"/>
        <v>1.2999999999999999E-2</v>
      </c>
      <c r="N29" s="11">
        <f>1/G29</f>
        <v>6.9444399999999995E-5</v>
      </c>
      <c r="O29" s="42">
        <f>1/(E29/D29)</f>
        <v>5.1566800000000004E-6</v>
      </c>
    </row>
    <row r="30" spans="2:15" x14ac:dyDescent="0.25">
      <c r="B30" s="15" t="s">
        <v>170</v>
      </c>
      <c r="C30" s="38">
        <v>60</v>
      </c>
      <c r="D30" s="43">
        <v>1.248E-2</v>
      </c>
      <c r="E30" s="43">
        <v>2505</v>
      </c>
      <c r="F30" s="43">
        <v>240</v>
      </c>
      <c r="G30" s="39">
        <f t="shared" si="2"/>
        <v>14400</v>
      </c>
      <c r="H30" s="39">
        <f t="shared" si="2"/>
        <v>179.71199999999999</v>
      </c>
      <c r="I30" s="10" t="s">
        <v>171</v>
      </c>
      <c r="J30" s="15">
        <v>1</v>
      </c>
      <c r="K30" s="94">
        <f t="shared" si="0"/>
        <v>0.1</v>
      </c>
      <c r="L30" s="40">
        <f t="shared" si="3"/>
        <v>1.6666670000000001E-2</v>
      </c>
      <c r="M30" s="41">
        <f t="shared" si="6"/>
        <v>1.248E-2</v>
      </c>
      <c r="N30" s="11">
        <f t="shared" si="4"/>
        <v>6.9444399999999995E-5</v>
      </c>
      <c r="O30" s="42">
        <f t="shared" si="5"/>
        <v>4.9820400000000002E-6</v>
      </c>
    </row>
    <row r="31" spans="2:15" x14ac:dyDescent="0.25">
      <c r="B31" s="15" t="s">
        <v>30</v>
      </c>
      <c r="C31" s="38">
        <v>90</v>
      </c>
      <c r="D31" s="43">
        <v>5.4999999999999997E-3</v>
      </c>
      <c r="E31" s="43">
        <v>2300</v>
      </c>
      <c r="F31" s="43">
        <v>192</v>
      </c>
      <c r="G31" s="39">
        <f t="shared" si="2"/>
        <v>17280</v>
      </c>
      <c r="H31" s="39">
        <f t="shared" si="2"/>
        <v>95.04</v>
      </c>
      <c r="I31" s="10" t="s">
        <v>63</v>
      </c>
      <c r="J31" s="15">
        <v>1</v>
      </c>
      <c r="K31" s="94">
        <f t="shared" si="0"/>
        <v>0.1</v>
      </c>
      <c r="L31" s="40">
        <f t="shared" si="3"/>
        <v>1.111111E-2</v>
      </c>
      <c r="M31" s="41">
        <f t="shared" si="6"/>
        <v>5.4999999999999997E-3</v>
      </c>
      <c r="N31" s="11">
        <f t="shared" si="4"/>
        <v>5.7870400000000001E-5</v>
      </c>
      <c r="O31" s="42">
        <f t="shared" si="5"/>
        <v>2.3912999999999999E-6</v>
      </c>
    </row>
    <row r="32" spans="2:15" x14ac:dyDescent="0.25">
      <c r="B32" s="98" t="s">
        <v>162</v>
      </c>
      <c r="C32" s="99">
        <v>0</v>
      </c>
      <c r="D32" s="100">
        <v>0</v>
      </c>
      <c r="E32" s="100">
        <v>0</v>
      </c>
      <c r="F32" s="101">
        <v>0</v>
      </c>
      <c r="G32" s="101">
        <v>0</v>
      </c>
      <c r="H32" s="101">
        <f t="shared" ref="H32:H47" si="7">G32*D32</f>
        <v>0</v>
      </c>
      <c r="I32" s="102" t="s">
        <v>231</v>
      </c>
      <c r="J32" s="98">
        <v>0</v>
      </c>
      <c r="K32" s="106">
        <v>0</v>
      </c>
      <c r="L32" s="103">
        <v>0</v>
      </c>
      <c r="M32" s="103">
        <v>0</v>
      </c>
      <c r="N32" s="104">
        <v>0</v>
      </c>
      <c r="O32" s="105">
        <v>0</v>
      </c>
    </row>
    <row r="33" spans="2:15" x14ac:dyDescent="0.25">
      <c r="B33" s="98" t="s">
        <v>11</v>
      </c>
      <c r="C33" s="99">
        <v>60</v>
      </c>
      <c r="D33" s="100">
        <v>0.01</v>
      </c>
      <c r="E33" s="100">
        <v>2281</v>
      </c>
      <c r="F33" s="100">
        <v>256</v>
      </c>
      <c r="G33" s="101">
        <f>F33*C33</f>
        <v>15360</v>
      </c>
      <c r="H33" s="101">
        <f t="shared" si="7"/>
        <v>153.6</v>
      </c>
      <c r="I33" s="102" t="s">
        <v>232</v>
      </c>
      <c r="J33" s="98">
        <v>10</v>
      </c>
      <c r="K33" s="106">
        <v>1</v>
      </c>
      <c r="L33" s="103">
        <f>J33/C33</f>
        <v>0.16666666666666699</v>
      </c>
      <c r="M33" s="103">
        <f>D33*J33</f>
        <v>0.1</v>
      </c>
      <c r="N33" s="107">
        <f>J33/G33</f>
        <v>6.5104170000000001E-4</v>
      </c>
      <c r="O33" s="105">
        <f>J33/(E33/D33)</f>
        <v>4.384E-5</v>
      </c>
    </row>
    <row r="34" spans="2:15" x14ac:dyDescent="0.25">
      <c r="B34" s="98" t="s">
        <v>12</v>
      </c>
      <c r="C34" s="99">
        <v>90</v>
      </c>
      <c r="D34" s="100">
        <v>7.4999999999999997E-3</v>
      </c>
      <c r="E34" s="100">
        <v>2633</v>
      </c>
      <c r="F34" s="100">
        <v>192</v>
      </c>
      <c r="G34" s="101">
        <f t="shared" ref="G34:G47" si="8">F34*C34</f>
        <v>17280</v>
      </c>
      <c r="H34" s="101">
        <f t="shared" si="7"/>
        <v>129.6</v>
      </c>
      <c r="I34" s="102" t="s">
        <v>233</v>
      </c>
      <c r="J34" s="98">
        <v>10</v>
      </c>
      <c r="K34" s="106">
        <v>1</v>
      </c>
      <c r="L34" s="103">
        <f t="shared" ref="L34:L61" si="9">J34/C34</f>
        <v>0.11111111111111099</v>
      </c>
      <c r="M34" s="103">
        <f t="shared" ref="M34:M61" si="10">D34*J34</f>
        <v>7.4999999999999997E-2</v>
      </c>
      <c r="N34" s="107">
        <f t="shared" ref="N34:N61" si="11">J34/G34</f>
        <v>5.7870369999999999E-4</v>
      </c>
      <c r="O34" s="105">
        <f t="shared" ref="O34:O61" si="12">J34/(E34/D34)</f>
        <v>2.8484999999999999E-5</v>
      </c>
    </row>
    <row r="35" spans="2:15" x14ac:dyDescent="0.25">
      <c r="B35" s="98" t="s">
        <v>13</v>
      </c>
      <c r="C35" s="99">
        <v>60</v>
      </c>
      <c r="D35" s="100">
        <v>1.2999999999999999E-2</v>
      </c>
      <c r="E35" s="100">
        <v>2532</v>
      </c>
      <c r="F35" s="100">
        <v>240</v>
      </c>
      <c r="G35" s="101">
        <f t="shared" si="8"/>
        <v>14400</v>
      </c>
      <c r="H35" s="101">
        <f t="shared" si="7"/>
        <v>187.2</v>
      </c>
      <c r="I35" s="102" t="s">
        <v>234</v>
      </c>
      <c r="J35" s="98">
        <v>10</v>
      </c>
      <c r="K35" s="106">
        <v>1</v>
      </c>
      <c r="L35" s="103">
        <f t="shared" si="9"/>
        <v>0.16666666666666699</v>
      </c>
      <c r="M35" s="103">
        <f t="shared" si="10"/>
        <v>0.13</v>
      </c>
      <c r="N35" s="107">
        <f t="shared" si="11"/>
        <v>6.9444440000000004E-4</v>
      </c>
      <c r="O35" s="105">
        <f t="shared" si="12"/>
        <v>5.1343E-5</v>
      </c>
    </row>
    <row r="36" spans="2:15" x14ac:dyDescent="0.25">
      <c r="B36" s="98" t="s">
        <v>14</v>
      </c>
      <c r="C36" s="99">
        <v>60</v>
      </c>
      <c r="D36" s="100">
        <v>1.2999999999999999E-2</v>
      </c>
      <c r="E36" s="100">
        <v>2186</v>
      </c>
      <c r="F36" s="100">
        <v>240</v>
      </c>
      <c r="G36" s="101">
        <f t="shared" si="8"/>
        <v>14400</v>
      </c>
      <c r="H36" s="101">
        <f t="shared" si="7"/>
        <v>187.2</v>
      </c>
      <c r="I36" s="102" t="s">
        <v>235</v>
      </c>
      <c r="J36" s="98">
        <v>10</v>
      </c>
      <c r="K36" s="106">
        <v>1</v>
      </c>
      <c r="L36" s="103">
        <f t="shared" si="9"/>
        <v>0.16666666666666699</v>
      </c>
      <c r="M36" s="103">
        <f t="shared" si="10"/>
        <v>0.13</v>
      </c>
      <c r="N36" s="107">
        <f t="shared" si="11"/>
        <v>6.9444440000000004E-4</v>
      </c>
      <c r="O36" s="105">
        <f t="shared" si="12"/>
        <v>5.9469000000000003E-5</v>
      </c>
    </row>
    <row r="37" spans="2:15" x14ac:dyDescent="0.25">
      <c r="B37" s="98" t="s">
        <v>15</v>
      </c>
      <c r="C37" s="99">
        <v>60</v>
      </c>
      <c r="D37" s="100">
        <v>1.0500000000000001E-2</v>
      </c>
      <c r="E37" s="100">
        <v>1699</v>
      </c>
      <c r="F37" s="100">
        <v>256</v>
      </c>
      <c r="G37" s="101">
        <f t="shared" si="8"/>
        <v>15360</v>
      </c>
      <c r="H37" s="101">
        <f t="shared" si="7"/>
        <v>161.28</v>
      </c>
      <c r="I37" s="102" t="s">
        <v>236</v>
      </c>
      <c r="J37" s="98">
        <v>10</v>
      </c>
      <c r="K37" s="106">
        <v>1</v>
      </c>
      <c r="L37" s="103">
        <f t="shared" si="9"/>
        <v>0.16666666666666699</v>
      </c>
      <c r="M37" s="103">
        <f t="shared" si="10"/>
        <v>0.105</v>
      </c>
      <c r="N37" s="107">
        <f t="shared" si="11"/>
        <v>6.5104170000000001E-4</v>
      </c>
      <c r="O37" s="105">
        <f t="shared" si="12"/>
        <v>6.1801E-5</v>
      </c>
    </row>
    <row r="38" spans="2:15" x14ac:dyDescent="0.25">
      <c r="B38" s="98" t="s">
        <v>16</v>
      </c>
      <c r="C38" s="99">
        <v>60</v>
      </c>
      <c r="D38" s="100">
        <v>1.2999999999999999E-2</v>
      </c>
      <c r="E38" s="100">
        <v>2190</v>
      </c>
      <c r="F38" s="100">
        <v>240</v>
      </c>
      <c r="G38" s="101">
        <f t="shared" si="8"/>
        <v>14400</v>
      </c>
      <c r="H38" s="101">
        <f t="shared" si="7"/>
        <v>187.2</v>
      </c>
      <c r="I38" s="102" t="s">
        <v>237</v>
      </c>
      <c r="J38" s="98">
        <v>10</v>
      </c>
      <c r="K38" s="106">
        <v>1</v>
      </c>
      <c r="L38" s="103">
        <f t="shared" si="9"/>
        <v>0.16666666666666699</v>
      </c>
      <c r="M38" s="103">
        <f t="shared" si="10"/>
        <v>0.13</v>
      </c>
      <c r="N38" s="107">
        <f t="shared" si="11"/>
        <v>6.9444440000000004E-4</v>
      </c>
      <c r="O38" s="105">
        <f t="shared" si="12"/>
        <v>5.9361000000000003E-5</v>
      </c>
    </row>
    <row r="39" spans="2:15" x14ac:dyDescent="0.25">
      <c r="B39" s="98" t="s">
        <v>168</v>
      </c>
      <c r="C39" s="99">
        <v>60</v>
      </c>
      <c r="D39" s="100">
        <v>1.235E-2</v>
      </c>
      <c r="E39" s="100">
        <v>2505</v>
      </c>
      <c r="F39" s="100">
        <v>240</v>
      </c>
      <c r="G39" s="101">
        <f t="shared" si="8"/>
        <v>14400</v>
      </c>
      <c r="H39" s="101">
        <f t="shared" si="7"/>
        <v>177.84</v>
      </c>
      <c r="I39" s="102" t="s">
        <v>238</v>
      </c>
      <c r="J39" s="98">
        <v>10</v>
      </c>
      <c r="K39" s="106">
        <v>1</v>
      </c>
      <c r="L39" s="103">
        <f t="shared" si="9"/>
        <v>0.16666666666666699</v>
      </c>
      <c r="M39" s="103">
        <f t="shared" si="10"/>
        <v>0.1235</v>
      </c>
      <c r="N39" s="107">
        <f t="shared" si="11"/>
        <v>6.9444440000000004E-4</v>
      </c>
      <c r="O39" s="105">
        <f t="shared" si="12"/>
        <v>4.9301000000000001E-5</v>
      </c>
    </row>
    <row r="40" spans="2:15" x14ac:dyDescent="0.25">
      <c r="B40" s="98" t="s">
        <v>199</v>
      </c>
      <c r="C40" s="99">
        <v>60</v>
      </c>
      <c r="D40" s="100">
        <v>1.2999999999999999E-2</v>
      </c>
      <c r="E40" s="100">
        <v>2266</v>
      </c>
      <c r="F40" s="100">
        <v>240</v>
      </c>
      <c r="G40" s="101">
        <f t="shared" si="8"/>
        <v>14400</v>
      </c>
      <c r="H40" s="101">
        <f t="shared" si="7"/>
        <v>187.2</v>
      </c>
      <c r="I40" s="102" t="s">
        <v>239</v>
      </c>
      <c r="J40" s="98">
        <v>10</v>
      </c>
      <c r="K40" s="106">
        <v>1</v>
      </c>
      <c r="L40" s="103">
        <f t="shared" si="9"/>
        <v>0.16666666666666699</v>
      </c>
      <c r="M40" s="103">
        <f t="shared" si="10"/>
        <v>0.13</v>
      </c>
      <c r="N40" s="107">
        <f t="shared" si="11"/>
        <v>6.9444440000000004E-4</v>
      </c>
      <c r="O40" s="105">
        <f t="shared" si="12"/>
        <v>5.7370000000000001E-5</v>
      </c>
    </row>
    <row r="41" spans="2:15" x14ac:dyDescent="0.25">
      <c r="B41" s="98" t="s">
        <v>17</v>
      </c>
      <c r="C41" s="99">
        <v>60</v>
      </c>
      <c r="D41" s="100">
        <v>1.0500000000000001E-2</v>
      </c>
      <c r="E41" s="100">
        <v>2150</v>
      </c>
      <c r="F41" s="100">
        <v>256</v>
      </c>
      <c r="G41" s="101">
        <f t="shared" si="8"/>
        <v>15360</v>
      </c>
      <c r="H41" s="101">
        <f t="shared" si="7"/>
        <v>161.28</v>
      </c>
      <c r="I41" s="102" t="s">
        <v>240</v>
      </c>
      <c r="J41" s="98">
        <v>10</v>
      </c>
      <c r="K41" s="106">
        <v>1</v>
      </c>
      <c r="L41" s="103">
        <f t="shared" si="9"/>
        <v>0.16666666666666699</v>
      </c>
      <c r="M41" s="103">
        <f t="shared" si="10"/>
        <v>0.105</v>
      </c>
      <c r="N41" s="107">
        <f t="shared" si="11"/>
        <v>6.5104170000000001E-4</v>
      </c>
      <c r="O41" s="105">
        <f t="shared" si="12"/>
        <v>4.8837E-5</v>
      </c>
    </row>
    <row r="42" spans="2:15" x14ac:dyDescent="0.25">
      <c r="B42" s="98" t="s">
        <v>18</v>
      </c>
      <c r="C42" s="99">
        <v>60</v>
      </c>
      <c r="D42" s="100">
        <v>1.0500000000000001E-2</v>
      </c>
      <c r="E42" s="100">
        <v>2150</v>
      </c>
      <c r="F42" s="100">
        <v>256</v>
      </c>
      <c r="G42" s="101">
        <f t="shared" si="8"/>
        <v>15360</v>
      </c>
      <c r="H42" s="101">
        <f t="shared" si="7"/>
        <v>161.28</v>
      </c>
      <c r="I42" s="102" t="s">
        <v>241</v>
      </c>
      <c r="J42" s="98">
        <v>10</v>
      </c>
      <c r="K42" s="106">
        <v>1</v>
      </c>
      <c r="L42" s="103">
        <f t="shared" si="9"/>
        <v>0.16666666666666699</v>
      </c>
      <c r="M42" s="103">
        <f t="shared" si="10"/>
        <v>0.105</v>
      </c>
      <c r="N42" s="107">
        <f t="shared" si="11"/>
        <v>6.5104170000000001E-4</v>
      </c>
      <c r="O42" s="105">
        <f t="shared" si="12"/>
        <v>4.8837E-5</v>
      </c>
    </row>
    <row r="43" spans="2:15" x14ac:dyDescent="0.25">
      <c r="B43" s="98" t="s">
        <v>19</v>
      </c>
      <c r="C43" s="99">
        <v>60</v>
      </c>
      <c r="D43" s="100">
        <v>1.2999999999999999E-2</v>
      </c>
      <c r="E43" s="100">
        <v>2675</v>
      </c>
      <c r="F43" s="100">
        <v>240</v>
      </c>
      <c r="G43" s="101">
        <f t="shared" si="8"/>
        <v>14400</v>
      </c>
      <c r="H43" s="101">
        <f t="shared" si="7"/>
        <v>187.2</v>
      </c>
      <c r="I43" s="102" t="s">
        <v>242</v>
      </c>
      <c r="J43" s="98">
        <v>10</v>
      </c>
      <c r="K43" s="106">
        <v>1</v>
      </c>
      <c r="L43" s="103">
        <f t="shared" si="9"/>
        <v>0.16666666666666699</v>
      </c>
      <c r="M43" s="103">
        <f t="shared" si="10"/>
        <v>0.13</v>
      </c>
      <c r="N43" s="107">
        <f t="shared" si="11"/>
        <v>6.9444440000000004E-4</v>
      </c>
      <c r="O43" s="105">
        <f t="shared" si="12"/>
        <v>4.8597999999999998E-5</v>
      </c>
    </row>
    <row r="44" spans="2:15" x14ac:dyDescent="0.25">
      <c r="B44" s="98" t="s">
        <v>20</v>
      </c>
      <c r="C44" s="99">
        <v>90</v>
      </c>
      <c r="D44" s="100">
        <v>7.0000000000000001E-3</v>
      </c>
      <c r="E44" s="100">
        <v>2010</v>
      </c>
      <c r="F44" s="100">
        <v>192</v>
      </c>
      <c r="G44" s="101">
        <f t="shared" si="8"/>
        <v>17280</v>
      </c>
      <c r="H44" s="101">
        <f t="shared" si="7"/>
        <v>120.96</v>
      </c>
      <c r="I44" s="102" t="s">
        <v>243</v>
      </c>
      <c r="J44" s="98">
        <v>10</v>
      </c>
      <c r="K44" s="106">
        <v>1</v>
      </c>
      <c r="L44" s="103">
        <f t="shared" si="9"/>
        <v>0.11111111111111099</v>
      </c>
      <c r="M44" s="103">
        <f t="shared" si="10"/>
        <v>7.0000000000000007E-2</v>
      </c>
      <c r="N44" s="107">
        <f t="shared" si="11"/>
        <v>5.7870369999999999E-4</v>
      </c>
      <c r="O44" s="105">
        <f t="shared" si="12"/>
        <v>3.4826000000000002E-5</v>
      </c>
    </row>
    <row r="45" spans="2:15" x14ac:dyDescent="0.25">
      <c r="B45" s="98" t="s">
        <v>186</v>
      </c>
      <c r="C45" s="99">
        <v>60</v>
      </c>
      <c r="D45" s="100">
        <v>1.0500000000000001E-2</v>
      </c>
      <c r="E45" s="100">
        <v>2450</v>
      </c>
      <c r="F45" s="100">
        <v>256</v>
      </c>
      <c r="G45" s="101">
        <f t="shared" si="8"/>
        <v>15360</v>
      </c>
      <c r="H45" s="101">
        <f t="shared" si="7"/>
        <v>161.28</v>
      </c>
      <c r="I45" s="102" t="s">
        <v>244</v>
      </c>
      <c r="J45" s="98">
        <v>10</v>
      </c>
      <c r="K45" s="106">
        <v>1</v>
      </c>
      <c r="L45" s="103">
        <f t="shared" si="9"/>
        <v>0.16666666666666699</v>
      </c>
      <c r="M45" s="103">
        <f t="shared" si="10"/>
        <v>0.105</v>
      </c>
      <c r="N45" s="107">
        <f t="shared" si="11"/>
        <v>6.5104170000000001E-4</v>
      </c>
      <c r="O45" s="105">
        <f t="shared" si="12"/>
        <v>4.2857E-5</v>
      </c>
    </row>
    <row r="46" spans="2:15" x14ac:dyDescent="0.25">
      <c r="B46" s="98" t="s">
        <v>192</v>
      </c>
      <c r="C46" s="99">
        <v>90</v>
      </c>
      <c r="D46" s="100">
        <v>7.4999999999999997E-3</v>
      </c>
      <c r="E46" s="100">
        <v>2047</v>
      </c>
      <c r="F46" s="100">
        <v>192</v>
      </c>
      <c r="G46" s="101">
        <f t="shared" si="8"/>
        <v>17280</v>
      </c>
      <c r="H46" s="101">
        <f t="shared" si="7"/>
        <v>129.6</v>
      </c>
      <c r="I46" s="102" t="s">
        <v>245</v>
      </c>
      <c r="J46" s="98">
        <v>10</v>
      </c>
      <c r="K46" s="106">
        <v>1</v>
      </c>
      <c r="L46" s="103">
        <f t="shared" si="9"/>
        <v>0.11111111111111099</v>
      </c>
      <c r="M46" s="103">
        <f t="shared" si="10"/>
        <v>7.4999999999999997E-2</v>
      </c>
      <c r="N46" s="107">
        <f t="shared" si="11"/>
        <v>5.7870369999999999E-4</v>
      </c>
      <c r="O46" s="105">
        <f t="shared" si="12"/>
        <v>3.6638999999999999E-5</v>
      </c>
    </row>
    <row r="47" spans="2:15" x14ac:dyDescent="0.25">
      <c r="B47" s="98" t="s">
        <v>21</v>
      </c>
      <c r="C47" s="99">
        <v>60</v>
      </c>
      <c r="D47" s="100">
        <v>1.2999999999999999E-2</v>
      </c>
      <c r="E47" s="100">
        <v>2597</v>
      </c>
      <c r="F47" s="100">
        <v>240</v>
      </c>
      <c r="G47" s="101">
        <f t="shared" si="8"/>
        <v>14400</v>
      </c>
      <c r="H47" s="101">
        <f t="shared" si="7"/>
        <v>187.2</v>
      </c>
      <c r="I47" s="102" t="s">
        <v>246</v>
      </c>
      <c r="J47" s="98">
        <v>10</v>
      </c>
      <c r="K47" s="106">
        <v>1</v>
      </c>
      <c r="L47" s="103">
        <f t="shared" si="9"/>
        <v>0.16666666666666699</v>
      </c>
      <c r="M47" s="103">
        <f t="shared" si="10"/>
        <v>0.13</v>
      </c>
      <c r="N47" s="107">
        <f t="shared" si="11"/>
        <v>6.9444440000000004E-4</v>
      </c>
      <c r="O47" s="105">
        <f t="shared" si="12"/>
        <v>5.0058000000000001E-5</v>
      </c>
    </row>
    <row r="48" spans="2:15" x14ac:dyDescent="0.25">
      <c r="B48" s="98" t="s">
        <v>217</v>
      </c>
      <c r="C48" s="99"/>
      <c r="D48" s="100"/>
      <c r="E48" s="100"/>
      <c r="F48" s="100"/>
      <c r="G48" s="101"/>
      <c r="H48" s="101"/>
      <c r="I48" s="102" t="s">
        <v>247</v>
      </c>
      <c r="J48" s="98">
        <v>0</v>
      </c>
      <c r="K48" s="106">
        <v>0</v>
      </c>
      <c r="L48" s="103">
        <v>0</v>
      </c>
      <c r="M48" s="103">
        <f t="shared" si="10"/>
        <v>0</v>
      </c>
      <c r="N48" s="107">
        <v>0</v>
      </c>
      <c r="O48" s="105">
        <v>1</v>
      </c>
    </row>
    <row r="49" spans="2:15" x14ac:dyDescent="0.25">
      <c r="B49" s="98" t="s">
        <v>22</v>
      </c>
      <c r="C49" s="99">
        <v>60</v>
      </c>
      <c r="D49" s="100">
        <v>1.0500000000000001E-2</v>
      </c>
      <c r="E49" s="100">
        <v>2398</v>
      </c>
      <c r="F49" s="100">
        <v>256</v>
      </c>
      <c r="G49" s="101">
        <f t="shared" ref="G49:H61" si="13">F49*C49</f>
        <v>15360</v>
      </c>
      <c r="H49" s="101">
        <f t="shared" si="13"/>
        <v>161.28</v>
      </c>
      <c r="I49" s="102" t="s">
        <v>248</v>
      </c>
      <c r="J49" s="98">
        <v>10</v>
      </c>
      <c r="K49" s="106">
        <v>1</v>
      </c>
      <c r="L49" s="103">
        <f t="shared" si="9"/>
        <v>0.16666666666666699</v>
      </c>
      <c r="M49" s="103">
        <f t="shared" si="10"/>
        <v>0.105</v>
      </c>
      <c r="N49" s="107">
        <f t="shared" si="11"/>
        <v>6.5104170000000001E-4</v>
      </c>
      <c r="O49" s="105">
        <f t="shared" si="12"/>
        <v>4.3785999999999997E-5</v>
      </c>
    </row>
    <row r="50" spans="2:15" x14ac:dyDescent="0.25">
      <c r="B50" s="98" t="s">
        <v>23</v>
      </c>
      <c r="C50" s="99">
        <v>60</v>
      </c>
      <c r="D50" s="100">
        <v>1.2999999999999999E-2</v>
      </c>
      <c r="E50" s="100">
        <v>2934</v>
      </c>
      <c r="F50" s="100">
        <v>240</v>
      </c>
      <c r="G50" s="101">
        <f t="shared" si="13"/>
        <v>14400</v>
      </c>
      <c r="H50" s="101">
        <f t="shared" si="13"/>
        <v>187.2</v>
      </c>
      <c r="I50" s="102" t="s">
        <v>249</v>
      </c>
      <c r="J50" s="98">
        <v>10</v>
      </c>
      <c r="K50" s="106">
        <v>1</v>
      </c>
      <c r="L50" s="103">
        <f t="shared" si="9"/>
        <v>0.16666666666666699</v>
      </c>
      <c r="M50" s="103">
        <f t="shared" si="10"/>
        <v>0.13</v>
      </c>
      <c r="N50" s="107">
        <f t="shared" si="11"/>
        <v>6.9444440000000004E-4</v>
      </c>
      <c r="O50" s="105">
        <f t="shared" si="12"/>
        <v>4.4308000000000003E-5</v>
      </c>
    </row>
    <row r="51" spans="2:15" x14ac:dyDescent="0.25">
      <c r="B51" s="98" t="s">
        <v>24</v>
      </c>
      <c r="C51" s="99">
        <v>60</v>
      </c>
      <c r="D51" s="100">
        <v>1.2999999999999999E-2</v>
      </c>
      <c r="E51" s="100">
        <v>2179</v>
      </c>
      <c r="F51" s="100">
        <v>240</v>
      </c>
      <c r="G51" s="101">
        <f t="shared" si="13"/>
        <v>14400</v>
      </c>
      <c r="H51" s="101">
        <f t="shared" si="13"/>
        <v>187.2</v>
      </c>
      <c r="I51" s="102" t="s">
        <v>250</v>
      </c>
      <c r="J51" s="98">
        <v>10</v>
      </c>
      <c r="K51" s="106">
        <v>1</v>
      </c>
      <c r="L51" s="103">
        <f t="shared" si="9"/>
        <v>0.16666666666666699</v>
      </c>
      <c r="M51" s="103">
        <f t="shared" si="10"/>
        <v>0.13</v>
      </c>
      <c r="N51" s="107">
        <f t="shared" si="11"/>
        <v>6.9444440000000004E-4</v>
      </c>
      <c r="O51" s="105">
        <f t="shared" si="12"/>
        <v>5.9660000000000001E-5</v>
      </c>
    </row>
    <row r="52" spans="2:15" x14ac:dyDescent="0.25">
      <c r="B52" s="98" t="s">
        <v>172</v>
      </c>
      <c r="C52" s="99">
        <v>60</v>
      </c>
      <c r="D52" s="100">
        <v>1.2675000000000001E-2</v>
      </c>
      <c r="E52" s="100">
        <v>2505</v>
      </c>
      <c r="F52" s="100">
        <v>240</v>
      </c>
      <c r="G52" s="101">
        <f t="shared" si="13"/>
        <v>14400</v>
      </c>
      <c r="H52" s="101">
        <f t="shared" si="13"/>
        <v>182.52</v>
      </c>
      <c r="I52" s="102" t="s">
        <v>251</v>
      </c>
      <c r="J52" s="98">
        <v>10</v>
      </c>
      <c r="K52" s="106">
        <v>1</v>
      </c>
      <c r="L52" s="103">
        <f t="shared" si="9"/>
        <v>0.16666666666666699</v>
      </c>
      <c r="M52" s="103">
        <f t="shared" si="10"/>
        <v>0.12675</v>
      </c>
      <c r="N52" s="107">
        <f t="shared" si="11"/>
        <v>6.9444440000000004E-4</v>
      </c>
      <c r="O52" s="105">
        <f t="shared" si="12"/>
        <v>5.0599000000000001E-5</v>
      </c>
    </row>
    <row r="53" spans="2:15" x14ac:dyDescent="0.25">
      <c r="B53" s="98" t="s">
        <v>25</v>
      </c>
      <c r="C53" s="99">
        <v>60</v>
      </c>
      <c r="D53" s="100">
        <v>1.2999999999999999E-2</v>
      </c>
      <c r="E53" s="100">
        <v>2544</v>
      </c>
      <c r="F53" s="100">
        <v>240</v>
      </c>
      <c r="G53" s="101">
        <f t="shared" si="13"/>
        <v>14400</v>
      </c>
      <c r="H53" s="101">
        <f t="shared" si="13"/>
        <v>187.2</v>
      </c>
      <c r="I53" s="102" t="s">
        <v>252</v>
      </c>
      <c r="J53" s="98">
        <v>10</v>
      </c>
      <c r="K53" s="106">
        <v>1</v>
      </c>
      <c r="L53" s="103">
        <f t="shared" si="9"/>
        <v>0.16666666666666699</v>
      </c>
      <c r="M53" s="103">
        <f t="shared" si="10"/>
        <v>0.13</v>
      </c>
      <c r="N53" s="107">
        <f t="shared" si="11"/>
        <v>6.9444440000000004E-4</v>
      </c>
      <c r="O53" s="105">
        <f t="shared" si="12"/>
        <v>5.1100999999999997E-5</v>
      </c>
    </row>
    <row r="54" spans="2:15" x14ac:dyDescent="0.25">
      <c r="B54" s="98" t="s">
        <v>26</v>
      </c>
      <c r="C54" s="99">
        <v>60</v>
      </c>
      <c r="D54" s="100">
        <v>1.2999999999999999E-2</v>
      </c>
      <c r="E54" s="100">
        <v>2495</v>
      </c>
      <c r="F54" s="100">
        <v>240</v>
      </c>
      <c r="G54" s="101">
        <f t="shared" si="13"/>
        <v>14400</v>
      </c>
      <c r="H54" s="101">
        <f t="shared" si="13"/>
        <v>187.2</v>
      </c>
      <c r="I54" s="102" t="s">
        <v>253</v>
      </c>
      <c r="J54" s="98">
        <v>10</v>
      </c>
      <c r="K54" s="106">
        <v>1</v>
      </c>
      <c r="L54" s="103">
        <f t="shared" si="9"/>
        <v>0.16666666666666699</v>
      </c>
      <c r="M54" s="103">
        <f t="shared" si="10"/>
        <v>0.13</v>
      </c>
      <c r="N54" s="107">
        <f t="shared" si="11"/>
        <v>6.9444440000000004E-4</v>
      </c>
      <c r="O54" s="105">
        <f t="shared" si="12"/>
        <v>5.2104000000000001E-5</v>
      </c>
    </row>
    <row r="55" spans="2:15" x14ac:dyDescent="0.25">
      <c r="B55" s="98" t="s">
        <v>201</v>
      </c>
      <c r="C55" s="99">
        <v>60</v>
      </c>
      <c r="D55" s="100">
        <v>1.2999999999999999E-2</v>
      </c>
      <c r="E55" s="100">
        <v>1745</v>
      </c>
      <c r="F55" s="100">
        <v>240</v>
      </c>
      <c r="G55" s="101">
        <f t="shared" si="13"/>
        <v>14400</v>
      </c>
      <c r="H55" s="101">
        <f t="shared" si="13"/>
        <v>187.2</v>
      </c>
      <c r="I55" s="102" t="s">
        <v>254</v>
      </c>
      <c r="J55" s="98">
        <v>10</v>
      </c>
      <c r="K55" s="106">
        <v>1</v>
      </c>
      <c r="L55" s="103">
        <f t="shared" si="9"/>
        <v>0.16666666666666699</v>
      </c>
      <c r="M55" s="103">
        <f t="shared" si="10"/>
        <v>0.13</v>
      </c>
      <c r="N55" s="107">
        <f t="shared" si="11"/>
        <v>6.9444440000000004E-4</v>
      </c>
      <c r="O55" s="105">
        <f t="shared" si="12"/>
        <v>7.4499000000000006E-5</v>
      </c>
    </row>
    <row r="56" spans="2:15" x14ac:dyDescent="0.25">
      <c r="B56" s="98" t="s">
        <v>27</v>
      </c>
      <c r="C56" s="99">
        <v>60</v>
      </c>
      <c r="D56" s="100">
        <v>1.2999999999999999E-2</v>
      </c>
      <c r="E56" s="100">
        <v>2601</v>
      </c>
      <c r="F56" s="100">
        <v>240</v>
      </c>
      <c r="G56" s="101">
        <f t="shared" si="13"/>
        <v>14400</v>
      </c>
      <c r="H56" s="101">
        <f t="shared" si="13"/>
        <v>187.2</v>
      </c>
      <c r="I56" s="102" t="s">
        <v>255</v>
      </c>
      <c r="J56" s="98">
        <v>10</v>
      </c>
      <c r="K56" s="106">
        <v>1</v>
      </c>
      <c r="L56" s="103">
        <f t="shared" si="9"/>
        <v>0.16666666666666699</v>
      </c>
      <c r="M56" s="103">
        <f t="shared" si="10"/>
        <v>0.13</v>
      </c>
      <c r="N56" s="107">
        <f t="shared" si="11"/>
        <v>6.9444440000000004E-4</v>
      </c>
      <c r="O56" s="105">
        <f t="shared" si="12"/>
        <v>4.9981000000000001E-5</v>
      </c>
    </row>
    <row r="57" spans="2:15" x14ac:dyDescent="0.25">
      <c r="B57" s="98" t="s">
        <v>223</v>
      </c>
      <c r="C57" s="99">
        <v>90</v>
      </c>
      <c r="D57" s="100">
        <v>7.4999999999999997E-3</v>
      </c>
      <c r="E57" s="100">
        <v>1877</v>
      </c>
      <c r="F57" s="100">
        <v>192</v>
      </c>
      <c r="G57" s="101">
        <f t="shared" si="13"/>
        <v>17280</v>
      </c>
      <c r="H57" s="101">
        <f t="shared" si="13"/>
        <v>129.6</v>
      </c>
      <c r="I57" s="102" t="s">
        <v>256</v>
      </c>
      <c r="J57" s="98">
        <v>10</v>
      </c>
      <c r="K57" s="106">
        <v>1</v>
      </c>
      <c r="L57" s="103">
        <f t="shared" si="9"/>
        <v>0.11111111111111099</v>
      </c>
      <c r="M57" s="103">
        <f t="shared" si="10"/>
        <v>7.4999999999999997E-2</v>
      </c>
      <c r="N57" s="107">
        <f t="shared" si="11"/>
        <v>5.7870369999999999E-4</v>
      </c>
      <c r="O57" s="105">
        <f t="shared" si="12"/>
        <v>3.9956999999999997E-5</v>
      </c>
    </row>
    <row r="58" spans="2:15" x14ac:dyDescent="0.25">
      <c r="B58" s="98" t="s">
        <v>28</v>
      </c>
      <c r="C58" s="99">
        <v>60</v>
      </c>
      <c r="D58" s="100">
        <v>1.2999999999999999E-2</v>
      </c>
      <c r="E58" s="100">
        <v>2915</v>
      </c>
      <c r="F58" s="100">
        <v>240</v>
      </c>
      <c r="G58" s="101">
        <f t="shared" si="13"/>
        <v>14400</v>
      </c>
      <c r="H58" s="101">
        <f t="shared" si="13"/>
        <v>187.2</v>
      </c>
      <c r="I58" s="102" t="s">
        <v>257</v>
      </c>
      <c r="J58" s="98">
        <v>10</v>
      </c>
      <c r="K58" s="106">
        <v>1</v>
      </c>
      <c r="L58" s="103">
        <f t="shared" si="9"/>
        <v>0.16666666666666699</v>
      </c>
      <c r="M58" s="103">
        <f t="shared" si="10"/>
        <v>0.13</v>
      </c>
      <c r="N58" s="107">
        <f t="shared" si="11"/>
        <v>6.9444440000000004E-4</v>
      </c>
      <c r="O58" s="105">
        <f t="shared" si="12"/>
        <v>4.4597E-5</v>
      </c>
    </row>
    <row r="59" spans="2:15" x14ac:dyDescent="0.25">
      <c r="B59" s="98" t="s">
        <v>29</v>
      </c>
      <c r="C59" s="99">
        <v>60</v>
      </c>
      <c r="D59" s="100">
        <v>1.2999999999999999E-2</v>
      </c>
      <c r="E59" s="100">
        <v>2521</v>
      </c>
      <c r="F59" s="100">
        <v>240</v>
      </c>
      <c r="G59" s="101">
        <f>F59*C59</f>
        <v>14400</v>
      </c>
      <c r="H59" s="101">
        <f t="shared" si="13"/>
        <v>187.2</v>
      </c>
      <c r="I59" s="102" t="s">
        <v>258</v>
      </c>
      <c r="J59" s="98">
        <v>10</v>
      </c>
      <c r="K59" s="106">
        <v>1</v>
      </c>
      <c r="L59" s="103">
        <f t="shared" si="9"/>
        <v>0.16666666666666699</v>
      </c>
      <c r="M59" s="103">
        <f t="shared" si="10"/>
        <v>0.13</v>
      </c>
      <c r="N59" s="107">
        <f t="shared" si="11"/>
        <v>6.9444440000000004E-4</v>
      </c>
      <c r="O59" s="105">
        <f t="shared" si="12"/>
        <v>5.1567000000000003E-5</v>
      </c>
    </row>
    <row r="60" spans="2:15" x14ac:dyDescent="0.25">
      <c r="B60" s="98" t="s">
        <v>170</v>
      </c>
      <c r="C60" s="99">
        <v>60</v>
      </c>
      <c r="D60" s="100">
        <v>1.248E-2</v>
      </c>
      <c r="E60" s="100">
        <v>2505</v>
      </c>
      <c r="F60" s="100">
        <v>240</v>
      </c>
      <c r="G60" s="101">
        <f>F60*C60</f>
        <v>14400</v>
      </c>
      <c r="H60" s="101">
        <f t="shared" si="13"/>
        <v>179.71199999999999</v>
      </c>
      <c r="I60" s="102" t="s">
        <v>259</v>
      </c>
      <c r="J60" s="98">
        <v>10</v>
      </c>
      <c r="K60" s="106">
        <v>1</v>
      </c>
      <c r="L60" s="103">
        <f t="shared" si="9"/>
        <v>0.16666666666666699</v>
      </c>
      <c r="M60" s="103">
        <f t="shared" si="10"/>
        <v>0.12479999999999999</v>
      </c>
      <c r="N60" s="107">
        <f t="shared" si="11"/>
        <v>6.9444440000000004E-4</v>
      </c>
      <c r="O60" s="105">
        <f t="shared" si="12"/>
        <v>4.9820000000000001E-5</v>
      </c>
    </row>
    <row r="61" spans="2:15" x14ac:dyDescent="0.25">
      <c r="B61" s="98" t="s">
        <v>30</v>
      </c>
      <c r="C61" s="99">
        <v>90</v>
      </c>
      <c r="D61" s="100">
        <v>5.4999999999999997E-3</v>
      </c>
      <c r="E61" s="100">
        <v>2300</v>
      </c>
      <c r="F61" s="100">
        <v>192</v>
      </c>
      <c r="G61" s="101">
        <f>F61*C61</f>
        <v>17280</v>
      </c>
      <c r="H61" s="101">
        <f t="shared" si="13"/>
        <v>95.04</v>
      </c>
      <c r="I61" s="102" t="s">
        <v>260</v>
      </c>
      <c r="J61" s="98">
        <v>10</v>
      </c>
      <c r="K61" s="106">
        <v>1</v>
      </c>
      <c r="L61" s="103">
        <f t="shared" si="9"/>
        <v>0.11111111111111099</v>
      </c>
      <c r="M61" s="103">
        <f t="shared" si="10"/>
        <v>5.5E-2</v>
      </c>
      <c r="N61" s="107">
        <f t="shared" si="11"/>
        <v>5.7870369999999999E-4</v>
      </c>
      <c r="O61" s="105">
        <f t="shared" si="12"/>
        <v>2.3913E-5</v>
      </c>
    </row>
    <row r="62" spans="2:15" x14ac:dyDescent="0.25">
      <c r="B62" s="16" t="s">
        <v>162</v>
      </c>
      <c r="C62" s="44">
        <v>0</v>
      </c>
      <c r="D62" s="45">
        <v>0</v>
      </c>
      <c r="E62" s="45">
        <v>0</v>
      </c>
      <c r="F62" s="46">
        <v>0</v>
      </c>
      <c r="G62" s="46">
        <v>0</v>
      </c>
      <c r="H62" s="46">
        <v>0</v>
      </c>
      <c r="I62" s="6" t="s">
        <v>164</v>
      </c>
      <c r="J62" s="47">
        <v>0</v>
      </c>
      <c r="K62" s="95">
        <v>0</v>
      </c>
      <c r="L62" s="7">
        <v>0</v>
      </c>
      <c r="M62" s="48">
        <f>D62</f>
        <v>0</v>
      </c>
      <c r="N62" s="8">
        <v>0</v>
      </c>
      <c r="O62" s="9">
        <v>0</v>
      </c>
    </row>
    <row r="63" spans="2:15" x14ac:dyDescent="0.25">
      <c r="B63" s="16" t="s">
        <v>11</v>
      </c>
      <c r="C63" s="44">
        <v>60</v>
      </c>
      <c r="D63" s="45">
        <v>0.01</v>
      </c>
      <c r="E63" s="45">
        <v>2281</v>
      </c>
      <c r="F63" s="45">
        <v>256</v>
      </c>
      <c r="G63" s="46">
        <f>F63*C63</f>
        <v>15360</v>
      </c>
      <c r="H63" s="46">
        <f t="shared" ref="H63:H117" si="14">G63*D63</f>
        <v>153.6</v>
      </c>
      <c r="I63" s="6" t="s">
        <v>64</v>
      </c>
      <c r="J63" s="47">
        <f>C63</f>
        <v>60</v>
      </c>
      <c r="K63" s="95">
        <f t="shared" ref="K63:K91" si="15">J63/10</f>
        <v>6</v>
      </c>
      <c r="L63" s="7">
        <v>1</v>
      </c>
      <c r="M63" s="48">
        <f>C63*D63</f>
        <v>0.6</v>
      </c>
      <c r="N63" s="8">
        <f>C63/G63</f>
        <v>3.90625E-3</v>
      </c>
      <c r="O63" s="9">
        <f>C63*D63/E63</f>
        <v>2.6304300000000002E-4</v>
      </c>
    </row>
    <row r="64" spans="2:15" x14ac:dyDescent="0.25">
      <c r="B64" s="16" t="s">
        <v>12</v>
      </c>
      <c r="C64" s="44">
        <v>90</v>
      </c>
      <c r="D64" s="45">
        <v>7.4999999999999997E-3</v>
      </c>
      <c r="E64" s="45">
        <v>2633</v>
      </c>
      <c r="F64" s="45">
        <v>192</v>
      </c>
      <c r="G64" s="46">
        <f t="shared" ref="G64:G91" si="16">F64*C64</f>
        <v>17280</v>
      </c>
      <c r="H64" s="46">
        <f t="shared" si="14"/>
        <v>129.6</v>
      </c>
      <c r="I64" s="6" t="s">
        <v>65</v>
      </c>
      <c r="J64" s="47">
        <f t="shared" ref="J64:J92" si="17">C64</f>
        <v>90</v>
      </c>
      <c r="K64" s="95">
        <f t="shared" si="15"/>
        <v>9</v>
      </c>
      <c r="L64" s="7">
        <v>1</v>
      </c>
      <c r="M64" s="48">
        <f t="shared" ref="M64:M92" si="18">C64*D64</f>
        <v>0.67500000000000004</v>
      </c>
      <c r="N64" s="8">
        <f t="shared" ref="N64:N91" si="19">C64/G64</f>
        <v>5.2083333000000004E-3</v>
      </c>
      <c r="O64" s="9">
        <f t="shared" ref="O64:O91" si="20">C64*D64/E64</f>
        <v>2.56362E-4</v>
      </c>
    </row>
    <row r="65" spans="2:15" x14ac:dyDescent="0.25">
      <c r="B65" s="16" t="s">
        <v>13</v>
      </c>
      <c r="C65" s="44">
        <v>60</v>
      </c>
      <c r="D65" s="45">
        <v>1.2999999999999999E-2</v>
      </c>
      <c r="E65" s="45">
        <v>2532</v>
      </c>
      <c r="F65" s="45">
        <v>240</v>
      </c>
      <c r="G65" s="46">
        <f t="shared" si="16"/>
        <v>14400</v>
      </c>
      <c r="H65" s="46">
        <f t="shared" si="14"/>
        <v>187.2</v>
      </c>
      <c r="I65" s="6" t="s">
        <v>66</v>
      </c>
      <c r="J65" s="47">
        <f t="shared" si="17"/>
        <v>60</v>
      </c>
      <c r="K65" s="95">
        <f t="shared" si="15"/>
        <v>6</v>
      </c>
      <c r="L65" s="7">
        <v>1</v>
      </c>
      <c r="M65" s="48">
        <f t="shared" si="18"/>
        <v>0.78</v>
      </c>
      <c r="N65" s="8">
        <f t="shared" si="19"/>
        <v>4.1666667000000001E-3</v>
      </c>
      <c r="O65" s="9">
        <f t="shared" si="20"/>
        <v>3.0805699999999998E-4</v>
      </c>
    </row>
    <row r="66" spans="2:15" x14ac:dyDescent="0.25">
      <c r="B66" s="16" t="s">
        <v>14</v>
      </c>
      <c r="C66" s="44">
        <v>60</v>
      </c>
      <c r="D66" s="45">
        <v>1.2999999999999999E-2</v>
      </c>
      <c r="E66" s="45">
        <v>2186</v>
      </c>
      <c r="F66" s="45">
        <v>240</v>
      </c>
      <c r="G66" s="46">
        <f t="shared" si="16"/>
        <v>14400</v>
      </c>
      <c r="H66" s="46">
        <f t="shared" si="14"/>
        <v>187.2</v>
      </c>
      <c r="I66" s="6" t="s">
        <v>67</v>
      </c>
      <c r="J66" s="47">
        <f t="shared" si="17"/>
        <v>60</v>
      </c>
      <c r="K66" s="95">
        <f t="shared" si="15"/>
        <v>6</v>
      </c>
      <c r="L66" s="7">
        <v>1</v>
      </c>
      <c r="M66" s="48">
        <f t="shared" si="18"/>
        <v>0.78</v>
      </c>
      <c r="N66" s="8">
        <f t="shared" si="19"/>
        <v>4.1666667000000001E-3</v>
      </c>
      <c r="O66" s="9">
        <f t="shared" si="20"/>
        <v>3.5681599999999998E-4</v>
      </c>
    </row>
    <row r="67" spans="2:15" x14ac:dyDescent="0.25">
      <c r="B67" s="16" t="s">
        <v>15</v>
      </c>
      <c r="C67" s="44">
        <v>60</v>
      </c>
      <c r="D67" s="45">
        <v>1.0500000000000001E-2</v>
      </c>
      <c r="E67" s="45">
        <v>1699</v>
      </c>
      <c r="F67" s="45">
        <v>256</v>
      </c>
      <c r="G67" s="46">
        <f t="shared" si="16"/>
        <v>15360</v>
      </c>
      <c r="H67" s="46">
        <f t="shared" si="14"/>
        <v>161.28</v>
      </c>
      <c r="I67" s="6" t="s">
        <v>68</v>
      </c>
      <c r="J67" s="47">
        <f t="shared" si="17"/>
        <v>60</v>
      </c>
      <c r="K67" s="95">
        <f t="shared" si="15"/>
        <v>6</v>
      </c>
      <c r="L67" s="7">
        <v>1</v>
      </c>
      <c r="M67" s="48">
        <f t="shared" si="18"/>
        <v>0.63</v>
      </c>
      <c r="N67" s="8">
        <f t="shared" si="19"/>
        <v>3.90625E-3</v>
      </c>
      <c r="O67" s="9">
        <f t="shared" si="20"/>
        <v>3.70806E-4</v>
      </c>
    </row>
    <row r="68" spans="2:15" x14ac:dyDescent="0.25">
      <c r="B68" s="16" t="s">
        <v>16</v>
      </c>
      <c r="C68" s="44">
        <v>60</v>
      </c>
      <c r="D68" s="45">
        <v>1.2999999999999999E-2</v>
      </c>
      <c r="E68" s="45">
        <v>2190</v>
      </c>
      <c r="F68" s="45">
        <v>240</v>
      </c>
      <c r="G68" s="46">
        <f t="shared" si="16"/>
        <v>14400</v>
      </c>
      <c r="H68" s="46">
        <f t="shared" si="14"/>
        <v>187.2</v>
      </c>
      <c r="I68" s="6" t="s">
        <v>69</v>
      </c>
      <c r="J68" s="47">
        <f t="shared" si="17"/>
        <v>60</v>
      </c>
      <c r="K68" s="95">
        <f t="shared" si="15"/>
        <v>6</v>
      </c>
      <c r="L68" s="7">
        <v>1</v>
      </c>
      <c r="M68" s="48">
        <f t="shared" si="18"/>
        <v>0.78</v>
      </c>
      <c r="N68" s="8">
        <f t="shared" si="19"/>
        <v>4.1666667000000001E-3</v>
      </c>
      <c r="O68" s="9">
        <f t="shared" si="20"/>
        <v>3.5616400000000001E-4</v>
      </c>
    </row>
    <row r="69" spans="2:15" x14ac:dyDescent="0.25">
      <c r="B69" s="16" t="s">
        <v>168</v>
      </c>
      <c r="C69" s="44">
        <v>60</v>
      </c>
      <c r="D69" s="45">
        <v>1.235E-2</v>
      </c>
      <c r="E69" s="45">
        <v>2505</v>
      </c>
      <c r="F69" s="45">
        <v>240</v>
      </c>
      <c r="G69" s="46">
        <f t="shared" si="16"/>
        <v>14400</v>
      </c>
      <c r="H69" s="46">
        <f t="shared" si="14"/>
        <v>177.84</v>
      </c>
      <c r="I69" s="6" t="s">
        <v>174</v>
      </c>
      <c r="J69" s="47">
        <f t="shared" si="17"/>
        <v>60</v>
      </c>
      <c r="K69" s="95">
        <f t="shared" si="15"/>
        <v>6</v>
      </c>
      <c r="L69" s="7">
        <v>1</v>
      </c>
      <c r="M69" s="48">
        <f t="shared" si="18"/>
        <v>0.74099999999999999</v>
      </c>
      <c r="N69" s="8">
        <f t="shared" si="19"/>
        <v>4.1666667000000001E-3</v>
      </c>
      <c r="O69" s="9">
        <f t="shared" si="20"/>
        <v>2.95808E-4</v>
      </c>
    </row>
    <row r="70" spans="2:15" x14ac:dyDescent="0.25">
      <c r="B70" s="16" t="s">
        <v>199</v>
      </c>
      <c r="C70" s="44">
        <v>60</v>
      </c>
      <c r="D70" s="45">
        <v>1.2999999999999999E-2</v>
      </c>
      <c r="E70" s="45">
        <v>2266</v>
      </c>
      <c r="F70" s="45">
        <v>240</v>
      </c>
      <c r="G70" s="46">
        <f t="shared" si="16"/>
        <v>14400</v>
      </c>
      <c r="H70" s="46">
        <f t="shared" si="14"/>
        <v>187.2</v>
      </c>
      <c r="I70" s="6" t="s">
        <v>203</v>
      </c>
      <c r="J70" s="47">
        <f t="shared" si="17"/>
        <v>60</v>
      </c>
      <c r="K70" s="95">
        <f t="shared" si="15"/>
        <v>6</v>
      </c>
      <c r="L70" s="7">
        <v>1</v>
      </c>
      <c r="M70" s="48">
        <f t="shared" si="18"/>
        <v>0.78</v>
      </c>
      <c r="N70" s="8">
        <f t="shared" si="19"/>
        <v>4.1666667000000001E-3</v>
      </c>
      <c r="O70" s="9">
        <f t="shared" si="20"/>
        <v>3.4421899999999999E-4</v>
      </c>
    </row>
    <row r="71" spans="2:15" x14ac:dyDescent="0.25">
      <c r="B71" s="16" t="s">
        <v>17</v>
      </c>
      <c r="C71" s="44">
        <v>60</v>
      </c>
      <c r="D71" s="45">
        <v>1.0500000000000001E-2</v>
      </c>
      <c r="E71" s="45">
        <v>2150</v>
      </c>
      <c r="F71" s="45">
        <v>256</v>
      </c>
      <c r="G71" s="46">
        <f t="shared" si="16"/>
        <v>15360</v>
      </c>
      <c r="H71" s="46">
        <f t="shared" si="14"/>
        <v>161.28</v>
      </c>
      <c r="I71" s="6" t="s">
        <v>70</v>
      </c>
      <c r="J71" s="47">
        <f t="shared" si="17"/>
        <v>60</v>
      </c>
      <c r="K71" s="95">
        <f t="shared" si="15"/>
        <v>6</v>
      </c>
      <c r="L71" s="7">
        <v>1</v>
      </c>
      <c r="M71" s="48">
        <f t="shared" si="18"/>
        <v>0.63</v>
      </c>
      <c r="N71" s="8">
        <f t="shared" si="19"/>
        <v>3.90625E-3</v>
      </c>
      <c r="O71" s="9">
        <f t="shared" si="20"/>
        <v>2.93023E-4</v>
      </c>
    </row>
    <row r="72" spans="2:15" x14ac:dyDescent="0.25">
      <c r="B72" s="16" t="s">
        <v>18</v>
      </c>
      <c r="C72" s="44">
        <v>60</v>
      </c>
      <c r="D72" s="45">
        <v>1.0500000000000001E-2</v>
      </c>
      <c r="E72" s="45">
        <v>2150</v>
      </c>
      <c r="F72" s="45">
        <v>256</v>
      </c>
      <c r="G72" s="46">
        <f t="shared" si="16"/>
        <v>15360</v>
      </c>
      <c r="H72" s="46">
        <f t="shared" si="14"/>
        <v>161.28</v>
      </c>
      <c r="I72" s="6" t="s">
        <v>71</v>
      </c>
      <c r="J72" s="47">
        <f t="shared" si="17"/>
        <v>60</v>
      </c>
      <c r="K72" s="95">
        <f t="shared" si="15"/>
        <v>6</v>
      </c>
      <c r="L72" s="7">
        <v>1</v>
      </c>
      <c r="M72" s="48">
        <f t="shared" si="18"/>
        <v>0.63</v>
      </c>
      <c r="N72" s="8">
        <f t="shared" si="19"/>
        <v>3.90625E-3</v>
      </c>
      <c r="O72" s="9">
        <f t="shared" si="20"/>
        <v>2.93023E-4</v>
      </c>
    </row>
    <row r="73" spans="2:15" x14ac:dyDescent="0.25">
      <c r="B73" s="16" t="s">
        <v>19</v>
      </c>
      <c r="C73" s="44">
        <v>60</v>
      </c>
      <c r="D73" s="45">
        <v>1.2999999999999999E-2</v>
      </c>
      <c r="E73" s="45">
        <v>2675</v>
      </c>
      <c r="F73" s="45">
        <v>240</v>
      </c>
      <c r="G73" s="46">
        <f t="shared" si="16"/>
        <v>14400</v>
      </c>
      <c r="H73" s="46">
        <f t="shared" si="14"/>
        <v>187.2</v>
      </c>
      <c r="I73" s="6" t="s">
        <v>72</v>
      </c>
      <c r="J73" s="47">
        <f t="shared" si="17"/>
        <v>60</v>
      </c>
      <c r="K73" s="95">
        <f t="shared" si="15"/>
        <v>6</v>
      </c>
      <c r="L73" s="7">
        <v>1</v>
      </c>
      <c r="M73" s="48">
        <f t="shared" si="18"/>
        <v>0.78</v>
      </c>
      <c r="N73" s="8">
        <f t="shared" si="19"/>
        <v>4.1666667000000001E-3</v>
      </c>
      <c r="O73" s="9">
        <f t="shared" si="20"/>
        <v>2.9158899999999998E-4</v>
      </c>
    </row>
    <row r="74" spans="2:15" x14ac:dyDescent="0.25">
      <c r="B74" s="16" t="s">
        <v>20</v>
      </c>
      <c r="C74" s="44">
        <v>90</v>
      </c>
      <c r="D74" s="45">
        <v>7.0000000000000001E-3</v>
      </c>
      <c r="E74" s="45">
        <v>2010</v>
      </c>
      <c r="F74" s="45">
        <v>192</v>
      </c>
      <c r="G74" s="46">
        <f t="shared" si="16"/>
        <v>17280</v>
      </c>
      <c r="H74" s="46">
        <f t="shared" si="14"/>
        <v>120.96</v>
      </c>
      <c r="I74" s="6" t="s">
        <v>73</v>
      </c>
      <c r="J74" s="47">
        <f t="shared" si="17"/>
        <v>90</v>
      </c>
      <c r="K74" s="95">
        <f t="shared" si="15"/>
        <v>9</v>
      </c>
      <c r="L74" s="7">
        <v>1</v>
      </c>
      <c r="M74" s="48">
        <f t="shared" si="18"/>
        <v>0.63</v>
      </c>
      <c r="N74" s="8">
        <f t="shared" si="19"/>
        <v>5.2083333000000004E-3</v>
      </c>
      <c r="O74" s="9">
        <f t="shared" si="20"/>
        <v>3.1343300000000001E-4</v>
      </c>
    </row>
    <row r="75" spans="2:15" x14ac:dyDescent="0.25">
      <c r="B75" s="16" t="s">
        <v>186</v>
      </c>
      <c r="C75" s="44">
        <v>60</v>
      </c>
      <c r="D75" s="45">
        <v>1.0500000000000001E-2</v>
      </c>
      <c r="E75" s="45">
        <v>2450</v>
      </c>
      <c r="F75" s="45">
        <v>256</v>
      </c>
      <c r="G75" s="46">
        <f t="shared" si="16"/>
        <v>15360</v>
      </c>
      <c r="H75" s="46">
        <f t="shared" si="14"/>
        <v>161.28</v>
      </c>
      <c r="I75" s="6" t="s">
        <v>188</v>
      </c>
      <c r="J75" s="47">
        <f t="shared" si="17"/>
        <v>60</v>
      </c>
      <c r="K75" s="95">
        <f t="shared" si="15"/>
        <v>6</v>
      </c>
      <c r="L75" s="7">
        <v>1</v>
      </c>
      <c r="M75" s="48">
        <f t="shared" si="18"/>
        <v>0.63</v>
      </c>
      <c r="N75" s="8">
        <f t="shared" si="19"/>
        <v>3.90625E-3</v>
      </c>
      <c r="O75" s="9">
        <f t="shared" si="20"/>
        <v>2.5714299999999999E-4</v>
      </c>
    </row>
    <row r="76" spans="2:15" x14ac:dyDescent="0.25">
      <c r="B76" s="16" t="s">
        <v>192</v>
      </c>
      <c r="C76" s="44">
        <v>90</v>
      </c>
      <c r="D76" s="45">
        <v>7.4999999999999997E-3</v>
      </c>
      <c r="E76" s="45">
        <v>2047</v>
      </c>
      <c r="F76" s="45">
        <v>192</v>
      </c>
      <c r="G76" s="46">
        <f t="shared" si="16"/>
        <v>17280</v>
      </c>
      <c r="H76" s="46">
        <f t="shared" si="14"/>
        <v>129.6</v>
      </c>
      <c r="I76" s="6" t="s">
        <v>194</v>
      </c>
      <c r="J76" s="47">
        <f t="shared" si="17"/>
        <v>90</v>
      </c>
      <c r="K76" s="95">
        <f t="shared" si="15"/>
        <v>9</v>
      </c>
      <c r="L76" s="7">
        <v>1</v>
      </c>
      <c r="M76" s="48">
        <f t="shared" si="18"/>
        <v>0.67500000000000004</v>
      </c>
      <c r="N76" s="8">
        <f t="shared" si="19"/>
        <v>5.2083333000000004E-3</v>
      </c>
      <c r="O76" s="9">
        <f t="shared" si="20"/>
        <v>3.2975099999999998E-4</v>
      </c>
    </row>
    <row r="77" spans="2:15" x14ac:dyDescent="0.25">
      <c r="B77" s="16" t="s">
        <v>21</v>
      </c>
      <c r="C77" s="44">
        <v>60</v>
      </c>
      <c r="D77" s="45">
        <v>1.2999999999999999E-2</v>
      </c>
      <c r="E77" s="45">
        <v>2597</v>
      </c>
      <c r="F77" s="45">
        <v>240</v>
      </c>
      <c r="G77" s="46">
        <f t="shared" si="16"/>
        <v>14400</v>
      </c>
      <c r="H77" s="46">
        <f t="shared" si="14"/>
        <v>187.2</v>
      </c>
      <c r="I77" s="6" t="s">
        <v>74</v>
      </c>
      <c r="J77" s="47">
        <f t="shared" si="17"/>
        <v>60</v>
      </c>
      <c r="K77" s="95">
        <f t="shared" si="15"/>
        <v>6</v>
      </c>
      <c r="L77" s="7">
        <v>1</v>
      </c>
      <c r="M77" s="48">
        <f t="shared" si="18"/>
        <v>0.78</v>
      </c>
      <c r="N77" s="8">
        <f t="shared" si="19"/>
        <v>4.1666667000000001E-3</v>
      </c>
      <c r="O77" s="9">
        <f t="shared" si="20"/>
        <v>3.0034700000000002E-4</v>
      </c>
    </row>
    <row r="78" spans="2:15" x14ac:dyDescent="0.25">
      <c r="B78" s="16" t="s">
        <v>217</v>
      </c>
      <c r="C78" s="44"/>
      <c r="D78" s="45"/>
      <c r="E78" s="45"/>
      <c r="F78" s="45"/>
      <c r="G78" s="46"/>
      <c r="H78" s="46"/>
      <c r="I78" s="6" t="s">
        <v>219</v>
      </c>
      <c r="J78" s="47">
        <v>0</v>
      </c>
      <c r="K78" s="95">
        <f t="shared" si="15"/>
        <v>0</v>
      </c>
      <c r="L78" s="7">
        <v>0</v>
      </c>
      <c r="M78" s="48">
        <v>0</v>
      </c>
      <c r="N78" s="8">
        <v>0</v>
      </c>
      <c r="O78" s="9">
        <v>1</v>
      </c>
    </row>
    <row r="79" spans="2:15" x14ac:dyDescent="0.25">
      <c r="B79" s="16" t="s">
        <v>22</v>
      </c>
      <c r="C79" s="44">
        <v>60</v>
      </c>
      <c r="D79" s="45">
        <v>1.0500000000000001E-2</v>
      </c>
      <c r="E79" s="45">
        <v>2398</v>
      </c>
      <c r="F79" s="45">
        <v>256</v>
      </c>
      <c r="G79" s="46">
        <f t="shared" si="16"/>
        <v>15360</v>
      </c>
      <c r="H79" s="46">
        <f t="shared" si="14"/>
        <v>161.28</v>
      </c>
      <c r="I79" s="6" t="s">
        <v>75</v>
      </c>
      <c r="J79" s="47">
        <f t="shared" si="17"/>
        <v>60</v>
      </c>
      <c r="K79" s="95">
        <f t="shared" si="15"/>
        <v>6</v>
      </c>
      <c r="L79" s="7">
        <v>1</v>
      </c>
      <c r="M79" s="48">
        <f t="shared" si="18"/>
        <v>0.63</v>
      </c>
      <c r="N79" s="8">
        <f t="shared" si="19"/>
        <v>3.90625E-3</v>
      </c>
      <c r="O79" s="9">
        <f t="shared" si="20"/>
        <v>2.6271900000000002E-4</v>
      </c>
    </row>
    <row r="80" spans="2:15" x14ac:dyDescent="0.25">
      <c r="B80" s="16" t="s">
        <v>23</v>
      </c>
      <c r="C80" s="44">
        <v>60</v>
      </c>
      <c r="D80" s="45">
        <v>1.2999999999999999E-2</v>
      </c>
      <c r="E80" s="45">
        <v>2934</v>
      </c>
      <c r="F80" s="45">
        <v>240</v>
      </c>
      <c r="G80" s="46">
        <f t="shared" si="16"/>
        <v>14400</v>
      </c>
      <c r="H80" s="46">
        <f t="shared" si="14"/>
        <v>187.2</v>
      </c>
      <c r="I80" s="6" t="s">
        <v>76</v>
      </c>
      <c r="J80" s="47">
        <f t="shared" si="17"/>
        <v>60</v>
      </c>
      <c r="K80" s="95">
        <f t="shared" si="15"/>
        <v>6</v>
      </c>
      <c r="L80" s="7">
        <v>1</v>
      </c>
      <c r="M80" s="48">
        <f t="shared" si="18"/>
        <v>0.78</v>
      </c>
      <c r="N80" s="8">
        <f t="shared" si="19"/>
        <v>4.1666667000000001E-3</v>
      </c>
      <c r="O80" s="9">
        <f t="shared" si="20"/>
        <v>2.6584900000000002E-4</v>
      </c>
    </row>
    <row r="81" spans="2:15" x14ac:dyDescent="0.25">
      <c r="B81" s="16" t="s">
        <v>24</v>
      </c>
      <c r="C81" s="44">
        <v>60</v>
      </c>
      <c r="D81" s="45">
        <v>1.2999999999999999E-2</v>
      </c>
      <c r="E81" s="45">
        <v>2179</v>
      </c>
      <c r="F81" s="45">
        <v>240</v>
      </c>
      <c r="G81" s="46">
        <f t="shared" si="16"/>
        <v>14400</v>
      </c>
      <c r="H81" s="46">
        <f t="shared" si="14"/>
        <v>187.2</v>
      </c>
      <c r="I81" s="6" t="s">
        <v>77</v>
      </c>
      <c r="J81" s="47">
        <f t="shared" si="17"/>
        <v>60</v>
      </c>
      <c r="K81" s="95">
        <f t="shared" si="15"/>
        <v>6</v>
      </c>
      <c r="L81" s="7">
        <v>1</v>
      </c>
      <c r="M81" s="48">
        <f t="shared" si="18"/>
        <v>0.78</v>
      </c>
      <c r="N81" s="8">
        <f t="shared" si="19"/>
        <v>4.1666667000000001E-3</v>
      </c>
      <c r="O81" s="9">
        <f t="shared" si="20"/>
        <v>3.5796200000000003E-4</v>
      </c>
    </row>
    <row r="82" spans="2:15" x14ac:dyDescent="0.25">
      <c r="B82" s="16" t="s">
        <v>172</v>
      </c>
      <c r="C82" s="44">
        <v>60</v>
      </c>
      <c r="D82" s="45">
        <v>1.2675000000000001E-2</v>
      </c>
      <c r="E82" s="45">
        <v>2505</v>
      </c>
      <c r="F82" s="45">
        <v>240</v>
      </c>
      <c r="G82" s="46">
        <f t="shared" si="16"/>
        <v>14400</v>
      </c>
      <c r="H82" s="46">
        <f>G82*D82</f>
        <v>182.52</v>
      </c>
      <c r="I82" s="6" t="s">
        <v>175</v>
      </c>
      <c r="J82" s="47">
        <f>C82</f>
        <v>60</v>
      </c>
      <c r="K82" s="95">
        <f t="shared" si="15"/>
        <v>6</v>
      </c>
      <c r="L82" s="7">
        <v>1</v>
      </c>
      <c r="M82" s="48">
        <f>C82*D82</f>
        <v>0.76049999999999995</v>
      </c>
      <c r="N82" s="8">
        <f>C82/G82</f>
        <v>4.1666667000000001E-3</v>
      </c>
      <c r="O82" s="9">
        <f>C82*D82/E82</f>
        <v>3.0359300000000001E-4</v>
      </c>
    </row>
    <row r="83" spans="2:15" x14ac:dyDescent="0.25">
      <c r="B83" s="16" t="s">
        <v>25</v>
      </c>
      <c r="C83" s="44">
        <v>60</v>
      </c>
      <c r="D83" s="45">
        <v>1.2999999999999999E-2</v>
      </c>
      <c r="E83" s="45">
        <v>2544</v>
      </c>
      <c r="F83" s="45">
        <v>240</v>
      </c>
      <c r="G83" s="46">
        <f t="shared" si="16"/>
        <v>14400</v>
      </c>
      <c r="H83" s="46">
        <f t="shared" si="14"/>
        <v>187.2</v>
      </c>
      <c r="I83" s="6" t="s">
        <v>78</v>
      </c>
      <c r="J83" s="47">
        <f t="shared" si="17"/>
        <v>60</v>
      </c>
      <c r="K83" s="95">
        <f t="shared" si="15"/>
        <v>6</v>
      </c>
      <c r="L83" s="7">
        <v>1</v>
      </c>
      <c r="M83" s="48">
        <f t="shared" si="18"/>
        <v>0.78</v>
      </c>
      <c r="N83" s="8">
        <f t="shared" si="19"/>
        <v>4.1666667000000001E-3</v>
      </c>
      <c r="O83" s="9">
        <f t="shared" si="20"/>
        <v>3.0660399999999998E-4</v>
      </c>
    </row>
    <row r="84" spans="2:15" x14ac:dyDescent="0.25">
      <c r="B84" s="16" t="s">
        <v>26</v>
      </c>
      <c r="C84" s="44">
        <v>60</v>
      </c>
      <c r="D84" s="45">
        <v>1.2999999999999999E-2</v>
      </c>
      <c r="E84" s="45">
        <v>2495</v>
      </c>
      <c r="F84" s="45">
        <v>240</v>
      </c>
      <c r="G84" s="46">
        <f t="shared" si="16"/>
        <v>14400</v>
      </c>
      <c r="H84" s="46">
        <f t="shared" si="14"/>
        <v>187.2</v>
      </c>
      <c r="I84" s="6" t="s">
        <v>79</v>
      </c>
      <c r="J84" s="47">
        <f t="shared" si="17"/>
        <v>60</v>
      </c>
      <c r="K84" s="95">
        <f t="shared" si="15"/>
        <v>6</v>
      </c>
      <c r="L84" s="7">
        <v>1</v>
      </c>
      <c r="M84" s="48">
        <f t="shared" si="18"/>
        <v>0.78</v>
      </c>
      <c r="N84" s="8">
        <f t="shared" si="19"/>
        <v>4.1666667000000001E-3</v>
      </c>
      <c r="O84" s="9">
        <f t="shared" si="20"/>
        <v>3.1262500000000002E-4</v>
      </c>
    </row>
    <row r="85" spans="2:15" x14ac:dyDescent="0.25">
      <c r="B85" s="16" t="s">
        <v>201</v>
      </c>
      <c r="C85" s="44">
        <v>60</v>
      </c>
      <c r="D85" s="45">
        <v>1.2999999999999999E-2</v>
      </c>
      <c r="E85" s="45">
        <v>1745</v>
      </c>
      <c r="F85" s="45">
        <v>240</v>
      </c>
      <c r="G85" s="46">
        <f t="shared" si="16"/>
        <v>14400</v>
      </c>
      <c r="H85" s="46">
        <f t="shared" si="14"/>
        <v>187.2</v>
      </c>
      <c r="I85" s="6" t="s">
        <v>204</v>
      </c>
      <c r="J85" s="47">
        <f t="shared" si="17"/>
        <v>60</v>
      </c>
      <c r="K85" s="95">
        <f t="shared" si="15"/>
        <v>6</v>
      </c>
      <c r="L85" s="7">
        <v>1</v>
      </c>
      <c r="M85" s="48">
        <f t="shared" si="18"/>
        <v>0.78</v>
      </c>
      <c r="N85" s="8">
        <f t="shared" si="19"/>
        <v>4.1666667000000001E-3</v>
      </c>
      <c r="O85" s="9">
        <f t="shared" si="20"/>
        <v>4.4699099999999999E-4</v>
      </c>
    </row>
    <row r="86" spans="2:15" x14ac:dyDescent="0.25">
      <c r="B86" s="16" t="s">
        <v>27</v>
      </c>
      <c r="C86" s="44">
        <v>60</v>
      </c>
      <c r="D86" s="45">
        <v>1.2999999999999999E-2</v>
      </c>
      <c r="E86" s="45">
        <v>2601</v>
      </c>
      <c r="F86" s="45">
        <v>240</v>
      </c>
      <c r="G86" s="46">
        <f t="shared" si="16"/>
        <v>14400</v>
      </c>
      <c r="H86" s="46">
        <f t="shared" si="14"/>
        <v>187.2</v>
      </c>
      <c r="I86" s="6" t="s">
        <v>80</v>
      </c>
      <c r="J86" s="47">
        <f t="shared" si="17"/>
        <v>60</v>
      </c>
      <c r="K86" s="95">
        <f t="shared" si="15"/>
        <v>6</v>
      </c>
      <c r="L86" s="7">
        <v>1</v>
      </c>
      <c r="M86" s="48">
        <f t="shared" si="18"/>
        <v>0.78</v>
      </c>
      <c r="N86" s="8">
        <f t="shared" si="19"/>
        <v>4.1666667000000001E-3</v>
      </c>
      <c r="O86" s="9">
        <f t="shared" si="20"/>
        <v>2.9988500000000001E-4</v>
      </c>
    </row>
    <row r="87" spans="2:15" x14ac:dyDescent="0.25">
      <c r="B87" s="16" t="s">
        <v>223</v>
      </c>
      <c r="C87" s="44">
        <v>90</v>
      </c>
      <c r="D87" s="45">
        <v>7.4999999999999997E-3</v>
      </c>
      <c r="E87" s="45">
        <v>1877</v>
      </c>
      <c r="F87" s="45">
        <v>192</v>
      </c>
      <c r="G87" s="46">
        <f t="shared" si="16"/>
        <v>17280</v>
      </c>
      <c r="H87" s="46">
        <f t="shared" si="14"/>
        <v>129.6</v>
      </c>
      <c r="I87" s="6" t="s">
        <v>225</v>
      </c>
      <c r="J87" s="47">
        <f t="shared" si="17"/>
        <v>90</v>
      </c>
      <c r="K87" s="95">
        <f t="shared" si="15"/>
        <v>9</v>
      </c>
      <c r="L87" s="7">
        <v>1</v>
      </c>
      <c r="M87" s="48">
        <f t="shared" si="18"/>
        <v>0.67500000000000004</v>
      </c>
      <c r="N87" s="8">
        <f t="shared" si="19"/>
        <v>5.2083333000000004E-3</v>
      </c>
      <c r="O87" s="9">
        <f t="shared" si="20"/>
        <v>3.5961599999999999E-4</v>
      </c>
    </row>
    <row r="88" spans="2:15" x14ac:dyDescent="0.25">
      <c r="B88" s="16" t="s">
        <v>28</v>
      </c>
      <c r="C88" s="44">
        <v>60</v>
      </c>
      <c r="D88" s="45">
        <v>1.2999999999999999E-2</v>
      </c>
      <c r="E88" s="45">
        <v>2915</v>
      </c>
      <c r="F88" s="45">
        <v>240</v>
      </c>
      <c r="G88" s="46">
        <f t="shared" si="16"/>
        <v>14400</v>
      </c>
      <c r="H88" s="46">
        <f>G88*D88</f>
        <v>187.2</v>
      </c>
      <c r="I88" s="6" t="s">
        <v>81</v>
      </c>
      <c r="J88" s="47">
        <f>C88</f>
        <v>60</v>
      </c>
      <c r="K88" s="95">
        <f t="shared" si="15"/>
        <v>6</v>
      </c>
      <c r="L88" s="7">
        <v>1</v>
      </c>
      <c r="M88" s="48">
        <f>C88*D88</f>
        <v>0.78</v>
      </c>
      <c r="N88" s="8">
        <f>C88/G88</f>
        <v>4.1666667000000001E-3</v>
      </c>
      <c r="O88" s="9">
        <f>C88*D88/E88</f>
        <v>2.6758100000000003E-4</v>
      </c>
    </row>
    <row r="89" spans="2:15" x14ac:dyDescent="0.25">
      <c r="B89" s="16" t="s">
        <v>29</v>
      </c>
      <c r="C89" s="44">
        <v>60</v>
      </c>
      <c r="D89" s="45">
        <v>1.2999999999999999E-2</v>
      </c>
      <c r="E89" s="45">
        <v>2521</v>
      </c>
      <c r="F89" s="45">
        <v>240</v>
      </c>
      <c r="G89" s="46">
        <f>F89*C89</f>
        <v>14400</v>
      </c>
      <c r="H89" s="46">
        <f>G89*D89</f>
        <v>187.2</v>
      </c>
      <c r="I89" s="6" t="s">
        <v>82</v>
      </c>
      <c r="J89" s="47">
        <f>C89</f>
        <v>60</v>
      </c>
      <c r="K89" s="95">
        <f t="shared" si="15"/>
        <v>6</v>
      </c>
      <c r="L89" s="7">
        <v>1</v>
      </c>
      <c r="M89" s="48">
        <f>C89*D89</f>
        <v>0.78</v>
      </c>
      <c r="N89" s="8">
        <f>C89/G89</f>
        <v>4.1666667000000001E-3</v>
      </c>
      <c r="O89" s="9">
        <f>C89*D89/E89</f>
        <v>3.09401E-4</v>
      </c>
    </row>
    <row r="90" spans="2:15" x14ac:dyDescent="0.25">
      <c r="B90" s="16" t="s">
        <v>170</v>
      </c>
      <c r="C90" s="44">
        <v>60</v>
      </c>
      <c r="D90" s="45">
        <v>1.248E-2</v>
      </c>
      <c r="E90" s="45">
        <v>2505</v>
      </c>
      <c r="F90" s="45">
        <v>240</v>
      </c>
      <c r="G90" s="46">
        <f t="shared" si="16"/>
        <v>14400</v>
      </c>
      <c r="H90" s="46">
        <f t="shared" si="14"/>
        <v>179.71199999999999</v>
      </c>
      <c r="I90" s="6" t="s">
        <v>176</v>
      </c>
      <c r="J90" s="47">
        <f t="shared" si="17"/>
        <v>60</v>
      </c>
      <c r="K90" s="95">
        <f t="shared" si="15"/>
        <v>6</v>
      </c>
      <c r="L90" s="7">
        <v>1</v>
      </c>
      <c r="M90" s="48">
        <f t="shared" si="18"/>
        <v>0.74880000000000002</v>
      </c>
      <c r="N90" s="8">
        <f t="shared" si="19"/>
        <v>4.1666667000000001E-3</v>
      </c>
      <c r="O90" s="9">
        <f t="shared" si="20"/>
        <v>2.9892200000000002E-4</v>
      </c>
    </row>
    <row r="91" spans="2:15" x14ac:dyDescent="0.25">
      <c r="B91" s="16" t="s">
        <v>30</v>
      </c>
      <c r="C91" s="44">
        <v>90</v>
      </c>
      <c r="D91" s="45">
        <v>5.4999999999999997E-3</v>
      </c>
      <c r="E91" s="45">
        <v>2300</v>
      </c>
      <c r="F91" s="45">
        <v>192</v>
      </c>
      <c r="G91" s="46">
        <f t="shared" si="16"/>
        <v>17280</v>
      </c>
      <c r="H91" s="46">
        <f t="shared" si="14"/>
        <v>95.04</v>
      </c>
      <c r="I91" s="6" t="s">
        <v>83</v>
      </c>
      <c r="J91" s="47">
        <f t="shared" si="17"/>
        <v>90</v>
      </c>
      <c r="K91" s="95">
        <f t="shared" si="15"/>
        <v>9</v>
      </c>
      <c r="L91" s="7">
        <v>1</v>
      </c>
      <c r="M91" s="48">
        <f t="shared" si="18"/>
        <v>0.495</v>
      </c>
      <c r="N91" s="8">
        <f t="shared" si="19"/>
        <v>5.2083333000000004E-3</v>
      </c>
      <c r="O91" s="9">
        <f t="shared" si="20"/>
        <v>2.15217E-4</v>
      </c>
    </row>
    <row r="92" spans="2:15" x14ac:dyDescent="0.25">
      <c r="B92" s="23" t="s">
        <v>162</v>
      </c>
      <c r="C92" s="49">
        <v>0</v>
      </c>
      <c r="D92" s="50">
        <v>0</v>
      </c>
      <c r="E92" s="50">
        <v>0</v>
      </c>
      <c r="F92" s="51">
        <v>0</v>
      </c>
      <c r="G92" s="51">
        <v>0</v>
      </c>
      <c r="H92" s="51">
        <f t="shared" si="14"/>
        <v>0</v>
      </c>
      <c r="I92" s="21" t="s">
        <v>165</v>
      </c>
      <c r="J92" s="23">
        <f t="shared" si="17"/>
        <v>0</v>
      </c>
      <c r="K92" s="96">
        <v>0</v>
      </c>
      <c r="L92" s="22">
        <v>0</v>
      </c>
      <c r="M92" s="22">
        <f t="shared" si="18"/>
        <v>0</v>
      </c>
      <c r="N92" s="24">
        <v>0</v>
      </c>
      <c r="O92" s="25">
        <v>0</v>
      </c>
    </row>
    <row r="93" spans="2:15" x14ac:dyDescent="0.25">
      <c r="B93" s="23" t="s">
        <v>11</v>
      </c>
      <c r="C93" s="49">
        <v>60</v>
      </c>
      <c r="D93" s="50">
        <v>0.01</v>
      </c>
      <c r="E93" s="50">
        <v>2281</v>
      </c>
      <c r="F93" s="50">
        <v>256</v>
      </c>
      <c r="G93" s="51">
        <f>F93*C93</f>
        <v>15360</v>
      </c>
      <c r="H93" s="51">
        <f t="shared" si="14"/>
        <v>153.6</v>
      </c>
      <c r="I93" s="21" t="s">
        <v>106</v>
      </c>
      <c r="J93" s="23">
        <f>1/D93</f>
        <v>100</v>
      </c>
      <c r="K93" s="96">
        <f t="shared" ref="K93:K121" si="21">J93/10</f>
        <v>10</v>
      </c>
      <c r="L93" s="22">
        <f t="shared" ref="L93:L121" si="22">F93/H93</f>
        <v>1.6666666666666701</v>
      </c>
      <c r="M93" s="22">
        <v>1</v>
      </c>
      <c r="N93" s="24">
        <f>1/H93</f>
        <v>6.5104166999999996E-3</v>
      </c>
      <c r="O93" s="25">
        <f>1/E93</f>
        <v>4.3840399999999999E-4</v>
      </c>
    </row>
    <row r="94" spans="2:15" x14ac:dyDescent="0.25">
      <c r="B94" s="23" t="s">
        <v>12</v>
      </c>
      <c r="C94" s="49">
        <v>90</v>
      </c>
      <c r="D94" s="50">
        <v>7.4999999999999997E-3</v>
      </c>
      <c r="E94" s="50">
        <v>2633</v>
      </c>
      <c r="F94" s="50">
        <v>192</v>
      </c>
      <c r="G94" s="51">
        <f t="shared" ref="G94:H121" si="23">F94*C94</f>
        <v>17280</v>
      </c>
      <c r="H94" s="51">
        <f t="shared" si="14"/>
        <v>129.6</v>
      </c>
      <c r="I94" s="21" t="s">
        <v>107</v>
      </c>
      <c r="J94" s="23">
        <f t="shared" ref="J94:J121" si="24">1/D94</f>
        <v>133.333333333333</v>
      </c>
      <c r="K94" s="96">
        <f t="shared" si="21"/>
        <v>13.3</v>
      </c>
      <c r="L94" s="22">
        <f t="shared" si="22"/>
        <v>1.4814814814814801</v>
      </c>
      <c r="M94" s="22">
        <v>1</v>
      </c>
      <c r="N94" s="24">
        <f t="shared" ref="N94:N121" si="25">1/H94</f>
        <v>7.7160494000000001E-3</v>
      </c>
      <c r="O94" s="25">
        <f t="shared" ref="O94:O121" si="26">1/E94</f>
        <v>3.7979499999999999E-4</v>
      </c>
    </row>
    <row r="95" spans="2:15" x14ac:dyDescent="0.25">
      <c r="B95" s="23" t="s">
        <v>13</v>
      </c>
      <c r="C95" s="49">
        <v>60</v>
      </c>
      <c r="D95" s="50">
        <v>1.2999999999999999E-2</v>
      </c>
      <c r="E95" s="50">
        <v>2532</v>
      </c>
      <c r="F95" s="50">
        <v>240</v>
      </c>
      <c r="G95" s="51">
        <f t="shared" si="23"/>
        <v>14400</v>
      </c>
      <c r="H95" s="51">
        <f t="shared" si="14"/>
        <v>187.2</v>
      </c>
      <c r="I95" s="21" t="s">
        <v>108</v>
      </c>
      <c r="J95" s="23">
        <f t="shared" si="24"/>
        <v>76.923076923076906</v>
      </c>
      <c r="K95" s="96">
        <f t="shared" si="21"/>
        <v>7.7</v>
      </c>
      <c r="L95" s="22">
        <f t="shared" si="22"/>
        <v>1.2820512820512799</v>
      </c>
      <c r="M95" s="22">
        <v>1</v>
      </c>
      <c r="N95" s="24">
        <f t="shared" si="25"/>
        <v>5.3418802999999999E-3</v>
      </c>
      <c r="O95" s="25">
        <f t="shared" si="26"/>
        <v>3.9494500000000001E-4</v>
      </c>
    </row>
    <row r="96" spans="2:15" x14ac:dyDescent="0.25">
      <c r="B96" s="23" t="s">
        <v>14</v>
      </c>
      <c r="C96" s="49">
        <v>60</v>
      </c>
      <c r="D96" s="50">
        <v>1.2999999999999999E-2</v>
      </c>
      <c r="E96" s="50">
        <v>2186</v>
      </c>
      <c r="F96" s="50">
        <v>240</v>
      </c>
      <c r="G96" s="51">
        <f t="shared" si="23"/>
        <v>14400</v>
      </c>
      <c r="H96" s="51">
        <f t="shared" si="14"/>
        <v>187.2</v>
      </c>
      <c r="I96" s="21" t="s">
        <v>109</v>
      </c>
      <c r="J96" s="23">
        <f t="shared" si="24"/>
        <v>76.923076923076906</v>
      </c>
      <c r="K96" s="96">
        <f t="shared" si="21"/>
        <v>7.7</v>
      </c>
      <c r="L96" s="22">
        <f t="shared" si="22"/>
        <v>1.2820512820512799</v>
      </c>
      <c r="M96" s="22">
        <v>1</v>
      </c>
      <c r="N96" s="24">
        <f t="shared" si="25"/>
        <v>5.3418802999999999E-3</v>
      </c>
      <c r="O96" s="25">
        <f t="shared" si="26"/>
        <v>4.5745699999999998E-4</v>
      </c>
    </row>
    <row r="97" spans="2:15" x14ac:dyDescent="0.25">
      <c r="B97" s="23" t="s">
        <v>15</v>
      </c>
      <c r="C97" s="49">
        <v>60</v>
      </c>
      <c r="D97" s="50">
        <v>1.0500000000000001E-2</v>
      </c>
      <c r="E97" s="50">
        <v>1699</v>
      </c>
      <c r="F97" s="50">
        <v>256</v>
      </c>
      <c r="G97" s="51">
        <f t="shared" si="23"/>
        <v>15360</v>
      </c>
      <c r="H97" s="51">
        <f t="shared" si="14"/>
        <v>161.28</v>
      </c>
      <c r="I97" s="21" t="s">
        <v>110</v>
      </c>
      <c r="J97" s="23">
        <f t="shared" si="24"/>
        <v>95.238095238095198</v>
      </c>
      <c r="K97" s="96">
        <f t="shared" si="21"/>
        <v>9.5</v>
      </c>
      <c r="L97" s="22">
        <f t="shared" si="22"/>
        <v>1.5873015873015901</v>
      </c>
      <c r="M97" s="22">
        <v>1</v>
      </c>
      <c r="N97" s="24">
        <f t="shared" si="25"/>
        <v>6.2003967999999998E-3</v>
      </c>
      <c r="O97" s="25">
        <f t="shared" si="26"/>
        <v>5.8858200000000004E-4</v>
      </c>
    </row>
    <row r="98" spans="2:15" x14ac:dyDescent="0.25">
      <c r="B98" s="23" t="s">
        <v>16</v>
      </c>
      <c r="C98" s="49">
        <v>60</v>
      </c>
      <c r="D98" s="50">
        <v>1.2999999999999999E-2</v>
      </c>
      <c r="E98" s="50">
        <v>2190</v>
      </c>
      <c r="F98" s="50">
        <v>240</v>
      </c>
      <c r="G98" s="51">
        <f t="shared" si="23"/>
        <v>14400</v>
      </c>
      <c r="H98" s="51">
        <f t="shared" si="14"/>
        <v>187.2</v>
      </c>
      <c r="I98" s="21" t="s">
        <v>111</v>
      </c>
      <c r="J98" s="23">
        <f t="shared" si="24"/>
        <v>76.923076923076906</v>
      </c>
      <c r="K98" s="96">
        <f t="shared" si="21"/>
        <v>7.7</v>
      </c>
      <c r="L98" s="22">
        <f t="shared" si="22"/>
        <v>1.2820512820512799</v>
      </c>
      <c r="M98" s="22">
        <v>1</v>
      </c>
      <c r="N98" s="24">
        <f t="shared" si="25"/>
        <v>5.3418802999999999E-3</v>
      </c>
      <c r="O98" s="25">
        <f t="shared" si="26"/>
        <v>4.5662099999999999E-4</v>
      </c>
    </row>
    <row r="99" spans="2:15" x14ac:dyDescent="0.25">
      <c r="B99" s="23" t="s">
        <v>168</v>
      </c>
      <c r="C99" s="49">
        <v>60</v>
      </c>
      <c r="D99" s="50">
        <v>1.235E-2</v>
      </c>
      <c r="E99" s="50">
        <v>2505</v>
      </c>
      <c r="F99" s="50">
        <v>240</v>
      </c>
      <c r="G99" s="51">
        <f t="shared" si="23"/>
        <v>14400</v>
      </c>
      <c r="H99" s="51">
        <f t="shared" si="14"/>
        <v>177.84</v>
      </c>
      <c r="I99" s="21" t="s">
        <v>177</v>
      </c>
      <c r="J99" s="23">
        <f t="shared" si="24"/>
        <v>80.971659919028298</v>
      </c>
      <c r="K99" s="96">
        <f t="shared" si="21"/>
        <v>8.1</v>
      </c>
      <c r="L99" s="22">
        <f t="shared" si="22"/>
        <v>1.34952766531714</v>
      </c>
      <c r="M99" s="22">
        <v>1</v>
      </c>
      <c r="N99" s="24">
        <f t="shared" si="25"/>
        <v>5.6230319000000004E-3</v>
      </c>
      <c r="O99" s="25">
        <f t="shared" si="26"/>
        <v>3.9920199999999998E-4</v>
      </c>
    </row>
    <row r="100" spans="2:15" x14ac:dyDescent="0.25">
      <c r="B100" s="23" t="s">
        <v>199</v>
      </c>
      <c r="C100" s="49">
        <v>60</v>
      </c>
      <c r="D100" s="50">
        <v>1.2999999999999999E-2</v>
      </c>
      <c r="E100" s="50">
        <v>2266</v>
      </c>
      <c r="F100" s="50">
        <v>240</v>
      </c>
      <c r="G100" s="51">
        <f t="shared" si="23"/>
        <v>14400</v>
      </c>
      <c r="H100" s="51">
        <f t="shared" si="14"/>
        <v>187.2</v>
      </c>
      <c r="I100" s="21" t="s">
        <v>205</v>
      </c>
      <c r="J100" s="23">
        <f t="shared" si="24"/>
        <v>76.923076923076906</v>
      </c>
      <c r="K100" s="96">
        <f t="shared" si="21"/>
        <v>7.7</v>
      </c>
      <c r="L100" s="22">
        <f t="shared" si="22"/>
        <v>1.2820512820512799</v>
      </c>
      <c r="M100" s="22">
        <v>1</v>
      </c>
      <c r="N100" s="24">
        <f t="shared" si="25"/>
        <v>5.3418802999999999E-3</v>
      </c>
      <c r="O100" s="25">
        <f t="shared" si="26"/>
        <v>4.4130599999999998E-4</v>
      </c>
    </row>
    <row r="101" spans="2:15" x14ac:dyDescent="0.25">
      <c r="B101" s="23" t="s">
        <v>17</v>
      </c>
      <c r="C101" s="49">
        <v>60</v>
      </c>
      <c r="D101" s="50">
        <v>1.0500000000000001E-2</v>
      </c>
      <c r="E101" s="50">
        <v>2150</v>
      </c>
      <c r="F101" s="50">
        <v>256</v>
      </c>
      <c r="G101" s="51">
        <f t="shared" si="23"/>
        <v>15360</v>
      </c>
      <c r="H101" s="51">
        <f t="shared" si="14"/>
        <v>161.28</v>
      </c>
      <c r="I101" s="21" t="s">
        <v>112</v>
      </c>
      <c r="J101" s="23">
        <f t="shared" si="24"/>
        <v>95.238095238095198</v>
      </c>
      <c r="K101" s="96">
        <f t="shared" si="21"/>
        <v>9.5</v>
      </c>
      <c r="L101" s="22">
        <f t="shared" si="22"/>
        <v>1.5873015873015901</v>
      </c>
      <c r="M101" s="22">
        <v>1</v>
      </c>
      <c r="N101" s="24">
        <f t="shared" si="25"/>
        <v>6.2003967999999998E-3</v>
      </c>
      <c r="O101" s="25">
        <f t="shared" si="26"/>
        <v>4.6511600000000001E-4</v>
      </c>
    </row>
    <row r="102" spans="2:15" x14ac:dyDescent="0.25">
      <c r="B102" s="23" t="s">
        <v>18</v>
      </c>
      <c r="C102" s="49">
        <v>60</v>
      </c>
      <c r="D102" s="50">
        <v>1.0500000000000001E-2</v>
      </c>
      <c r="E102" s="50">
        <v>2150</v>
      </c>
      <c r="F102" s="50">
        <v>256</v>
      </c>
      <c r="G102" s="51">
        <f t="shared" si="23"/>
        <v>15360</v>
      </c>
      <c r="H102" s="51">
        <f t="shared" si="14"/>
        <v>161.28</v>
      </c>
      <c r="I102" s="21" t="s">
        <v>113</v>
      </c>
      <c r="J102" s="23">
        <f t="shared" si="24"/>
        <v>95.238095238095198</v>
      </c>
      <c r="K102" s="96">
        <f t="shared" si="21"/>
        <v>9.5</v>
      </c>
      <c r="L102" s="22">
        <f t="shared" si="22"/>
        <v>1.5873015873015901</v>
      </c>
      <c r="M102" s="22">
        <v>1</v>
      </c>
      <c r="N102" s="24">
        <f t="shared" si="25"/>
        <v>6.2003967999999998E-3</v>
      </c>
      <c r="O102" s="25">
        <f t="shared" si="26"/>
        <v>4.6511600000000001E-4</v>
      </c>
    </row>
    <row r="103" spans="2:15" x14ac:dyDescent="0.25">
      <c r="B103" s="23" t="s">
        <v>19</v>
      </c>
      <c r="C103" s="49">
        <v>60</v>
      </c>
      <c r="D103" s="50">
        <v>1.2999999999999999E-2</v>
      </c>
      <c r="E103" s="50">
        <v>2675</v>
      </c>
      <c r="F103" s="50">
        <v>240</v>
      </c>
      <c r="G103" s="51">
        <f t="shared" si="23"/>
        <v>14400</v>
      </c>
      <c r="H103" s="51">
        <f t="shared" si="14"/>
        <v>187.2</v>
      </c>
      <c r="I103" s="21" t="s">
        <v>114</v>
      </c>
      <c r="J103" s="23">
        <f t="shared" si="24"/>
        <v>76.923076923076906</v>
      </c>
      <c r="K103" s="96">
        <f t="shared" si="21"/>
        <v>7.7</v>
      </c>
      <c r="L103" s="22">
        <f t="shared" si="22"/>
        <v>1.2820512820512799</v>
      </c>
      <c r="M103" s="22">
        <v>1</v>
      </c>
      <c r="N103" s="24">
        <f t="shared" si="25"/>
        <v>5.3418802999999999E-3</v>
      </c>
      <c r="O103" s="25">
        <f t="shared" si="26"/>
        <v>3.7383199999999999E-4</v>
      </c>
    </row>
    <row r="104" spans="2:15" x14ac:dyDescent="0.25">
      <c r="B104" s="23" t="s">
        <v>20</v>
      </c>
      <c r="C104" s="49">
        <v>90</v>
      </c>
      <c r="D104" s="50">
        <v>7.0000000000000001E-3</v>
      </c>
      <c r="E104" s="50">
        <v>2010</v>
      </c>
      <c r="F104" s="50">
        <v>192</v>
      </c>
      <c r="G104" s="51">
        <f t="shared" si="23"/>
        <v>17280</v>
      </c>
      <c r="H104" s="51">
        <f t="shared" si="14"/>
        <v>120.96</v>
      </c>
      <c r="I104" s="21" t="s">
        <v>115</v>
      </c>
      <c r="J104" s="23">
        <f t="shared" si="24"/>
        <v>142.857142857143</v>
      </c>
      <c r="K104" s="96">
        <f t="shared" si="21"/>
        <v>14.3</v>
      </c>
      <c r="L104" s="22">
        <f t="shared" si="22"/>
        <v>1.5873015873015901</v>
      </c>
      <c r="M104" s="22">
        <v>1</v>
      </c>
      <c r="N104" s="24">
        <f t="shared" si="25"/>
        <v>8.2671958E-3</v>
      </c>
      <c r="O104" s="25">
        <f t="shared" si="26"/>
        <v>4.9751199999999998E-4</v>
      </c>
    </row>
    <row r="105" spans="2:15" x14ac:dyDescent="0.25">
      <c r="B105" s="23" t="s">
        <v>186</v>
      </c>
      <c r="C105" s="49">
        <v>60</v>
      </c>
      <c r="D105" s="50">
        <v>1.0500000000000001E-2</v>
      </c>
      <c r="E105" s="50">
        <v>2450</v>
      </c>
      <c r="F105" s="50">
        <v>256</v>
      </c>
      <c r="G105" s="51">
        <f t="shared" si="23"/>
        <v>15360</v>
      </c>
      <c r="H105" s="51">
        <f t="shared" si="14"/>
        <v>161.28</v>
      </c>
      <c r="I105" s="21" t="s">
        <v>189</v>
      </c>
      <c r="J105" s="23">
        <f t="shared" si="24"/>
        <v>95.238095238095198</v>
      </c>
      <c r="K105" s="96">
        <f t="shared" si="21"/>
        <v>9.5</v>
      </c>
      <c r="L105" s="22">
        <f t="shared" si="22"/>
        <v>1.5873015873015901</v>
      </c>
      <c r="M105" s="22">
        <v>1</v>
      </c>
      <c r="N105" s="24">
        <f t="shared" si="25"/>
        <v>6.2003967999999998E-3</v>
      </c>
      <c r="O105" s="25">
        <f t="shared" si="26"/>
        <v>4.0816300000000002E-4</v>
      </c>
    </row>
    <row r="106" spans="2:15" x14ac:dyDescent="0.25">
      <c r="B106" s="23" t="s">
        <v>192</v>
      </c>
      <c r="C106" s="49">
        <v>90</v>
      </c>
      <c r="D106" s="50">
        <v>7.4999999999999997E-3</v>
      </c>
      <c r="E106" s="50">
        <v>2047</v>
      </c>
      <c r="F106" s="50">
        <v>192</v>
      </c>
      <c r="G106" s="51">
        <f t="shared" si="23"/>
        <v>17280</v>
      </c>
      <c r="H106" s="51">
        <f t="shared" si="14"/>
        <v>129.6</v>
      </c>
      <c r="I106" s="21" t="s">
        <v>195</v>
      </c>
      <c r="J106" s="23">
        <f t="shared" si="24"/>
        <v>133.333333333333</v>
      </c>
      <c r="K106" s="96">
        <f t="shared" si="21"/>
        <v>13.3</v>
      </c>
      <c r="L106" s="22">
        <f t="shared" si="22"/>
        <v>1.4814814814814801</v>
      </c>
      <c r="M106" s="22">
        <v>1</v>
      </c>
      <c r="N106" s="24">
        <f t="shared" si="25"/>
        <v>7.7160494000000001E-3</v>
      </c>
      <c r="O106" s="25">
        <f t="shared" si="26"/>
        <v>4.8851999999999999E-4</v>
      </c>
    </row>
    <row r="107" spans="2:15" x14ac:dyDescent="0.25">
      <c r="B107" s="23" t="s">
        <v>21</v>
      </c>
      <c r="C107" s="49">
        <v>60</v>
      </c>
      <c r="D107" s="50">
        <v>1.2999999999999999E-2</v>
      </c>
      <c r="E107" s="50">
        <v>2597</v>
      </c>
      <c r="F107" s="50">
        <v>240</v>
      </c>
      <c r="G107" s="51">
        <f t="shared" si="23"/>
        <v>14400</v>
      </c>
      <c r="H107" s="51">
        <f t="shared" si="14"/>
        <v>187.2</v>
      </c>
      <c r="I107" s="21" t="s">
        <v>116</v>
      </c>
      <c r="J107" s="23">
        <f t="shared" si="24"/>
        <v>76.923076923076906</v>
      </c>
      <c r="K107" s="96">
        <f t="shared" si="21"/>
        <v>7.7</v>
      </c>
      <c r="L107" s="22">
        <f t="shared" si="22"/>
        <v>1.2820512820512799</v>
      </c>
      <c r="M107" s="22">
        <v>1</v>
      </c>
      <c r="N107" s="24">
        <f t="shared" si="25"/>
        <v>5.3418802999999999E-3</v>
      </c>
      <c r="O107" s="25">
        <f t="shared" si="26"/>
        <v>3.8506E-4</v>
      </c>
    </row>
    <row r="108" spans="2:15" x14ac:dyDescent="0.25">
      <c r="B108" s="23" t="s">
        <v>217</v>
      </c>
      <c r="C108" s="49"/>
      <c r="D108" s="50"/>
      <c r="E108" s="50"/>
      <c r="F108" s="50"/>
      <c r="G108" s="51"/>
      <c r="H108" s="51"/>
      <c r="I108" s="21" t="s">
        <v>220</v>
      </c>
      <c r="J108" s="23">
        <v>0</v>
      </c>
      <c r="K108" s="96">
        <f t="shared" si="21"/>
        <v>0</v>
      </c>
      <c r="L108" s="22">
        <v>0</v>
      </c>
      <c r="M108" s="22">
        <v>0</v>
      </c>
      <c r="N108" s="24">
        <v>0</v>
      </c>
      <c r="O108" s="25">
        <v>1</v>
      </c>
    </row>
    <row r="109" spans="2:15" x14ac:dyDescent="0.25">
      <c r="B109" s="23" t="s">
        <v>22</v>
      </c>
      <c r="C109" s="49">
        <v>60</v>
      </c>
      <c r="D109" s="50">
        <v>1.0500000000000001E-2</v>
      </c>
      <c r="E109" s="50">
        <v>2398</v>
      </c>
      <c r="F109" s="50">
        <v>256</v>
      </c>
      <c r="G109" s="51">
        <f t="shared" si="23"/>
        <v>15360</v>
      </c>
      <c r="H109" s="51">
        <f t="shared" si="14"/>
        <v>161.28</v>
      </c>
      <c r="I109" s="21" t="s">
        <v>117</v>
      </c>
      <c r="J109" s="23">
        <f t="shared" si="24"/>
        <v>95.238095238095198</v>
      </c>
      <c r="K109" s="96">
        <f t="shared" si="21"/>
        <v>9.5</v>
      </c>
      <c r="L109" s="22">
        <f t="shared" si="22"/>
        <v>1.5873015873015901</v>
      </c>
      <c r="M109" s="22">
        <v>1</v>
      </c>
      <c r="N109" s="24">
        <f t="shared" si="25"/>
        <v>6.2003967999999998E-3</v>
      </c>
      <c r="O109" s="25">
        <f t="shared" si="26"/>
        <v>4.17014E-4</v>
      </c>
    </row>
    <row r="110" spans="2:15" x14ac:dyDescent="0.25">
      <c r="B110" s="23" t="s">
        <v>23</v>
      </c>
      <c r="C110" s="49">
        <v>60</v>
      </c>
      <c r="D110" s="50">
        <v>1.2999999999999999E-2</v>
      </c>
      <c r="E110" s="50">
        <v>2934</v>
      </c>
      <c r="F110" s="50">
        <v>240</v>
      </c>
      <c r="G110" s="51">
        <f t="shared" si="23"/>
        <v>14400</v>
      </c>
      <c r="H110" s="51">
        <f t="shared" si="14"/>
        <v>187.2</v>
      </c>
      <c r="I110" s="21" t="s">
        <v>118</v>
      </c>
      <c r="J110" s="23">
        <f t="shared" si="24"/>
        <v>76.923076923076906</v>
      </c>
      <c r="K110" s="96">
        <f t="shared" si="21"/>
        <v>7.7</v>
      </c>
      <c r="L110" s="22">
        <f t="shared" si="22"/>
        <v>1.2820512820512799</v>
      </c>
      <c r="M110" s="22">
        <v>1</v>
      </c>
      <c r="N110" s="24">
        <f t="shared" si="25"/>
        <v>5.3418802999999999E-3</v>
      </c>
      <c r="O110" s="25">
        <f t="shared" si="26"/>
        <v>3.4083200000000001E-4</v>
      </c>
    </row>
    <row r="111" spans="2:15" x14ac:dyDescent="0.25">
      <c r="B111" s="23" t="s">
        <v>24</v>
      </c>
      <c r="C111" s="49">
        <v>60</v>
      </c>
      <c r="D111" s="50">
        <v>1.2999999999999999E-2</v>
      </c>
      <c r="E111" s="50">
        <v>2179</v>
      </c>
      <c r="F111" s="50">
        <v>240</v>
      </c>
      <c r="G111" s="51">
        <f t="shared" si="23"/>
        <v>14400</v>
      </c>
      <c r="H111" s="51">
        <f t="shared" si="14"/>
        <v>187.2</v>
      </c>
      <c r="I111" s="21" t="s">
        <v>119</v>
      </c>
      <c r="J111" s="23">
        <f t="shared" si="24"/>
        <v>76.923076923076906</v>
      </c>
      <c r="K111" s="96">
        <f t="shared" si="21"/>
        <v>7.7</v>
      </c>
      <c r="L111" s="22">
        <f t="shared" si="22"/>
        <v>1.2820512820512799</v>
      </c>
      <c r="M111" s="22">
        <v>1</v>
      </c>
      <c r="N111" s="24">
        <f t="shared" si="25"/>
        <v>5.3418802999999999E-3</v>
      </c>
      <c r="O111" s="25">
        <f t="shared" si="26"/>
        <v>4.5892600000000002E-4</v>
      </c>
    </row>
    <row r="112" spans="2:15" x14ac:dyDescent="0.25">
      <c r="B112" s="23" t="s">
        <v>172</v>
      </c>
      <c r="C112" s="49">
        <v>60</v>
      </c>
      <c r="D112" s="50">
        <v>1.2675000000000001E-2</v>
      </c>
      <c r="E112" s="50">
        <v>2505</v>
      </c>
      <c r="F112" s="50">
        <v>240</v>
      </c>
      <c r="G112" s="51">
        <f t="shared" si="23"/>
        <v>14400</v>
      </c>
      <c r="H112" s="51">
        <f>G112*D112</f>
        <v>182.52</v>
      </c>
      <c r="I112" s="21" t="s">
        <v>178</v>
      </c>
      <c r="J112" s="23">
        <f>1/D112</f>
        <v>78.895463510848103</v>
      </c>
      <c r="K112" s="96">
        <f t="shared" si="21"/>
        <v>7.9</v>
      </c>
      <c r="L112" s="22">
        <f t="shared" si="22"/>
        <v>1.31492439184747</v>
      </c>
      <c r="M112" s="22">
        <v>1</v>
      </c>
      <c r="N112" s="24">
        <f>1/H112</f>
        <v>5.4788516000000001E-3</v>
      </c>
      <c r="O112" s="25">
        <f>1/E112</f>
        <v>3.9920199999999998E-4</v>
      </c>
    </row>
    <row r="113" spans="2:15" x14ac:dyDescent="0.25">
      <c r="B113" s="23" t="s">
        <v>25</v>
      </c>
      <c r="C113" s="49">
        <v>60</v>
      </c>
      <c r="D113" s="50">
        <v>1.2999999999999999E-2</v>
      </c>
      <c r="E113" s="50">
        <v>2544</v>
      </c>
      <c r="F113" s="50">
        <v>240</v>
      </c>
      <c r="G113" s="51">
        <f t="shared" si="23"/>
        <v>14400</v>
      </c>
      <c r="H113" s="51">
        <f t="shared" si="14"/>
        <v>187.2</v>
      </c>
      <c r="I113" s="21" t="s">
        <v>120</v>
      </c>
      <c r="J113" s="23">
        <f t="shared" si="24"/>
        <v>76.923076923076906</v>
      </c>
      <c r="K113" s="96">
        <f t="shared" si="21"/>
        <v>7.7</v>
      </c>
      <c r="L113" s="22">
        <f t="shared" si="22"/>
        <v>1.2820512820512799</v>
      </c>
      <c r="M113" s="22">
        <v>1</v>
      </c>
      <c r="N113" s="24">
        <f t="shared" si="25"/>
        <v>5.3418802999999999E-3</v>
      </c>
      <c r="O113" s="25">
        <f t="shared" si="26"/>
        <v>3.93082E-4</v>
      </c>
    </row>
    <row r="114" spans="2:15" x14ac:dyDescent="0.25">
      <c r="B114" s="23" t="s">
        <v>26</v>
      </c>
      <c r="C114" s="49">
        <v>60</v>
      </c>
      <c r="D114" s="50">
        <v>1.2999999999999999E-2</v>
      </c>
      <c r="E114" s="50">
        <v>2495</v>
      </c>
      <c r="F114" s="50">
        <v>240</v>
      </c>
      <c r="G114" s="51">
        <f t="shared" si="23"/>
        <v>14400</v>
      </c>
      <c r="H114" s="51">
        <f t="shared" si="14"/>
        <v>187.2</v>
      </c>
      <c r="I114" s="21" t="s">
        <v>121</v>
      </c>
      <c r="J114" s="23">
        <f t="shared" si="24"/>
        <v>76.923076923076906</v>
      </c>
      <c r="K114" s="96">
        <f t="shared" si="21"/>
        <v>7.7</v>
      </c>
      <c r="L114" s="22">
        <f t="shared" si="22"/>
        <v>1.2820512820512799</v>
      </c>
      <c r="M114" s="22">
        <v>1</v>
      </c>
      <c r="N114" s="24">
        <f t="shared" si="25"/>
        <v>5.3418802999999999E-3</v>
      </c>
      <c r="O114" s="25">
        <f t="shared" si="26"/>
        <v>4.0080200000000002E-4</v>
      </c>
    </row>
    <row r="115" spans="2:15" x14ac:dyDescent="0.25">
      <c r="B115" s="23" t="s">
        <v>201</v>
      </c>
      <c r="C115" s="49">
        <v>60</v>
      </c>
      <c r="D115" s="50">
        <v>1.2999999999999999E-2</v>
      </c>
      <c r="E115" s="50">
        <v>1745</v>
      </c>
      <c r="F115" s="50">
        <v>240</v>
      </c>
      <c r="G115" s="51">
        <f t="shared" si="23"/>
        <v>14400</v>
      </c>
      <c r="H115" s="51">
        <f t="shared" si="14"/>
        <v>187.2</v>
      </c>
      <c r="I115" s="21" t="s">
        <v>206</v>
      </c>
      <c r="J115" s="23">
        <f t="shared" si="24"/>
        <v>76.923076923076906</v>
      </c>
      <c r="K115" s="96">
        <f t="shared" si="21"/>
        <v>7.7</v>
      </c>
      <c r="L115" s="22">
        <f t="shared" si="22"/>
        <v>1.2820512820512799</v>
      </c>
      <c r="M115" s="22">
        <v>1</v>
      </c>
      <c r="N115" s="24">
        <f t="shared" si="25"/>
        <v>5.3418802999999999E-3</v>
      </c>
      <c r="O115" s="25">
        <f t="shared" si="26"/>
        <v>5.7306600000000001E-4</v>
      </c>
    </row>
    <row r="116" spans="2:15" x14ac:dyDescent="0.25">
      <c r="B116" s="23" t="s">
        <v>27</v>
      </c>
      <c r="C116" s="49">
        <v>60</v>
      </c>
      <c r="D116" s="50">
        <v>1.2999999999999999E-2</v>
      </c>
      <c r="E116" s="50">
        <v>2601</v>
      </c>
      <c r="F116" s="50">
        <v>240</v>
      </c>
      <c r="G116" s="51">
        <f t="shared" si="23"/>
        <v>14400</v>
      </c>
      <c r="H116" s="51">
        <f t="shared" si="14"/>
        <v>187.2</v>
      </c>
      <c r="I116" s="21" t="s">
        <v>122</v>
      </c>
      <c r="J116" s="23">
        <f t="shared" si="24"/>
        <v>76.923076923076906</v>
      </c>
      <c r="K116" s="96">
        <f t="shared" si="21"/>
        <v>7.7</v>
      </c>
      <c r="L116" s="22">
        <f t="shared" si="22"/>
        <v>1.2820512820512799</v>
      </c>
      <c r="M116" s="22">
        <v>1</v>
      </c>
      <c r="N116" s="24">
        <f t="shared" si="25"/>
        <v>5.3418802999999999E-3</v>
      </c>
      <c r="O116" s="25">
        <f t="shared" si="26"/>
        <v>3.8446800000000001E-4</v>
      </c>
    </row>
    <row r="117" spans="2:15" x14ac:dyDescent="0.25">
      <c r="B117" s="23" t="s">
        <v>223</v>
      </c>
      <c r="C117" s="49">
        <v>90</v>
      </c>
      <c r="D117" s="50">
        <v>7.4999999999999997E-3</v>
      </c>
      <c r="E117" s="50">
        <v>1877</v>
      </c>
      <c r="F117" s="50">
        <v>192</v>
      </c>
      <c r="G117" s="51">
        <f t="shared" si="23"/>
        <v>17280</v>
      </c>
      <c r="H117" s="51">
        <f t="shared" si="14"/>
        <v>129.6</v>
      </c>
      <c r="I117" s="21" t="s">
        <v>226</v>
      </c>
      <c r="J117" s="23">
        <f t="shared" si="24"/>
        <v>133.333333333333</v>
      </c>
      <c r="K117" s="96">
        <f t="shared" si="21"/>
        <v>13.3</v>
      </c>
      <c r="L117" s="22">
        <f t="shared" si="22"/>
        <v>1.4814814814814801</v>
      </c>
      <c r="M117" s="22">
        <v>1</v>
      </c>
      <c r="N117" s="24">
        <f t="shared" si="25"/>
        <v>7.7160494000000001E-3</v>
      </c>
      <c r="O117" s="25">
        <f t="shared" si="26"/>
        <v>5.3276500000000004E-4</v>
      </c>
    </row>
    <row r="118" spans="2:15" x14ac:dyDescent="0.25">
      <c r="B118" s="23" t="s">
        <v>28</v>
      </c>
      <c r="C118" s="49">
        <v>60</v>
      </c>
      <c r="D118" s="50">
        <v>1.2999999999999999E-2</v>
      </c>
      <c r="E118" s="50">
        <v>2915</v>
      </c>
      <c r="F118" s="50">
        <v>240</v>
      </c>
      <c r="G118" s="51">
        <f t="shared" si="23"/>
        <v>14400</v>
      </c>
      <c r="H118" s="51">
        <f>G118*D118</f>
        <v>187.2</v>
      </c>
      <c r="I118" s="21" t="s">
        <v>123</v>
      </c>
      <c r="J118" s="23">
        <f>1/D118</f>
        <v>76.923076923076906</v>
      </c>
      <c r="K118" s="96">
        <f t="shared" si="21"/>
        <v>7.7</v>
      </c>
      <c r="L118" s="22">
        <f t="shared" si="22"/>
        <v>1.2820512820512799</v>
      </c>
      <c r="M118" s="22">
        <v>1</v>
      </c>
      <c r="N118" s="24">
        <f>1/H118</f>
        <v>5.3418802999999999E-3</v>
      </c>
      <c r="O118" s="25">
        <f>1/E118</f>
        <v>3.4305300000000001E-4</v>
      </c>
    </row>
    <row r="119" spans="2:15" x14ac:dyDescent="0.25">
      <c r="B119" s="23" t="s">
        <v>29</v>
      </c>
      <c r="C119" s="49">
        <v>60</v>
      </c>
      <c r="D119" s="50">
        <v>1.2999999999999999E-2</v>
      </c>
      <c r="E119" s="50">
        <v>2521</v>
      </c>
      <c r="F119" s="50">
        <v>240</v>
      </c>
      <c r="G119" s="51">
        <f>F119*C119</f>
        <v>14400</v>
      </c>
      <c r="H119" s="51">
        <f>G119*D119</f>
        <v>187.2</v>
      </c>
      <c r="I119" s="21" t="s">
        <v>124</v>
      </c>
      <c r="J119" s="23">
        <f>1/D119</f>
        <v>76.923076923076906</v>
      </c>
      <c r="K119" s="96">
        <f t="shared" si="21"/>
        <v>7.7</v>
      </c>
      <c r="L119" s="22">
        <f>F119/H119</f>
        <v>1.2820512820512799</v>
      </c>
      <c r="M119" s="22">
        <v>1</v>
      </c>
      <c r="N119" s="24">
        <f>1/H119</f>
        <v>5.3418802999999999E-3</v>
      </c>
      <c r="O119" s="25">
        <f>1/E119</f>
        <v>3.9666799999999998E-4</v>
      </c>
    </row>
    <row r="120" spans="2:15" x14ac:dyDescent="0.25">
      <c r="B120" s="23" t="s">
        <v>170</v>
      </c>
      <c r="C120" s="49">
        <v>60</v>
      </c>
      <c r="D120" s="50">
        <v>1.248E-2</v>
      </c>
      <c r="E120" s="50">
        <v>2505</v>
      </c>
      <c r="F120" s="50">
        <v>240</v>
      </c>
      <c r="G120" s="51">
        <f t="shared" si="23"/>
        <v>14400</v>
      </c>
      <c r="H120" s="51">
        <f t="shared" si="23"/>
        <v>179.71199999999999</v>
      </c>
      <c r="I120" s="21" t="s">
        <v>179</v>
      </c>
      <c r="J120" s="23">
        <f t="shared" si="24"/>
        <v>80.128205128205096</v>
      </c>
      <c r="K120" s="96">
        <f t="shared" si="21"/>
        <v>8</v>
      </c>
      <c r="L120" s="22">
        <f t="shared" si="22"/>
        <v>1.3354700854700901</v>
      </c>
      <c r="M120" s="22">
        <v>1</v>
      </c>
      <c r="N120" s="24">
        <f t="shared" si="25"/>
        <v>5.5644587000000002E-3</v>
      </c>
      <c r="O120" s="25">
        <f t="shared" si="26"/>
        <v>3.9920199999999998E-4</v>
      </c>
    </row>
    <row r="121" spans="2:15" x14ac:dyDescent="0.25">
      <c r="B121" s="23" t="s">
        <v>30</v>
      </c>
      <c r="C121" s="49">
        <v>90</v>
      </c>
      <c r="D121" s="50">
        <v>5.4999999999999997E-3</v>
      </c>
      <c r="E121" s="50">
        <v>2300</v>
      </c>
      <c r="F121" s="50">
        <v>192</v>
      </c>
      <c r="G121" s="51">
        <f t="shared" si="23"/>
        <v>17280</v>
      </c>
      <c r="H121" s="51">
        <f t="shared" si="23"/>
        <v>95.04</v>
      </c>
      <c r="I121" s="21" t="s">
        <v>125</v>
      </c>
      <c r="J121" s="23">
        <f t="shared" si="24"/>
        <v>181.81818181818201</v>
      </c>
      <c r="K121" s="96">
        <f t="shared" si="21"/>
        <v>18.2</v>
      </c>
      <c r="L121" s="22">
        <f t="shared" si="22"/>
        <v>2.0202020202020199</v>
      </c>
      <c r="M121" s="22">
        <v>1</v>
      </c>
      <c r="N121" s="24">
        <f t="shared" si="25"/>
        <v>1.05218855E-2</v>
      </c>
      <c r="O121" s="25">
        <f t="shared" si="26"/>
        <v>4.34783E-4</v>
      </c>
    </row>
    <row r="122" spans="2:15" x14ac:dyDescent="0.25">
      <c r="B122" s="17" t="s">
        <v>162</v>
      </c>
      <c r="C122" s="52">
        <v>0</v>
      </c>
      <c r="D122" s="53">
        <v>0</v>
      </c>
      <c r="E122" s="53">
        <v>0</v>
      </c>
      <c r="F122" s="54">
        <v>0</v>
      </c>
      <c r="G122" s="54">
        <v>0</v>
      </c>
      <c r="H122" s="54">
        <f t="shared" ref="H122:H177" si="27">G122*D122</f>
        <v>0</v>
      </c>
      <c r="I122" s="12" t="s">
        <v>166</v>
      </c>
      <c r="J122" s="17">
        <v>0</v>
      </c>
      <c r="K122" s="97">
        <v>0</v>
      </c>
      <c r="L122" s="13">
        <v>0</v>
      </c>
      <c r="M122" s="13">
        <v>0</v>
      </c>
      <c r="N122" s="55">
        <v>0</v>
      </c>
      <c r="O122" s="14">
        <v>0</v>
      </c>
    </row>
    <row r="123" spans="2:15" x14ac:dyDescent="0.25">
      <c r="B123" s="17" t="s">
        <v>11</v>
      </c>
      <c r="C123" s="52">
        <v>60</v>
      </c>
      <c r="D123" s="53">
        <v>0.01</v>
      </c>
      <c r="E123" s="53">
        <v>2281</v>
      </c>
      <c r="F123" s="53">
        <v>256</v>
      </c>
      <c r="G123" s="54">
        <f>F123*C123</f>
        <v>15360</v>
      </c>
      <c r="H123" s="54">
        <f t="shared" si="27"/>
        <v>153.6</v>
      </c>
      <c r="I123" s="12" t="s">
        <v>84</v>
      </c>
      <c r="J123" s="17">
        <f>G123</f>
        <v>15360</v>
      </c>
      <c r="K123" s="97">
        <f t="shared" ref="K123:K151" si="28">J123/10</f>
        <v>1536</v>
      </c>
      <c r="L123" s="13">
        <f>G123/C123</f>
        <v>256</v>
      </c>
      <c r="M123" s="13">
        <f>H123</f>
        <v>153.6</v>
      </c>
      <c r="N123" s="55">
        <v>1</v>
      </c>
      <c r="O123" s="14">
        <f>H123/E123</f>
        <v>6.7338886000000001E-2</v>
      </c>
    </row>
    <row r="124" spans="2:15" x14ac:dyDescent="0.25">
      <c r="B124" s="17" t="s">
        <v>12</v>
      </c>
      <c r="C124" s="52">
        <v>90</v>
      </c>
      <c r="D124" s="53">
        <v>7.4999999999999997E-3</v>
      </c>
      <c r="E124" s="53">
        <v>2633</v>
      </c>
      <c r="F124" s="53">
        <v>192</v>
      </c>
      <c r="G124" s="54">
        <f t="shared" ref="G124:G151" si="29">F124*C124</f>
        <v>17280</v>
      </c>
      <c r="H124" s="54">
        <f t="shared" si="27"/>
        <v>129.6</v>
      </c>
      <c r="I124" s="12" t="s">
        <v>85</v>
      </c>
      <c r="J124" s="17">
        <f t="shared" ref="J124:J152" si="30">G124</f>
        <v>17280</v>
      </c>
      <c r="K124" s="97">
        <f t="shared" si="28"/>
        <v>1728</v>
      </c>
      <c r="L124" s="13">
        <f t="shared" ref="L124:L151" si="31">G124/C124</f>
        <v>192</v>
      </c>
      <c r="M124" s="13">
        <f t="shared" ref="M124:M152" si="32">H124</f>
        <v>129.6</v>
      </c>
      <c r="N124" s="55">
        <v>1</v>
      </c>
      <c r="O124" s="14">
        <f t="shared" ref="O124:O151" si="33">H124/E124</f>
        <v>4.9221420000000002E-2</v>
      </c>
    </row>
    <row r="125" spans="2:15" x14ac:dyDescent="0.25">
      <c r="B125" s="17" t="s">
        <v>13</v>
      </c>
      <c r="C125" s="52">
        <v>60</v>
      </c>
      <c r="D125" s="53">
        <v>1.2999999999999999E-2</v>
      </c>
      <c r="E125" s="53">
        <v>2532</v>
      </c>
      <c r="F125" s="53">
        <v>240</v>
      </c>
      <c r="G125" s="54">
        <f t="shared" si="29"/>
        <v>14400</v>
      </c>
      <c r="H125" s="54">
        <f t="shared" si="27"/>
        <v>187.2</v>
      </c>
      <c r="I125" s="12" t="s">
        <v>86</v>
      </c>
      <c r="J125" s="17">
        <f t="shared" si="30"/>
        <v>14400</v>
      </c>
      <c r="K125" s="97">
        <f t="shared" si="28"/>
        <v>1440</v>
      </c>
      <c r="L125" s="13">
        <f t="shared" si="31"/>
        <v>240</v>
      </c>
      <c r="M125" s="13">
        <f t="shared" si="32"/>
        <v>187.2</v>
      </c>
      <c r="N125" s="55">
        <v>1</v>
      </c>
      <c r="O125" s="14">
        <f t="shared" si="33"/>
        <v>7.3933649000000004E-2</v>
      </c>
    </row>
    <row r="126" spans="2:15" x14ac:dyDescent="0.25">
      <c r="B126" s="17" t="s">
        <v>14</v>
      </c>
      <c r="C126" s="52">
        <v>60</v>
      </c>
      <c r="D126" s="53">
        <v>1.2999999999999999E-2</v>
      </c>
      <c r="E126" s="53">
        <v>2186</v>
      </c>
      <c r="F126" s="53">
        <v>240</v>
      </c>
      <c r="G126" s="54">
        <f t="shared" si="29"/>
        <v>14400</v>
      </c>
      <c r="H126" s="54">
        <f t="shared" si="27"/>
        <v>187.2</v>
      </c>
      <c r="I126" s="12" t="s">
        <v>87</v>
      </c>
      <c r="J126" s="17">
        <f t="shared" si="30"/>
        <v>14400</v>
      </c>
      <c r="K126" s="97">
        <f t="shared" si="28"/>
        <v>1440</v>
      </c>
      <c r="L126" s="13">
        <f t="shared" si="31"/>
        <v>240</v>
      </c>
      <c r="M126" s="13">
        <f t="shared" si="32"/>
        <v>187.2</v>
      </c>
      <c r="N126" s="55">
        <v>1</v>
      </c>
      <c r="O126" s="14">
        <f t="shared" si="33"/>
        <v>8.5635865000000005E-2</v>
      </c>
    </row>
    <row r="127" spans="2:15" x14ac:dyDescent="0.25">
      <c r="B127" s="17" t="s">
        <v>15</v>
      </c>
      <c r="C127" s="52">
        <v>60</v>
      </c>
      <c r="D127" s="53">
        <v>1.0500000000000001E-2</v>
      </c>
      <c r="E127" s="53">
        <v>1699</v>
      </c>
      <c r="F127" s="53">
        <v>256</v>
      </c>
      <c r="G127" s="54">
        <f t="shared" si="29"/>
        <v>15360</v>
      </c>
      <c r="H127" s="54">
        <f t="shared" si="27"/>
        <v>161.28</v>
      </c>
      <c r="I127" s="12" t="s">
        <v>88</v>
      </c>
      <c r="J127" s="17">
        <f t="shared" si="30"/>
        <v>15360</v>
      </c>
      <c r="K127" s="97">
        <f t="shared" si="28"/>
        <v>1536</v>
      </c>
      <c r="L127" s="13">
        <f t="shared" si="31"/>
        <v>256</v>
      </c>
      <c r="M127" s="13">
        <f t="shared" si="32"/>
        <v>161.28</v>
      </c>
      <c r="N127" s="55">
        <v>1</v>
      </c>
      <c r="O127" s="14">
        <f t="shared" si="33"/>
        <v>9.4926426999999994E-2</v>
      </c>
    </row>
    <row r="128" spans="2:15" x14ac:dyDescent="0.25">
      <c r="B128" s="17" t="s">
        <v>16</v>
      </c>
      <c r="C128" s="52">
        <v>60</v>
      </c>
      <c r="D128" s="53">
        <v>1.2999999999999999E-2</v>
      </c>
      <c r="E128" s="53">
        <v>2190</v>
      </c>
      <c r="F128" s="53">
        <v>240</v>
      </c>
      <c r="G128" s="54">
        <f t="shared" si="29"/>
        <v>14400</v>
      </c>
      <c r="H128" s="54">
        <f t="shared" si="27"/>
        <v>187.2</v>
      </c>
      <c r="I128" s="12" t="s">
        <v>89</v>
      </c>
      <c r="J128" s="17">
        <f t="shared" si="30"/>
        <v>14400</v>
      </c>
      <c r="K128" s="97">
        <f t="shared" si="28"/>
        <v>1440</v>
      </c>
      <c r="L128" s="13">
        <f t="shared" si="31"/>
        <v>240</v>
      </c>
      <c r="M128" s="13">
        <f t="shared" si="32"/>
        <v>187.2</v>
      </c>
      <c r="N128" s="55">
        <v>1</v>
      </c>
      <c r="O128" s="14">
        <f t="shared" si="33"/>
        <v>8.5479451999999997E-2</v>
      </c>
    </row>
    <row r="129" spans="2:15" x14ac:dyDescent="0.25">
      <c r="B129" s="17" t="s">
        <v>168</v>
      </c>
      <c r="C129" s="52">
        <v>60</v>
      </c>
      <c r="D129" s="53">
        <v>1.235E-2</v>
      </c>
      <c r="E129" s="53">
        <v>2505</v>
      </c>
      <c r="F129" s="53">
        <v>240</v>
      </c>
      <c r="G129" s="54">
        <f t="shared" si="29"/>
        <v>14400</v>
      </c>
      <c r="H129" s="54">
        <f t="shared" si="27"/>
        <v>177.84</v>
      </c>
      <c r="I129" s="12" t="s">
        <v>180</v>
      </c>
      <c r="J129" s="17">
        <f t="shared" si="30"/>
        <v>14400</v>
      </c>
      <c r="K129" s="97">
        <f t="shared" si="28"/>
        <v>1440</v>
      </c>
      <c r="L129" s="13">
        <f t="shared" si="31"/>
        <v>240</v>
      </c>
      <c r="M129" s="13">
        <f t="shared" si="32"/>
        <v>177.84</v>
      </c>
      <c r="N129" s="55">
        <v>1</v>
      </c>
      <c r="O129" s="14">
        <f t="shared" si="33"/>
        <v>7.0994011999999995E-2</v>
      </c>
    </row>
    <row r="130" spans="2:15" x14ac:dyDescent="0.25">
      <c r="B130" s="17" t="s">
        <v>199</v>
      </c>
      <c r="C130" s="52">
        <v>60</v>
      </c>
      <c r="D130" s="53">
        <v>1.2999999999999999E-2</v>
      </c>
      <c r="E130" s="53">
        <v>2266</v>
      </c>
      <c r="F130" s="53">
        <v>240</v>
      </c>
      <c r="G130" s="54">
        <f t="shared" si="29"/>
        <v>14400</v>
      </c>
      <c r="H130" s="54">
        <f t="shared" si="27"/>
        <v>187.2</v>
      </c>
      <c r="I130" s="12" t="s">
        <v>207</v>
      </c>
      <c r="J130" s="17">
        <f t="shared" si="30"/>
        <v>14400</v>
      </c>
      <c r="K130" s="97">
        <f t="shared" si="28"/>
        <v>1440</v>
      </c>
      <c r="L130" s="13">
        <f t="shared" si="31"/>
        <v>240</v>
      </c>
      <c r="M130" s="13">
        <f t="shared" si="32"/>
        <v>187.2</v>
      </c>
      <c r="N130" s="55">
        <v>1</v>
      </c>
      <c r="O130" s="14">
        <f t="shared" si="33"/>
        <v>8.2612533000000002E-2</v>
      </c>
    </row>
    <row r="131" spans="2:15" x14ac:dyDescent="0.25">
      <c r="B131" s="17" t="s">
        <v>17</v>
      </c>
      <c r="C131" s="52">
        <v>60</v>
      </c>
      <c r="D131" s="53">
        <v>1.0500000000000001E-2</v>
      </c>
      <c r="E131" s="53">
        <v>2150</v>
      </c>
      <c r="F131" s="53">
        <v>256</v>
      </c>
      <c r="G131" s="54">
        <f t="shared" si="29"/>
        <v>15360</v>
      </c>
      <c r="H131" s="54">
        <f t="shared" si="27"/>
        <v>161.28</v>
      </c>
      <c r="I131" s="12" t="s">
        <v>90</v>
      </c>
      <c r="J131" s="17">
        <f t="shared" si="30"/>
        <v>15360</v>
      </c>
      <c r="K131" s="97">
        <f t="shared" si="28"/>
        <v>1536</v>
      </c>
      <c r="L131" s="13">
        <f t="shared" si="31"/>
        <v>256</v>
      </c>
      <c r="M131" s="13">
        <f t="shared" si="32"/>
        <v>161.28</v>
      </c>
      <c r="N131" s="55">
        <v>1</v>
      </c>
      <c r="O131" s="14">
        <f t="shared" si="33"/>
        <v>7.5013952999999994E-2</v>
      </c>
    </row>
    <row r="132" spans="2:15" x14ac:dyDescent="0.25">
      <c r="B132" s="17" t="s">
        <v>18</v>
      </c>
      <c r="C132" s="52">
        <v>60</v>
      </c>
      <c r="D132" s="53">
        <v>1.0500000000000001E-2</v>
      </c>
      <c r="E132" s="53">
        <v>2150</v>
      </c>
      <c r="F132" s="53">
        <v>256</v>
      </c>
      <c r="G132" s="54">
        <f t="shared" si="29"/>
        <v>15360</v>
      </c>
      <c r="H132" s="54">
        <f t="shared" si="27"/>
        <v>161.28</v>
      </c>
      <c r="I132" s="12" t="s">
        <v>91</v>
      </c>
      <c r="J132" s="17">
        <f t="shared" si="30"/>
        <v>15360</v>
      </c>
      <c r="K132" s="97">
        <f t="shared" si="28"/>
        <v>1536</v>
      </c>
      <c r="L132" s="13">
        <f t="shared" si="31"/>
        <v>256</v>
      </c>
      <c r="M132" s="13">
        <f t="shared" si="32"/>
        <v>161.28</v>
      </c>
      <c r="N132" s="55">
        <v>1</v>
      </c>
      <c r="O132" s="14">
        <f t="shared" si="33"/>
        <v>7.5013952999999994E-2</v>
      </c>
    </row>
    <row r="133" spans="2:15" x14ac:dyDescent="0.25">
      <c r="B133" s="17" t="s">
        <v>19</v>
      </c>
      <c r="C133" s="52">
        <v>60</v>
      </c>
      <c r="D133" s="53">
        <v>1.2999999999999999E-2</v>
      </c>
      <c r="E133" s="53">
        <v>2675</v>
      </c>
      <c r="F133" s="53">
        <v>240</v>
      </c>
      <c r="G133" s="54">
        <f t="shared" si="29"/>
        <v>14400</v>
      </c>
      <c r="H133" s="54">
        <f t="shared" si="27"/>
        <v>187.2</v>
      </c>
      <c r="I133" s="12" t="s">
        <v>92</v>
      </c>
      <c r="J133" s="17">
        <f t="shared" si="30"/>
        <v>14400</v>
      </c>
      <c r="K133" s="97">
        <f t="shared" si="28"/>
        <v>1440</v>
      </c>
      <c r="L133" s="13">
        <f t="shared" si="31"/>
        <v>240</v>
      </c>
      <c r="M133" s="13">
        <f t="shared" si="32"/>
        <v>187.2</v>
      </c>
      <c r="N133" s="55">
        <v>1</v>
      </c>
      <c r="O133" s="14">
        <f t="shared" si="33"/>
        <v>6.9981308000000006E-2</v>
      </c>
    </row>
    <row r="134" spans="2:15" x14ac:dyDescent="0.25">
      <c r="B134" s="17" t="s">
        <v>20</v>
      </c>
      <c r="C134" s="52">
        <v>90</v>
      </c>
      <c r="D134" s="53">
        <v>7.0000000000000001E-3</v>
      </c>
      <c r="E134" s="53">
        <v>2010</v>
      </c>
      <c r="F134" s="53">
        <v>192</v>
      </c>
      <c r="G134" s="54">
        <f t="shared" si="29"/>
        <v>17280</v>
      </c>
      <c r="H134" s="54">
        <f t="shared" si="27"/>
        <v>120.96</v>
      </c>
      <c r="I134" s="12" t="s">
        <v>93</v>
      </c>
      <c r="J134" s="17">
        <f t="shared" si="30"/>
        <v>17280</v>
      </c>
      <c r="K134" s="97">
        <f t="shared" si="28"/>
        <v>1728</v>
      </c>
      <c r="L134" s="13">
        <f t="shared" si="31"/>
        <v>192</v>
      </c>
      <c r="M134" s="13">
        <f t="shared" si="32"/>
        <v>120.96</v>
      </c>
      <c r="N134" s="55">
        <v>1</v>
      </c>
      <c r="O134" s="14">
        <f t="shared" si="33"/>
        <v>6.0179103999999997E-2</v>
      </c>
    </row>
    <row r="135" spans="2:15" x14ac:dyDescent="0.25">
      <c r="B135" s="17" t="s">
        <v>186</v>
      </c>
      <c r="C135" s="52">
        <v>60</v>
      </c>
      <c r="D135" s="53">
        <v>1.0500000000000001E-2</v>
      </c>
      <c r="E135" s="53">
        <v>2450</v>
      </c>
      <c r="F135" s="53">
        <v>256</v>
      </c>
      <c r="G135" s="54">
        <f t="shared" si="29"/>
        <v>15360</v>
      </c>
      <c r="H135" s="54">
        <f t="shared" si="27"/>
        <v>161.28</v>
      </c>
      <c r="I135" s="12" t="s">
        <v>190</v>
      </c>
      <c r="J135" s="17">
        <f t="shared" si="30"/>
        <v>15360</v>
      </c>
      <c r="K135" s="97">
        <f t="shared" si="28"/>
        <v>1536</v>
      </c>
      <c r="L135" s="13">
        <f t="shared" si="31"/>
        <v>256</v>
      </c>
      <c r="M135" s="13">
        <f t="shared" si="32"/>
        <v>161.28</v>
      </c>
      <c r="N135" s="55">
        <v>1</v>
      </c>
      <c r="O135" s="14">
        <f t="shared" si="33"/>
        <v>6.5828571000000002E-2</v>
      </c>
    </row>
    <row r="136" spans="2:15" x14ac:dyDescent="0.25">
      <c r="B136" s="17" t="s">
        <v>192</v>
      </c>
      <c r="C136" s="52">
        <v>90</v>
      </c>
      <c r="D136" s="53">
        <v>7.4999999999999997E-3</v>
      </c>
      <c r="E136" s="53">
        <v>2047</v>
      </c>
      <c r="F136" s="53">
        <v>192</v>
      </c>
      <c r="G136" s="54">
        <f t="shared" si="29"/>
        <v>17280</v>
      </c>
      <c r="H136" s="54">
        <f t="shared" si="27"/>
        <v>129.6</v>
      </c>
      <c r="I136" s="12" t="s">
        <v>196</v>
      </c>
      <c r="J136" s="17">
        <f t="shared" si="30"/>
        <v>17280</v>
      </c>
      <c r="K136" s="97">
        <f t="shared" si="28"/>
        <v>1728</v>
      </c>
      <c r="L136" s="13">
        <f t="shared" si="31"/>
        <v>192</v>
      </c>
      <c r="M136" s="13">
        <f t="shared" si="32"/>
        <v>129.6</v>
      </c>
      <c r="N136" s="55">
        <v>1</v>
      </c>
      <c r="O136" s="14">
        <f t="shared" si="33"/>
        <v>6.3312164000000004E-2</v>
      </c>
    </row>
    <row r="137" spans="2:15" x14ac:dyDescent="0.25">
      <c r="B137" s="17" t="s">
        <v>21</v>
      </c>
      <c r="C137" s="52">
        <v>60</v>
      </c>
      <c r="D137" s="53">
        <v>1.2999999999999999E-2</v>
      </c>
      <c r="E137" s="53">
        <v>2597</v>
      </c>
      <c r="F137" s="53">
        <v>240</v>
      </c>
      <c r="G137" s="54">
        <f t="shared" si="29"/>
        <v>14400</v>
      </c>
      <c r="H137" s="54">
        <f t="shared" si="27"/>
        <v>187.2</v>
      </c>
      <c r="I137" s="12" t="s">
        <v>94</v>
      </c>
      <c r="J137" s="17">
        <f t="shared" si="30"/>
        <v>14400</v>
      </c>
      <c r="K137" s="97">
        <f t="shared" si="28"/>
        <v>1440</v>
      </c>
      <c r="L137" s="13">
        <f t="shared" si="31"/>
        <v>240</v>
      </c>
      <c r="M137" s="13">
        <f t="shared" si="32"/>
        <v>187.2</v>
      </c>
      <c r="N137" s="55">
        <v>1</v>
      </c>
      <c r="O137" s="14">
        <f t="shared" si="33"/>
        <v>7.2083173E-2</v>
      </c>
    </row>
    <row r="138" spans="2:15" x14ac:dyDescent="0.25">
      <c r="B138" s="17" t="s">
        <v>217</v>
      </c>
      <c r="C138" s="52"/>
      <c r="D138" s="53"/>
      <c r="E138" s="53"/>
      <c r="F138" s="53"/>
      <c r="G138" s="54"/>
      <c r="H138" s="54"/>
      <c r="I138" s="12" t="s">
        <v>221</v>
      </c>
      <c r="J138" s="17">
        <v>0</v>
      </c>
      <c r="K138" s="97">
        <f t="shared" si="28"/>
        <v>0</v>
      </c>
      <c r="L138" s="13">
        <v>0</v>
      </c>
      <c r="M138" s="13">
        <v>0</v>
      </c>
      <c r="N138" s="55">
        <v>0</v>
      </c>
      <c r="O138" s="14">
        <v>1</v>
      </c>
    </row>
    <row r="139" spans="2:15" x14ac:dyDescent="0.25">
      <c r="B139" s="17" t="s">
        <v>22</v>
      </c>
      <c r="C139" s="52">
        <v>60</v>
      </c>
      <c r="D139" s="53">
        <v>1.0500000000000001E-2</v>
      </c>
      <c r="E139" s="53">
        <v>2398</v>
      </c>
      <c r="F139" s="53">
        <v>256</v>
      </c>
      <c r="G139" s="54">
        <f t="shared" si="29"/>
        <v>15360</v>
      </c>
      <c r="H139" s="54">
        <f t="shared" si="27"/>
        <v>161.28</v>
      </c>
      <c r="I139" s="12" t="s">
        <v>95</v>
      </c>
      <c r="J139" s="17">
        <f t="shared" si="30"/>
        <v>15360</v>
      </c>
      <c r="K139" s="97">
        <f t="shared" si="28"/>
        <v>1536</v>
      </c>
      <c r="L139" s="13">
        <f t="shared" si="31"/>
        <v>256</v>
      </c>
      <c r="M139" s="13">
        <f t="shared" si="32"/>
        <v>161.28</v>
      </c>
      <c r="N139" s="55">
        <v>1</v>
      </c>
      <c r="O139" s="14">
        <f t="shared" si="33"/>
        <v>6.7256046999999999E-2</v>
      </c>
    </row>
    <row r="140" spans="2:15" x14ac:dyDescent="0.25">
      <c r="B140" s="17" t="s">
        <v>23</v>
      </c>
      <c r="C140" s="52">
        <v>60</v>
      </c>
      <c r="D140" s="53">
        <v>1.2999999999999999E-2</v>
      </c>
      <c r="E140" s="53">
        <v>2934</v>
      </c>
      <c r="F140" s="53">
        <v>240</v>
      </c>
      <c r="G140" s="54">
        <f t="shared" si="29"/>
        <v>14400</v>
      </c>
      <c r="H140" s="54">
        <f t="shared" si="27"/>
        <v>187.2</v>
      </c>
      <c r="I140" s="12" t="s">
        <v>96</v>
      </c>
      <c r="J140" s="17">
        <f t="shared" si="30"/>
        <v>14400</v>
      </c>
      <c r="K140" s="97">
        <f t="shared" si="28"/>
        <v>1440</v>
      </c>
      <c r="L140" s="13">
        <f t="shared" si="31"/>
        <v>240</v>
      </c>
      <c r="M140" s="13">
        <f t="shared" si="32"/>
        <v>187.2</v>
      </c>
      <c r="N140" s="55">
        <v>1</v>
      </c>
      <c r="O140" s="14">
        <f t="shared" si="33"/>
        <v>6.3803681000000001E-2</v>
      </c>
    </row>
    <row r="141" spans="2:15" x14ac:dyDescent="0.25">
      <c r="B141" s="17" t="s">
        <v>24</v>
      </c>
      <c r="C141" s="52">
        <v>60</v>
      </c>
      <c r="D141" s="53">
        <v>1.2999999999999999E-2</v>
      </c>
      <c r="E141" s="53">
        <v>2179</v>
      </c>
      <c r="F141" s="53">
        <v>240</v>
      </c>
      <c r="G141" s="54">
        <f t="shared" si="29"/>
        <v>14400</v>
      </c>
      <c r="H141" s="54">
        <f t="shared" si="27"/>
        <v>187.2</v>
      </c>
      <c r="I141" s="12" t="s">
        <v>97</v>
      </c>
      <c r="J141" s="17">
        <f t="shared" si="30"/>
        <v>14400</v>
      </c>
      <c r="K141" s="97">
        <f t="shared" si="28"/>
        <v>1440</v>
      </c>
      <c r="L141" s="13">
        <f t="shared" si="31"/>
        <v>240</v>
      </c>
      <c r="M141" s="13">
        <f t="shared" si="32"/>
        <v>187.2</v>
      </c>
      <c r="N141" s="55">
        <v>1</v>
      </c>
      <c r="O141" s="14">
        <f t="shared" si="33"/>
        <v>8.5910968000000004E-2</v>
      </c>
    </row>
    <row r="142" spans="2:15" x14ac:dyDescent="0.25">
      <c r="B142" s="17" t="s">
        <v>172</v>
      </c>
      <c r="C142" s="52">
        <v>60</v>
      </c>
      <c r="D142" s="53">
        <v>1.2675000000000001E-2</v>
      </c>
      <c r="E142" s="53">
        <v>2505</v>
      </c>
      <c r="F142" s="53">
        <v>240</v>
      </c>
      <c r="G142" s="54">
        <f t="shared" si="29"/>
        <v>14400</v>
      </c>
      <c r="H142" s="54">
        <f>G142*D142</f>
        <v>182.52</v>
      </c>
      <c r="I142" s="12" t="s">
        <v>181</v>
      </c>
      <c r="J142" s="17">
        <f>G142</f>
        <v>14400</v>
      </c>
      <c r="K142" s="97">
        <f t="shared" si="28"/>
        <v>1440</v>
      </c>
      <c r="L142" s="13">
        <f>G142/C142</f>
        <v>240</v>
      </c>
      <c r="M142" s="13">
        <f>H142</f>
        <v>182.52</v>
      </c>
      <c r="N142" s="55">
        <v>1</v>
      </c>
      <c r="O142" s="14">
        <f>H142/E142</f>
        <v>7.2862275000000004E-2</v>
      </c>
    </row>
    <row r="143" spans="2:15" x14ac:dyDescent="0.25">
      <c r="B143" s="17" t="s">
        <v>25</v>
      </c>
      <c r="C143" s="52">
        <v>60</v>
      </c>
      <c r="D143" s="53">
        <v>1.2999999999999999E-2</v>
      </c>
      <c r="E143" s="53">
        <v>2544</v>
      </c>
      <c r="F143" s="53">
        <v>240</v>
      </c>
      <c r="G143" s="54">
        <f t="shared" si="29"/>
        <v>14400</v>
      </c>
      <c r="H143" s="54">
        <f t="shared" si="27"/>
        <v>187.2</v>
      </c>
      <c r="I143" s="12" t="s">
        <v>98</v>
      </c>
      <c r="J143" s="17">
        <f t="shared" si="30"/>
        <v>14400</v>
      </c>
      <c r="K143" s="97">
        <f t="shared" si="28"/>
        <v>1440</v>
      </c>
      <c r="L143" s="13">
        <f t="shared" si="31"/>
        <v>240</v>
      </c>
      <c r="M143" s="13">
        <f t="shared" si="32"/>
        <v>187.2</v>
      </c>
      <c r="N143" s="55">
        <v>1</v>
      </c>
      <c r="O143" s="14">
        <f t="shared" si="33"/>
        <v>7.3584906000000005E-2</v>
      </c>
    </row>
    <row r="144" spans="2:15" x14ac:dyDescent="0.25">
      <c r="B144" s="17" t="s">
        <v>26</v>
      </c>
      <c r="C144" s="52">
        <v>60</v>
      </c>
      <c r="D144" s="53">
        <v>1.2999999999999999E-2</v>
      </c>
      <c r="E144" s="53">
        <v>2495</v>
      </c>
      <c r="F144" s="53">
        <v>240</v>
      </c>
      <c r="G144" s="54">
        <f t="shared" si="29"/>
        <v>14400</v>
      </c>
      <c r="H144" s="54">
        <f t="shared" si="27"/>
        <v>187.2</v>
      </c>
      <c r="I144" s="12" t="s">
        <v>99</v>
      </c>
      <c r="J144" s="17">
        <f t="shared" si="30"/>
        <v>14400</v>
      </c>
      <c r="K144" s="97">
        <f t="shared" si="28"/>
        <v>1440</v>
      </c>
      <c r="L144" s="13">
        <f t="shared" si="31"/>
        <v>240</v>
      </c>
      <c r="M144" s="13">
        <f t="shared" si="32"/>
        <v>187.2</v>
      </c>
      <c r="N144" s="55">
        <v>1</v>
      </c>
      <c r="O144" s="14">
        <f t="shared" si="33"/>
        <v>7.5030059999999996E-2</v>
      </c>
    </row>
    <row r="145" spans="2:15" x14ac:dyDescent="0.25">
      <c r="B145" s="17" t="s">
        <v>201</v>
      </c>
      <c r="C145" s="52">
        <v>60</v>
      </c>
      <c r="D145" s="53">
        <v>1.2999999999999999E-2</v>
      </c>
      <c r="E145" s="53">
        <v>1745</v>
      </c>
      <c r="F145" s="53">
        <v>240</v>
      </c>
      <c r="G145" s="54">
        <f t="shared" si="29"/>
        <v>14400</v>
      </c>
      <c r="H145" s="54">
        <f t="shared" si="27"/>
        <v>187.2</v>
      </c>
      <c r="I145" s="12" t="s">
        <v>208</v>
      </c>
      <c r="J145" s="17">
        <f t="shared" si="30"/>
        <v>14400</v>
      </c>
      <c r="K145" s="97">
        <f t="shared" si="28"/>
        <v>1440</v>
      </c>
      <c r="L145" s="13">
        <f t="shared" si="31"/>
        <v>240</v>
      </c>
      <c r="M145" s="13">
        <f t="shared" si="32"/>
        <v>187.2</v>
      </c>
      <c r="N145" s="55">
        <v>1</v>
      </c>
      <c r="O145" s="14">
        <f t="shared" si="33"/>
        <v>0.107277937</v>
      </c>
    </row>
    <row r="146" spans="2:15" x14ac:dyDescent="0.25">
      <c r="B146" s="17" t="s">
        <v>27</v>
      </c>
      <c r="C146" s="52">
        <v>60</v>
      </c>
      <c r="D146" s="53">
        <v>1.2999999999999999E-2</v>
      </c>
      <c r="E146" s="53">
        <v>2601</v>
      </c>
      <c r="F146" s="53">
        <v>240</v>
      </c>
      <c r="G146" s="54">
        <f t="shared" si="29"/>
        <v>14400</v>
      </c>
      <c r="H146" s="54">
        <f t="shared" si="27"/>
        <v>187.2</v>
      </c>
      <c r="I146" s="12" t="s">
        <v>100</v>
      </c>
      <c r="J146" s="17">
        <f t="shared" si="30"/>
        <v>14400</v>
      </c>
      <c r="K146" s="97">
        <f t="shared" si="28"/>
        <v>1440</v>
      </c>
      <c r="L146" s="13">
        <f t="shared" si="31"/>
        <v>240</v>
      </c>
      <c r="M146" s="13">
        <f t="shared" si="32"/>
        <v>187.2</v>
      </c>
      <c r="N146" s="55">
        <v>1</v>
      </c>
      <c r="O146" s="14">
        <f t="shared" si="33"/>
        <v>7.1972317999999993E-2</v>
      </c>
    </row>
    <row r="147" spans="2:15" x14ac:dyDescent="0.25">
      <c r="B147" s="17" t="s">
        <v>223</v>
      </c>
      <c r="C147" s="52">
        <v>90</v>
      </c>
      <c r="D147" s="53">
        <v>7.4999999999999997E-3</v>
      </c>
      <c r="E147" s="53">
        <v>1877</v>
      </c>
      <c r="F147" s="53">
        <v>192</v>
      </c>
      <c r="G147" s="54">
        <f t="shared" si="29"/>
        <v>17280</v>
      </c>
      <c r="H147" s="54">
        <f t="shared" si="27"/>
        <v>129.6</v>
      </c>
      <c r="I147" s="12" t="s">
        <v>227</v>
      </c>
      <c r="J147" s="17">
        <f t="shared" si="30"/>
        <v>17280</v>
      </c>
      <c r="K147" s="97">
        <f t="shared" si="28"/>
        <v>1728</v>
      </c>
      <c r="L147" s="13">
        <f t="shared" si="31"/>
        <v>192</v>
      </c>
      <c r="M147" s="13">
        <f t="shared" si="32"/>
        <v>129.6</v>
      </c>
      <c r="N147" s="55">
        <v>1</v>
      </c>
      <c r="O147" s="14">
        <f t="shared" si="33"/>
        <v>6.9046351000000006E-2</v>
      </c>
    </row>
    <row r="148" spans="2:15" x14ac:dyDescent="0.25">
      <c r="B148" s="17" t="s">
        <v>28</v>
      </c>
      <c r="C148" s="52">
        <v>60</v>
      </c>
      <c r="D148" s="53">
        <v>1.2999999999999999E-2</v>
      </c>
      <c r="E148" s="53">
        <v>2915</v>
      </c>
      <c r="F148" s="53">
        <v>240</v>
      </c>
      <c r="G148" s="54">
        <f t="shared" si="29"/>
        <v>14400</v>
      </c>
      <c r="H148" s="54">
        <f>G148*D148</f>
        <v>187.2</v>
      </c>
      <c r="I148" s="12" t="s">
        <v>101</v>
      </c>
      <c r="J148" s="17">
        <f>G148</f>
        <v>14400</v>
      </c>
      <c r="K148" s="97">
        <f t="shared" si="28"/>
        <v>1440</v>
      </c>
      <c r="L148" s="13">
        <f>G148/C148</f>
        <v>240</v>
      </c>
      <c r="M148" s="13">
        <f>H148</f>
        <v>187.2</v>
      </c>
      <c r="N148" s="55">
        <v>1</v>
      </c>
      <c r="O148" s="14">
        <f>H148/E148</f>
        <v>6.4219553999999998E-2</v>
      </c>
    </row>
    <row r="149" spans="2:15" x14ac:dyDescent="0.25">
      <c r="B149" s="17" t="s">
        <v>29</v>
      </c>
      <c r="C149" s="52">
        <v>60</v>
      </c>
      <c r="D149" s="53">
        <v>1.2999999999999999E-2</v>
      </c>
      <c r="E149" s="53">
        <v>2521</v>
      </c>
      <c r="F149" s="53">
        <v>240</v>
      </c>
      <c r="G149" s="54">
        <f>F149*C149</f>
        <v>14400</v>
      </c>
      <c r="H149" s="54">
        <f>G149*D149</f>
        <v>187.2</v>
      </c>
      <c r="I149" s="12" t="s">
        <v>102</v>
      </c>
      <c r="J149" s="17">
        <f>G149</f>
        <v>14400</v>
      </c>
      <c r="K149" s="97">
        <f t="shared" si="28"/>
        <v>1440</v>
      </c>
      <c r="L149" s="13">
        <f>G149/C149</f>
        <v>240</v>
      </c>
      <c r="M149" s="13">
        <f>H149</f>
        <v>187.2</v>
      </c>
      <c r="N149" s="55">
        <v>1</v>
      </c>
      <c r="O149" s="14">
        <f>H149/E149</f>
        <v>7.4256247999999997E-2</v>
      </c>
    </row>
    <row r="150" spans="2:15" x14ac:dyDescent="0.25">
      <c r="B150" s="17" t="s">
        <v>170</v>
      </c>
      <c r="C150" s="52">
        <v>60</v>
      </c>
      <c r="D150" s="53">
        <v>1.248E-2</v>
      </c>
      <c r="E150" s="53">
        <v>2505</v>
      </c>
      <c r="F150" s="53">
        <v>240</v>
      </c>
      <c r="G150" s="54">
        <f t="shared" si="29"/>
        <v>14400</v>
      </c>
      <c r="H150" s="54">
        <f t="shared" si="27"/>
        <v>179.71199999999999</v>
      </c>
      <c r="I150" s="12" t="s">
        <v>182</v>
      </c>
      <c r="J150" s="17">
        <f t="shared" si="30"/>
        <v>14400</v>
      </c>
      <c r="K150" s="97">
        <f t="shared" si="28"/>
        <v>1440</v>
      </c>
      <c r="L150" s="13">
        <f t="shared" si="31"/>
        <v>240</v>
      </c>
      <c r="M150" s="13">
        <f t="shared" si="32"/>
        <v>179.71199999999999</v>
      </c>
      <c r="N150" s="55">
        <v>1</v>
      </c>
      <c r="O150" s="14">
        <f t="shared" si="33"/>
        <v>7.1741316999999999E-2</v>
      </c>
    </row>
    <row r="151" spans="2:15" x14ac:dyDescent="0.25">
      <c r="B151" s="17" t="s">
        <v>30</v>
      </c>
      <c r="C151" s="52">
        <v>90</v>
      </c>
      <c r="D151" s="53">
        <v>5.4999999999999997E-3</v>
      </c>
      <c r="E151" s="53">
        <v>2300</v>
      </c>
      <c r="F151" s="53">
        <v>192</v>
      </c>
      <c r="G151" s="54">
        <f t="shared" si="29"/>
        <v>17280</v>
      </c>
      <c r="H151" s="54">
        <f t="shared" si="27"/>
        <v>95.04</v>
      </c>
      <c r="I151" s="12" t="s">
        <v>103</v>
      </c>
      <c r="J151" s="17">
        <f t="shared" si="30"/>
        <v>17280</v>
      </c>
      <c r="K151" s="97">
        <f t="shared" si="28"/>
        <v>1728</v>
      </c>
      <c r="L151" s="13">
        <f t="shared" si="31"/>
        <v>192</v>
      </c>
      <c r="M151" s="13">
        <f t="shared" si="32"/>
        <v>95.04</v>
      </c>
      <c r="N151" s="55">
        <v>1</v>
      </c>
      <c r="O151" s="14">
        <f t="shared" si="33"/>
        <v>4.1321739000000003E-2</v>
      </c>
    </row>
    <row r="152" spans="2:15" x14ac:dyDescent="0.25">
      <c r="B152" s="28" t="s">
        <v>162</v>
      </c>
      <c r="C152" s="56">
        <v>0</v>
      </c>
      <c r="D152" s="57">
        <v>0</v>
      </c>
      <c r="E152" s="57">
        <v>0</v>
      </c>
      <c r="F152" s="58">
        <v>0</v>
      </c>
      <c r="G152" s="58">
        <v>0</v>
      </c>
      <c r="H152" s="58">
        <f t="shared" si="27"/>
        <v>0</v>
      </c>
      <c r="I152" s="26" t="s">
        <v>167</v>
      </c>
      <c r="J152" s="28">
        <f t="shared" si="30"/>
        <v>0</v>
      </c>
      <c r="K152" s="93">
        <v>0</v>
      </c>
      <c r="L152" s="27">
        <v>0</v>
      </c>
      <c r="M152" s="27">
        <f t="shared" si="32"/>
        <v>0</v>
      </c>
      <c r="N152" s="29">
        <v>0</v>
      </c>
      <c r="O152" s="59">
        <v>0</v>
      </c>
    </row>
    <row r="153" spans="2:15" x14ac:dyDescent="0.25">
      <c r="B153" s="28" t="s">
        <v>11</v>
      </c>
      <c r="C153" s="56">
        <v>60</v>
      </c>
      <c r="D153" s="57">
        <v>0.01</v>
      </c>
      <c r="E153" s="57">
        <v>2281</v>
      </c>
      <c r="F153" s="57">
        <v>256</v>
      </c>
      <c r="G153" s="58">
        <f>F153*C153</f>
        <v>15360</v>
      </c>
      <c r="H153" s="58">
        <f t="shared" si="27"/>
        <v>153.6</v>
      </c>
      <c r="I153" s="26" t="s">
        <v>126</v>
      </c>
      <c r="J153" s="28">
        <f>E153/D153</f>
        <v>228100</v>
      </c>
      <c r="K153" s="93">
        <f t="shared" ref="K153:K181" si="34">J153/10</f>
        <v>22810</v>
      </c>
      <c r="L153" s="27">
        <f>F153*(E153/H153)</f>
        <v>3801.6666666666702</v>
      </c>
      <c r="M153" s="27">
        <f>E153</f>
        <v>2281</v>
      </c>
      <c r="N153" s="29">
        <f>E153/H153</f>
        <v>14.850260416699999</v>
      </c>
      <c r="O153" s="59">
        <v>1</v>
      </c>
    </row>
    <row r="154" spans="2:15" x14ac:dyDescent="0.25">
      <c r="B154" s="28" t="s">
        <v>12</v>
      </c>
      <c r="C154" s="56">
        <v>90</v>
      </c>
      <c r="D154" s="57">
        <v>7.4999999999999997E-3</v>
      </c>
      <c r="E154" s="57">
        <v>2633</v>
      </c>
      <c r="F154" s="57">
        <v>192</v>
      </c>
      <c r="G154" s="58">
        <f t="shared" ref="G154:H181" si="35">F154*C154</f>
        <v>17280</v>
      </c>
      <c r="H154" s="58">
        <f t="shared" si="27"/>
        <v>129.6</v>
      </c>
      <c r="I154" s="26" t="s">
        <v>127</v>
      </c>
      <c r="J154" s="28">
        <f t="shared" ref="J154:J181" si="36">E154/D154</f>
        <v>351066.66666666698</v>
      </c>
      <c r="K154" s="93">
        <f t="shared" si="34"/>
        <v>35106.699999999997</v>
      </c>
      <c r="L154" s="27">
        <f t="shared" ref="L154:L181" si="37">F154*(E154/H154)</f>
        <v>3900.74074074074</v>
      </c>
      <c r="M154" s="27">
        <f t="shared" ref="M154:M181" si="38">E154</f>
        <v>2633</v>
      </c>
      <c r="N154" s="29">
        <f t="shared" ref="N154:N181" si="39">E154/H154</f>
        <v>20.316358024700001</v>
      </c>
      <c r="O154" s="59">
        <v>1</v>
      </c>
    </row>
    <row r="155" spans="2:15" x14ac:dyDescent="0.25">
      <c r="B155" s="28" t="s">
        <v>13</v>
      </c>
      <c r="C155" s="56">
        <v>60</v>
      </c>
      <c r="D155" s="57">
        <v>1.2999999999999999E-2</v>
      </c>
      <c r="E155" s="57">
        <v>2532</v>
      </c>
      <c r="F155" s="57">
        <v>240</v>
      </c>
      <c r="G155" s="58">
        <f t="shared" si="35"/>
        <v>14400</v>
      </c>
      <c r="H155" s="58">
        <f t="shared" si="27"/>
        <v>187.2</v>
      </c>
      <c r="I155" s="26" t="s">
        <v>128</v>
      </c>
      <c r="J155" s="28">
        <f t="shared" si="36"/>
        <v>194769.23076923101</v>
      </c>
      <c r="K155" s="93">
        <f t="shared" si="34"/>
        <v>19476.900000000001</v>
      </c>
      <c r="L155" s="27">
        <f t="shared" si="37"/>
        <v>3246.1538461538498</v>
      </c>
      <c r="M155" s="27">
        <f t="shared" si="38"/>
        <v>2532</v>
      </c>
      <c r="N155" s="29">
        <f t="shared" si="39"/>
        <v>13.525641025600001</v>
      </c>
      <c r="O155" s="59">
        <v>1</v>
      </c>
    </row>
    <row r="156" spans="2:15" x14ac:dyDescent="0.25">
      <c r="B156" s="28" t="s">
        <v>14</v>
      </c>
      <c r="C156" s="56">
        <v>60</v>
      </c>
      <c r="D156" s="57">
        <v>1.2999999999999999E-2</v>
      </c>
      <c r="E156" s="57">
        <v>2186</v>
      </c>
      <c r="F156" s="57">
        <v>240</v>
      </c>
      <c r="G156" s="58">
        <f t="shared" si="35"/>
        <v>14400</v>
      </c>
      <c r="H156" s="58">
        <f t="shared" si="27"/>
        <v>187.2</v>
      </c>
      <c r="I156" s="26" t="s">
        <v>129</v>
      </c>
      <c r="J156" s="28">
        <f t="shared" si="36"/>
        <v>168153.84615384601</v>
      </c>
      <c r="K156" s="93">
        <f t="shared" si="34"/>
        <v>16815.400000000001</v>
      </c>
      <c r="L156" s="27">
        <f t="shared" si="37"/>
        <v>2802.5641025640998</v>
      </c>
      <c r="M156" s="27">
        <f t="shared" si="38"/>
        <v>2186</v>
      </c>
      <c r="N156" s="29">
        <f t="shared" si="39"/>
        <v>11.6773504274</v>
      </c>
      <c r="O156" s="59">
        <v>1</v>
      </c>
    </row>
    <row r="157" spans="2:15" x14ac:dyDescent="0.25">
      <c r="B157" s="28" t="s">
        <v>15</v>
      </c>
      <c r="C157" s="56">
        <v>60</v>
      </c>
      <c r="D157" s="57">
        <v>1.0500000000000001E-2</v>
      </c>
      <c r="E157" s="57">
        <v>1699</v>
      </c>
      <c r="F157" s="57">
        <v>256</v>
      </c>
      <c r="G157" s="58">
        <f t="shared" si="35"/>
        <v>15360</v>
      </c>
      <c r="H157" s="58">
        <f t="shared" si="27"/>
        <v>161.28</v>
      </c>
      <c r="I157" s="26" t="s">
        <v>130</v>
      </c>
      <c r="J157" s="28">
        <f t="shared" si="36"/>
        <v>161809.52380952399</v>
      </c>
      <c r="K157" s="93">
        <f t="shared" si="34"/>
        <v>16181</v>
      </c>
      <c r="L157" s="27">
        <f t="shared" si="37"/>
        <v>2696.8253968253998</v>
      </c>
      <c r="M157" s="27">
        <f t="shared" si="38"/>
        <v>1699</v>
      </c>
      <c r="N157" s="29">
        <f t="shared" si="39"/>
        <v>10.534474206300001</v>
      </c>
      <c r="O157" s="59">
        <v>1</v>
      </c>
    </row>
    <row r="158" spans="2:15" x14ac:dyDescent="0.25">
      <c r="B158" s="28" t="s">
        <v>16</v>
      </c>
      <c r="C158" s="56">
        <v>60</v>
      </c>
      <c r="D158" s="57">
        <v>1.2999999999999999E-2</v>
      </c>
      <c r="E158" s="57">
        <v>2190</v>
      </c>
      <c r="F158" s="57">
        <v>240</v>
      </c>
      <c r="G158" s="58">
        <f t="shared" si="35"/>
        <v>14400</v>
      </c>
      <c r="H158" s="58">
        <f t="shared" si="27"/>
        <v>187.2</v>
      </c>
      <c r="I158" s="26" t="s">
        <v>131</v>
      </c>
      <c r="J158" s="28">
        <f t="shared" si="36"/>
        <v>168461.538461538</v>
      </c>
      <c r="K158" s="93">
        <f t="shared" si="34"/>
        <v>16846.2</v>
      </c>
      <c r="L158" s="27">
        <f t="shared" si="37"/>
        <v>2807.6923076923099</v>
      </c>
      <c r="M158" s="27">
        <f t="shared" si="38"/>
        <v>2190</v>
      </c>
      <c r="N158" s="29">
        <f t="shared" si="39"/>
        <v>11.698717948700001</v>
      </c>
      <c r="O158" s="59">
        <v>1</v>
      </c>
    </row>
    <row r="159" spans="2:15" x14ac:dyDescent="0.25">
      <c r="B159" s="28" t="s">
        <v>168</v>
      </c>
      <c r="C159" s="56">
        <v>60</v>
      </c>
      <c r="D159" s="57">
        <v>1.235E-2</v>
      </c>
      <c r="E159" s="57">
        <v>2505</v>
      </c>
      <c r="F159" s="57">
        <v>240</v>
      </c>
      <c r="G159" s="58">
        <f t="shared" si="35"/>
        <v>14400</v>
      </c>
      <c r="H159" s="58">
        <f t="shared" si="27"/>
        <v>177.84</v>
      </c>
      <c r="I159" s="26" t="s">
        <v>183</v>
      </c>
      <c r="J159" s="28">
        <f t="shared" si="36"/>
        <v>202834.00809716599</v>
      </c>
      <c r="K159" s="93">
        <f t="shared" si="34"/>
        <v>20283.400000000001</v>
      </c>
      <c r="L159" s="27">
        <f t="shared" si="37"/>
        <v>3380.56680161943</v>
      </c>
      <c r="M159" s="27">
        <f t="shared" si="38"/>
        <v>2505</v>
      </c>
      <c r="N159" s="29">
        <f t="shared" si="39"/>
        <v>14.0856950067</v>
      </c>
      <c r="O159" s="59">
        <v>1</v>
      </c>
    </row>
    <row r="160" spans="2:15" x14ac:dyDescent="0.25">
      <c r="B160" s="28" t="s">
        <v>199</v>
      </c>
      <c r="C160" s="56">
        <v>60</v>
      </c>
      <c r="D160" s="57">
        <v>1.2999999999999999E-2</v>
      </c>
      <c r="E160" s="57">
        <v>2266</v>
      </c>
      <c r="F160" s="57">
        <v>240</v>
      </c>
      <c r="G160" s="58">
        <f t="shared" si="35"/>
        <v>14400</v>
      </c>
      <c r="H160" s="58">
        <f t="shared" si="27"/>
        <v>187.2</v>
      </c>
      <c r="I160" s="26" t="s">
        <v>209</v>
      </c>
      <c r="J160" s="28">
        <f t="shared" si="36"/>
        <v>174307.69230769199</v>
      </c>
      <c r="K160" s="93">
        <f t="shared" si="34"/>
        <v>17430.8</v>
      </c>
      <c r="L160" s="27">
        <f t="shared" si="37"/>
        <v>2905.1282051282101</v>
      </c>
      <c r="M160" s="27">
        <f t="shared" si="38"/>
        <v>2266</v>
      </c>
      <c r="N160" s="29">
        <f t="shared" si="39"/>
        <v>12.104700854700001</v>
      </c>
      <c r="O160" s="59">
        <v>1</v>
      </c>
    </row>
    <row r="161" spans="2:15" x14ac:dyDescent="0.25">
      <c r="B161" s="28" t="s">
        <v>17</v>
      </c>
      <c r="C161" s="56">
        <v>60</v>
      </c>
      <c r="D161" s="57">
        <v>1.0500000000000001E-2</v>
      </c>
      <c r="E161" s="57">
        <v>2150</v>
      </c>
      <c r="F161" s="57">
        <v>256</v>
      </c>
      <c r="G161" s="58">
        <f t="shared" si="35"/>
        <v>15360</v>
      </c>
      <c r="H161" s="58">
        <f t="shared" si="27"/>
        <v>161.28</v>
      </c>
      <c r="I161" s="26" t="s">
        <v>132</v>
      </c>
      <c r="J161" s="28">
        <f t="shared" si="36"/>
        <v>204761.904761905</v>
      </c>
      <c r="K161" s="93">
        <f t="shared" si="34"/>
        <v>20476.2</v>
      </c>
      <c r="L161" s="27">
        <f t="shared" si="37"/>
        <v>3412.6984126984098</v>
      </c>
      <c r="M161" s="27">
        <f t="shared" si="38"/>
        <v>2150</v>
      </c>
      <c r="N161" s="29">
        <f t="shared" si="39"/>
        <v>13.3308531746</v>
      </c>
      <c r="O161" s="59">
        <v>1</v>
      </c>
    </row>
    <row r="162" spans="2:15" x14ac:dyDescent="0.25">
      <c r="B162" s="28" t="s">
        <v>18</v>
      </c>
      <c r="C162" s="56">
        <v>60</v>
      </c>
      <c r="D162" s="57">
        <v>1.0500000000000001E-2</v>
      </c>
      <c r="E162" s="57">
        <v>2150</v>
      </c>
      <c r="F162" s="57">
        <v>256</v>
      </c>
      <c r="G162" s="58">
        <f t="shared" si="35"/>
        <v>15360</v>
      </c>
      <c r="H162" s="58">
        <f t="shared" si="27"/>
        <v>161.28</v>
      </c>
      <c r="I162" s="26" t="s">
        <v>133</v>
      </c>
      <c r="J162" s="28">
        <f t="shared" si="36"/>
        <v>204761.904761905</v>
      </c>
      <c r="K162" s="93">
        <f t="shared" si="34"/>
        <v>20476.2</v>
      </c>
      <c r="L162" s="27">
        <f t="shared" si="37"/>
        <v>3412.6984126984098</v>
      </c>
      <c r="M162" s="27">
        <f t="shared" si="38"/>
        <v>2150</v>
      </c>
      <c r="N162" s="29">
        <f t="shared" si="39"/>
        <v>13.3308531746</v>
      </c>
      <c r="O162" s="59">
        <v>1</v>
      </c>
    </row>
    <row r="163" spans="2:15" x14ac:dyDescent="0.25">
      <c r="B163" s="28" t="s">
        <v>19</v>
      </c>
      <c r="C163" s="56">
        <v>60</v>
      </c>
      <c r="D163" s="57">
        <v>1.2999999999999999E-2</v>
      </c>
      <c r="E163" s="57">
        <v>2675</v>
      </c>
      <c r="F163" s="57">
        <v>240</v>
      </c>
      <c r="G163" s="58">
        <f t="shared" si="35"/>
        <v>14400</v>
      </c>
      <c r="H163" s="58">
        <f t="shared" si="27"/>
        <v>187.2</v>
      </c>
      <c r="I163" s="26" t="s">
        <v>134</v>
      </c>
      <c r="J163" s="28">
        <f t="shared" si="36"/>
        <v>205769.23076923101</v>
      </c>
      <c r="K163" s="93">
        <f t="shared" si="34"/>
        <v>20576.900000000001</v>
      </c>
      <c r="L163" s="27">
        <f t="shared" si="37"/>
        <v>3429.4871794871801</v>
      </c>
      <c r="M163" s="27">
        <f t="shared" si="38"/>
        <v>2675</v>
      </c>
      <c r="N163" s="29">
        <f t="shared" si="39"/>
        <v>14.289529914499999</v>
      </c>
      <c r="O163" s="59">
        <v>1</v>
      </c>
    </row>
    <row r="164" spans="2:15" x14ac:dyDescent="0.25">
      <c r="B164" s="28" t="s">
        <v>20</v>
      </c>
      <c r="C164" s="56">
        <v>90</v>
      </c>
      <c r="D164" s="57">
        <v>7.0000000000000001E-3</v>
      </c>
      <c r="E164" s="57">
        <v>2010</v>
      </c>
      <c r="F164" s="57">
        <v>192</v>
      </c>
      <c r="G164" s="58">
        <f t="shared" si="35"/>
        <v>17280</v>
      </c>
      <c r="H164" s="58">
        <f t="shared" si="27"/>
        <v>120.96</v>
      </c>
      <c r="I164" s="26" t="s">
        <v>135</v>
      </c>
      <c r="J164" s="28">
        <f t="shared" si="36"/>
        <v>287142.85714285698</v>
      </c>
      <c r="K164" s="93">
        <f t="shared" si="34"/>
        <v>28714.3</v>
      </c>
      <c r="L164" s="27">
        <f t="shared" si="37"/>
        <v>3190.4761904761899</v>
      </c>
      <c r="M164" s="27">
        <f t="shared" si="38"/>
        <v>2010</v>
      </c>
      <c r="N164" s="29">
        <f t="shared" si="39"/>
        <v>16.617063492100002</v>
      </c>
      <c r="O164" s="59">
        <v>1</v>
      </c>
    </row>
    <row r="165" spans="2:15" x14ac:dyDescent="0.25">
      <c r="B165" s="28" t="s">
        <v>186</v>
      </c>
      <c r="C165" s="56">
        <v>60</v>
      </c>
      <c r="D165" s="57">
        <v>1.0500000000000001E-2</v>
      </c>
      <c r="E165" s="57">
        <v>2450</v>
      </c>
      <c r="F165" s="57">
        <v>256</v>
      </c>
      <c r="G165" s="58">
        <f t="shared" si="35"/>
        <v>15360</v>
      </c>
      <c r="H165" s="58">
        <f t="shared" si="27"/>
        <v>161.28</v>
      </c>
      <c r="I165" s="26" t="s">
        <v>191</v>
      </c>
      <c r="J165" s="28">
        <f t="shared" si="36"/>
        <v>233333.33333333299</v>
      </c>
      <c r="K165" s="93">
        <f t="shared" si="34"/>
        <v>23333.3</v>
      </c>
      <c r="L165" s="27">
        <f t="shared" si="37"/>
        <v>3888.8888888888901</v>
      </c>
      <c r="M165" s="27">
        <f t="shared" si="38"/>
        <v>2450</v>
      </c>
      <c r="N165" s="29">
        <f t="shared" si="39"/>
        <v>15.190972222199999</v>
      </c>
      <c r="O165" s="59">
        <v>1</v>
      </c>
    </row>
    <row r="166" spans="2:15" x14ac:dyDescent="0.25">
      <c r="B166" s="28" t="s">
        <v>192</v>
      </c>
      <c r="C166" s="56">
        <v>90</v>
      </c>
      <c r="D166" s="57">
        <v>7.4999999999999997E-3</v>
      </c>
      <c r="E166" s="57">
        <v>2047</v>
      </c>
      <c r="F166" s="57">
        <v>192</v>
      </c>
      <c r="G166" s="58">
        <f t="shared" si="35"/>
        <v>17280</v>
      </c>
      <c r="H166" s="58">
        <f t="shared" si="27"/>
        <v>129.6</v>
      </c>
      <c r="I166" s="26" t="s">
        <v>197</v>
      </c>
      <c r="J166" s="28">
        <f t="shared" si="36"/>
        <v>272933.33333333302</v>
      </c>
      <c r="K166" s="93">
        <f t="shared" si="34"/>
        <v>27293.3</v>
      </c>
      <c r="L166" s="27">
        <f t="shared" si="37"/>
        <v>3032.5925925925899</v>
      </c>
      <c r="M166" s="27">
        <f t="shared" si="38"/>
        <v>2047</v>
      </c>
      <c r="N166" s="29">
        <f t="shared" si="39"/>
        <v>15.7947530864</v>
      </c>
      <c r="O166" s="59">
        <v>1</v>
      </c>
    </row>
    <row r="167" spans="2:15" x14ac:dyDescent="0.25">
      <c r="B167" s="28" t="s">
        <v>21</v>
      </c>
      <c r="C167" s="56">
        <v>60</v>
      </c>
      <c r="D167" s="57">
        <v>1.2999999999999999E-2</v>
      </c>
      <c r="E167" s="57">
        <v>2597</v>
      </c>
      <c r="F167" s="57">
        <v>240</v>
      </c>
      <c r="G167" s="58">
        <f t="shared" si="35"/>
        <v>14400</v>
      </c>
      <c r="H167" s="58">
        <f t="shared" si="27"/>
        <v>187.2</v>
      </c>
      <c r="I167" s="26" t="s">
        <v>136</v>
      </c>
      <c r="J167" s="28">
        <f t="shared" si="36"/>
        <v>199769.23076923101</v>
      </c>
      <c r="K167" s="93">
        <f t="shared" si="34"/>
        <v>19976.900000000001</v>
      </c>
      <c r="L167" s="27">
        <f t="shared" si="37"/>
        <v>3329.4871794871801</v>
      </c>
      <c r="M167" s="27">
        <f t="shared" si="38"/>
        <v>2597</v>
      </c>
      <c r="N167" s="29">
        <f t="shared" si="39"/>
        <v>13.8728632479</v>
      </c>
      <c r="O167" s="59">
        <v>1</v>
      </c>
    </row>
    <row r="168" spans="2:15" x14ac:dyDescent="0.25">
      <c r="B168" s="28" t="s">
        <v>217</v>
      </c>
      <c r="C168" s="56"/>
      <c r="D168" s="57"/>
      <c r="E168" s="57"/>
      <c r="F168" s="57"/>
      <c r="G168" s="58"/>
      <c r="H168" s="58"/>
      <c r="I168" s="26" t="s">
        <v>222</v>
      </c>
      <c r="J168" s="28">
        <v>0</v>
      </c>
      <c r="K168" s="93">
        <f t="shared" si="34"/>
        <v>0</v>
      </c>
      <c r="L168" s="27">
        <v>0</v>
      </c>
      <c r="M168" s="27">
        <v>0</v>
      </c>
      <c r="N168" s="29">
        <v>0</v>
      </c>
      <c r="O168" s="59">
        <v>1</v>
      </c>
    </row>
    <row r="169" spans="2:15" x14ac:dyDescent="0.25">
      <c r="B169" s="28" t="s">
        <v>22</v>
      </c>
      <c r="C169" s="56">
        <v>60</v>
      </c>
      <c r="D169" s="57">
        <v>1.0500000000000001E-2</v>
      </c>
      <c r="E169" s="57">
        <v>2398</v>
      </c>
      <c r="F169" s="57">
        <v>256</v>
      </c>
      <c r="G169" s="58">
        <f t="shared" si="35"/>
        <v>15360</v>
      </c>
      <c r="H169" s="58">
        <f t="shared" si="27"/>
        <v>161.28</v>
      </c>
      <c r="I169" s="26" t="s">
        <v>137</v>
      </c>
      <c r="J169" s="28">
        <f t="shared" si="36"/>
        <v>228380.95238095199</v>
      </c>
      <c r="K169" s="93">
        <f t="shared" si="34"/>
        <v>22838.1</v>
      </c>
      <c r="L169" s="27">
        <f t="shared" si="37"/>
        <v>3806.3492063492099</v>
      </c>
      <c r="M169" s="27">
        <f t="shared" si="38"/>
        <v>2398</v>
      </c>
      <c r="N169" s="29">
        <f t="shared" si="39"/>
        <v>14.868551587300001</v>
      </c>
      <c r="O169" s="59">
        <v>1</v>
      </c>
    </row>
    <row r="170" spans="2:15" x14ac:dyDescent="0.25">
      <c r="B170" s="28" t="s">
        <v>23</v>
      </c>
      <c r="C170" s="56">
        <v>60</v>
      </c>
      <c r="D170" s="57">
        <v>1.2999999999999999E-2</v>
      </c>
      <c r="E170" s="57">
        <v>2934</v>
      </c>
      <c r="F170" s="57">
        <v>240</v>
      </c>
      <c r="G170" s="58">
        <f t="shared" si="35"/>
        <v>14400</v>
      </c>
      <c r="H170" s="58">
        <f t="shared" si="27"/>
        <v>187.2</v>
      </c>
      <c r="I170" s="26" t="s">
        <v>138</v>
      </c>
      <c r="J170" s="28">
        <f t="shared" si="36"/>
        <v>225692.30769230801</v>
      </c>
      <c r="K170" s="93">
        <f t="shared" si="34"/>
        <v>22569.200000000001</v>
      </c>
      <c r="L170" s="27">
        <f t="shared" si="37"/>
        <v>3761.5384615384601</v>
      </c>
      <c r="M170" s="27">
        <f t="shared" si="38"/>
        <v>2934</v>
      </c>
      <c r="N170" s="29">
        <f t="shared" si="39"/>
        <v>15.6730769231</v>
      </c>
      <c r="O170" s="59">
        <v>1</v>
      </c>
    </row>
    <row r="171" spans="2:15" x14ac:dyDescent="0.25">
      <c r="B171" s="28" t="s">
        <v>24</v>
      </c>
      <c r="C171" s="56">
        <v>60</v>
      </c>
      <c r="D171" s="57">
        <v>1.2999999999999999E-2</v>
      </c>
      <c r="E171" s="57">
        <v>2179</v>
      </c>
      <c r="F171" s="57">
        <v>240</v>
      </c>
      <c r="G171" s="58">
        <f t="shared" si="35"/>
        <v>14400</v>
      </c>
      <c r="H171" s="58">
        <f t="shared" si="27"/>
        <v>187.2</v>
      </c>
      <c r="I171" s="26" t="s">
        <v>139</v>
      </c>
      <c r="J171" s="28">
        <f t="shared" si="36"/>
        <v>167615.384615385</v>
      </c>
      <c r="K171" s="93">
        <f t="shared" si="34"/>
        <v>16761.5</v>
      </c>
      <c r="L171" s="27">
        <f t="shared" si="37"/>
        <v>2793.58974358974</v>
      </c>
      <c r="M171" s="27">
        <f t="shared" si="38"/>
        <v>2179</v>
      </c>
      <c r="N171" s="29">
        <f t="shared" si="39"/>
        <v>11.639957265</v>
      </c>
      <c r="O171" s="59">
        <v>1</v>
      </c>
    </row>
    <row r="172" spans="2:15" x14ac:dyDescent="0.25">
      <c r="B172" s="28" t="s">
        <v>172</v>
      </c>
      <c r="C172" s="56">
        <v>60</v>
      </c>
      <c r="D172" s="57">
        <v>1.2675000000000001E-2</v>
      </c>
      <c r="E172" s="57">
        <v>2505</v>
      </c>
      <c r="F172" s="57">
        <v>240</v>
      </c>
      <c r="G172" s="58">
        <f t="shared" si="35"/>
        <v>14400</v>
      </c>
      <c r="H172" s="58">
        <f>G172*D172</f>
        <v>182.52</v>
      </c>
      <c r="I172" s="26" t="s">
        <v>184</v>
      </c>
      <c r="J172" s="28">
        <f>E172/D172</f>
        <v>197633.13609467499</v>
      </c>
      <c r="K172" s="93">
        <f t="shared" si="34"/>
        <v>19763.3</v>
      </c>
      <c r="L172" s="27">
        <f>F172*(E172/H172)</f>
        <v>3293.8856015779102</v>
      </c>
      <c r="M172" s="27">
        <f>E172</f>
        <v>2505</v>
      </c>
      <c r="N172" s="29">
        <f>E172/H172</f>
        <v>13.724523339899999</v>
      </c>
      <c r="O172" s="59">
        <v>1</v>
      </c>
    </row>
    <row r="173" spans="2:15" x14ac:dyDescent="0.25">
      <c r="B173" s="28" t="s">
        <v>25</v>
      </c>
      <c r="C173" s="56">
        <v>60</v>
      </c>
      <c r="D173" s="57">
        <v>1.2999999999999999E-2</v>
      </c>
      <c r="E173" s="57">
        <v>2544</v>
      </c>
      <c r="F173" s="57">
        <v>240</v>
      </c>
      <c r="G173" s="58">
        <f t="shared" si="35"/>
        <v>14400</v>
      </c>
      <c r="H173" s="58">
        <f t="shared" si="27"/>
        <v>187.2</v>
      </c>
      <c r="I173" s="26" t="s">
        <v>140</v>
      </c>
      <c r="J173" s="28">
        <f t="shared" si="36"/>
        <v>195692.30769230801</v>
      </c>
      <c r="K173" s="93">
        <f t="shared" si="34"/>
        <v>19569.2</v>
      </c>
      <c r="L173" s="27">
        <f t="shared" si="37"/>
        <v>3261.5384615384601</v>
      </c>
      <c r="M173" s="27">
        <f t="shared" si="38"/>
        <v>2544</v>
      </c>
      <c r="N173" s="29">
        <f t="shared" si="39"/>
        <v>13.589743589699999</v>
      </c>
      <c r="O173" s="59">
        <v>1</v>
      </c>
    </row>
    <row r="174" spans="2:15" x14ac:dyDescent="0.25">
      <c r="B174" s="28" t="s">
        <v>26</v>
      </c>
      <c r="C174" s="56">
        <v>60</v>
      </c>
      <c r="D174" s="57">
        <v>1.2999999999999999E-2</v>
      </c>
      <c r="E174" s="57">
        <v>2495</v>
      </c>
      <c r="F174" s="57">
        <v>240</v>
      </c>
      <c r="G174" s="58">
        <f t="shared" si="35"/>
        <v>14400</v>
      </c>
      <c r="H174" s="58">
        <f t="shared" si="27"/>
        <v>187.2</v>
      </c>
      <c r="I174" s="26" t="s">
        <v>141</v>
      </c>
      <c r="J174" s="28">
        <f t="shared" si="36"/>
        <v>191923.07692307699</v>
      </c>
      <c r="K174" s="93">
        <f t="shared" si="34"/>
        <v>19192.3</v>
      </c>
      <c r="L174" s="27">
        <f t="shared" si="37"/>
        <v>3198.7179487179501</v>
      </c>
      <c r="M174" s="27">
        <f t="shared" si="38"/>
        <v>2495</v>
      </c>
      <c r="N174" s="29">
        <f t="shared" si="39"/>
        <v>13.327991452999999</v>
      </c>
      <c r="O174" s="59">
        <v>1</v>
      </c>
    </row>
    <row r="175" spans="2:15" x14ac:dyDescent="0.25">
      <c r="B175" s="28" t="s">
        <v>201</v>
      </c>
      <c r="C175" s="56">
        <v>60</v>
      </c>
      <c r="D175" s="57">
        <v>1.2999999999999999E-2</v>
      </c>
      <c r="E175" s="57">
        <v>1745</v>
      </c>
      <c r="F175" s="57">
        <v>240</v>
      </c>
      <c r="G175" s="58">
        <f t="shared" si="35"/>
        <v>14400</v>
      </c>
      <c r="H175" s="58">
        <f t="shared" si="27"/>
        <v>187.2</v>
      </c>
      <c r="I175" s="26" t="s">
        <v>210</v>
      </c>
      <c r="J175" s="28">
        <f t="shared" si="36"/>
        <v>134230.76923076899</v>
      </c>
      <c r="K175" s="93">
        <f t="shared" si="34"/>
        <v>13423.1</v>
      </c>
      <c r="L175" s="27">
        <f t="shared" si="37"/>
        <v>2237.17948717949</v>
      </c>
      <c r="M175" s="27">
        <f t="shared" si="38"/>
        <v>1745</v>
      </c>
      <c r="N175" s="29">
        <f t="shared" si="39"/>
        <v>9.3215811966000004</v>
      </c>
      <c r="O175" s="59">
        <v>1</v>
      </c>
    </row>
    <row r="176" spans="2:15" x14ac:dyDescent="0.25">
      <c r="B176" s="28" t="s">
        <v>27</v>
      </c>
      <c r="C176" s="56">
        <v>60</v>
      </c>
      <c r="D176" s="57">
        <v>1.2999999999999999E-2</v>
      </c>
      <c r="E176" s="57">
        <v>2601</v>
      </c>
      <c r="F176" s="57">
        <v>240</v>
      </c>
      <c r="G176" s="58">
        <f t="shared" si="35"/>
        <v>14400</v>
      </c>
      <c r="H176" s="58">
        <f t="shared" si="27"/>
        <v>187.2</v>
      </c>
      <c r="I176" s="26" t="s">
        <v>142</v>
      </c>
      <c r="J176" s="28">
        <f t="shared" si="36"/>
        <v>200076.92307692301</v>
      </c>
      <c r="K176" s="93">
        <f t="shared" si="34"/>
        <v>20007.7</v>
      </c>
      <c r="L176" s="27">
        <f t="shared" si="37"/>
        <v>3334.6153846153802</v>
      </c>
      <c r="M176" s="27">
        <f t="shared" si="38"/>
        <v>2601</v>
      </c>
      <c r="N176" s="29">
        <f t="shared" si="39"/>
        <v>13.8942307692</v>
      </c>
      <c r="O176" s="59">
        <v>1</v>
      </c>
    </row>
    <row r="177" spans="2:15" x14ac:dyDescent="0.25">
      <c r="B177" s="28" t="s">
        <v>223</v>
      </c>
      <c r="C177" s="56">
        <v>90</v>
      </c>
      <c r="D177" s="57">
        <v>7.4999999999999997E-3</v>
      </c>
      <c r="E177" s="57">
        <v>1877</v>
      </c>
      <c r="F177" s="57">
        <v>192</v>
      </c>
      <c r="G177" s="58">
        <f t="shared" si="35"/>
        <v>17280</v>
      </c>
      <c r="H177" s="58">
        <f t="shared" si="27"/>
        <v>129.6</v>
      </c>
      <c r="I177" s="26" t="s">
        <v>228</v>
      </c>
      <c r="J177" s="28">
        <f t="shared" si="36"/>
        <v>250266.66666666701</v>
      </c>
      <c r="K177" s="93">
        <f t="shared" si="34"/>
        <v>25026.7</v>
      </c>
      <c r="L177" s="27">
        <f t="shared" si="37"/>
        <v>2780.74074074074</v>
      </c>
      <c r="M177" s="27">
        <f t="shared" si="38"/>
        <v>1877</v>
      </c>
      <c r="N177" s="29">
        <f t="shared" si="39"/>
        <v>14.483024691400001</v>
      </c>
      <c r="O177" s="59">
        <v>1</v>
      </c>
    </row>
    <row r="178" spans="2:15" x14ac:dyDescent="0.25">
      <c r="B178" s="28" t="s">
        <v>28</v>
      </c>
      <c r="C178" s="56">
        <v>60</v>
      </c>
      <c r="D178" s="57">
        <v>1.2999999999999999E-2</v>
      </c>
      <c r="E178" s="57">
        <v>2915</v>
      </c>
      <c r="F178" s="57">
        <v>240</v>
      </c>
      <c r="G178" s="58">
        <f t="shared" si="35"/>
        <v>14400</v>
      </c>
      <c r="H178" s="58">
        <f>G178*D178</f>
        <v>187.2</v>
      </c>
      <c r="I178" s="26" t="s">
        <v>143</v>
      </c>
      <c r="J178" s="28">
        <f>E178/D178</f>
        <v>224230.76923076899</v>
      </c>
      <c r="K178" s="93">
        <f t="shared" si="34"/>
        <v>22423.1</v>
      </c>
      <c r="L178" s="27">
        <f>F178*(E178/H178)</f>
        <v>3737.17948717949</v>
      </c>
      <c r="M178" s="27">
        <f>E178</f>
        <v>2915</v>
      </c>
      <c r="N178" s="29">
        <f>E178/H178</f>
        <v>15.5715811966</v>
      </c>
      <c r="O178" s="59">
        <v>1</v>
      </c>
    </row>
    <row r="179" spans="2:15" x14ac:dyDescent="0.25">
      <c r="B179" s="28" t="s">
        <v>29</v>
      </c>
      <c r="C179" s="56">
        <v>60</v>
      </c>
      <c r="D179" s="57">
        <v>1.2999999999999999E-2</v>
      </c>
      <c r="E179" s="57">
        <v>2521</v>
      </c>
      <c r="F179" s="57">
        <v>240</v>
      </c>
      <c r="G179" s="58">
        <f>F179*C179</f>
        <v>14400</v>
      </c>
      <c r="H179" s="58">
        <f>G179*D179</f>
        <v>187.2</v>
      </c>
      <c r="I179" s="26" t="s">
        <v>144</v>
      </c>
      <c r="J179" s="28">
        <f>E179/D179</f>
        <v>193923.07692307699</v>
      </c>
      <c r="K179" s="93">
        <f t="shared" si="34"/>
        <v>19392.3</v>
      </c>
      <c r="L179" s="27">
        <f>F179*(E179/H179)</f>
        <v>3232.0512820512799</v>
      </c>
      <c r="M179" s="27">
        <f>E179</f>
        <v>2521</v>
      </c>
      <c r="N179" s="29">
        <f>E179/H179</f>
        <v>13.4668803419</v>
      </c>
      <c r="O179" s="59">
        <v>1</v>
      </c>
    </row>
    <row r="180" spans="2:15" x14ac:dyDescent="0.25">
      <c r="B180" s="28" t="s">
        <v>170</v>
      </c>
      <c r="C180" s="56">
        <v>60</v>
      </c>
      <c r="D180" s="57">
        <v>1.248E-2</v>
      </c>
      <c r="E180" s="57">
        <v>2505</v>
      </c>
      <c r="F180" s="57">
        <v>240</v>
      </c>
      <c r="G180" s="58">
        <f t="shared" si="35"/>
        <v>14400</v>
      </c>
      <c r="H180" s="58">
        <f t="shared" si="35"/>
        <v>179.71199999999999</v>
      </c>
      <c r="I180" s="26" t="s">
        <v>185</v>
      </c>
      <c r="J180" s="28">
        <f t="shared" si="36"/>
        <v>200721.15384615399</v>
      </c>
      <c r="K180" s="93">
        <f t="shared" si="34"/>
        <v>20072.099999999999</v>
      </c>
      <c r="L180" s="27">
        <f t="shared" si="37"/>
        <v>3345.3525641025599</v>
      </c>
      <c r="M180" s="27">
        <f t="shared" si="38"/>
        <v>2505</v>
      </c>
      <c r="N180" s="29">
        <f t="shared" si="39"/>
        <v>13.9389690171</v>
      </c>
      <c r="O180" s="59">
        <v>1</v>
      </c>
    </row>
    <row r="181" spans="2:15" x14ac:dyDescent="0.25">
      <c r="B181" s="28" t="s">
        <v>30</v>
      </c>
      <c r="C181" s="56">
        <v>90</v>
      </c>
      <c r="D181" s="57">
        <v>5.4999999999999997E-3</v>
      </c>
      <c r="E181" s="57">
        <v>2300</v>
      </c>
      <c r="F181" s="57">
        <v>192</v>
      </c>
      <c r="G181" s="58">
        <f t="shared" si="35"/>
        <v>17280</v>
      </c>
      <c r="H181" s="58">
        <f t="shared" si="35"/>
        <v>95.04</v>
      </c>
      <c r="I181" s="26" t="s">
        <v>145</v>
      </c>
      <c r="J181" s="28">
        <f t="shared" si="36"/>
        <v>418181.818181818</v>
      </c>
      <c r="K181" s="93">
        <f t="shared" si="34"/>
        <v>41818.199999999997</v>
      </c>
      <c r="L181" s="27">
        <f t="shared" si="37"/>
        <v>4646.4646464646503</v>
      </c>
      <c r="M181" s="27">
        <f t="shared" si="38"/>
        <v>2300</v>
      </c>
      <c r="N181" s="29">
        <f t="shared" si="39"/>
        <v>24.200336700299999</v>
      </c>
      <c r="O181" s="59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B1:Q25"/>
  <sheetViews>
    <sheetView workbookViewId="0">
      <pane ySplit="1" topLeftCell="A2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14.28515625" bestFit="1" customWidth="1"/>
    <col min="3" max="3" width="21" style="5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23.7109375" customWidth="1"/>
    <col min="10" max="10" width="14.85546875" customWidth="1"/>
    <col min="11" max="11" width="8.7109375" customWidth="1"/>
    <col min="12" max="15" width="14.85546875" customWidth="1"/>
  </cols>
  <sheetData>
    <row r="1" spans="2:17" s="3" customFormat="1" x14ac:dyDescent="0.25"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  <c r="P1" s="1"/>
      <c r="Q1" s="1"/>
    </row>
    <row r="2" spans="2:17" x14ac:dyDescent="0.25">
      <c r="B2" s="15" t="s">
        <v>162</v>
      </c>
      <c r="C2" s="15">
        <v>0</v>
      </c>
      <c r="D2" s="31">
        <v>0</v>
      </c>
      <c r="E2" s="31">
        <v>0</v>
      </c>
      <c r="F2" s="31">
        <v>0</v>
      </c>
      <c r="G2" s="31">
        <v>0</v>
      </c>
      <c r="H2" s="31">
        <v>0</v>
      </c>
      <c r="I2" s="10" t="s">
        <v>163</v>
      </c>
      <c r="J2" s="15">
        <v>0</v>
      </c>
      <c r="K2" s="108">
        <v>0</v>
      </c>
      <c r="L2" s="31">
        <v>0</v>
      </c>
      <c r="M2" s="31">
        <v>0</v>
      </c>
      <c r="N2" s="82">
        <v>0</v>
      </c>
      <c r="O2" s="82">
        <v>0</v>
      </c>
      <c r="P2" s="1"/>
      <c r="Q2" s="1"/>
    </row>
    <row r="3" spans="2:17" x14ac:dyDescent="0.25">
      <c r="B3" s="15" t="s">
        <v>32</v>
      </c>
      <c r="C3" s="15">
        <v>200</v>
      </c>
      <c r="D3" s="31">
        <v>5.4999999999999997E-3</v>
      </c>
      <c r="E3" s="31">
        <v>2569</v>
      </c>
      <c r="F3" s="31">
        <v>176</v>
      </c>
      <c r="G3" s="31">
        <f>F3*C3</f>
        <v>35200</v>
      </c>
      <c r="H3" s="31">
        <f>G3*D3</f>
        <v>193.6</v>
      </c>
      <c r="I3" s="10" t="s">
        <v>147</v>
      </c>
      <c r="J3" s="15">
        <v>1</v>
      </c>
      <c r="K3" s="108">
        <f>J3/10</f>
        <v>0.1</v>
      </c>
      <c r="L3" s="31">
        <f>1/C3</f>
        <v>5.0000000000000001E-3</v>
      </c>
      <c r="M3" s="31">
        <f>D3</f>
        <v>5.4999999999999997E-3</v>
      </c>
      <c r="N3" s="82">
        <f>1/G3</f>
        <v>2.8410000000000001E-5</v>
      </c>
      <c r="O3" s="82">
        <f>1/(E3/D3)</f>
        <v>2.1399999999999998E-6</v>
      </c>
      <c r="P3" s="1"/>
      <c r="Q3" s="1"/>
    </row>
    <row r="4" spans="2:17" x14ac:dyDescent="0.25">
      <c r="B4" s="15" t="s">
        <v>217</v>
      </c>
      <c r="C4" s="15"/>
      <c r="D4" s="31"/>
      <c r="E4" s="31"/>
      <c r="F4" s="31"/>
      <c r="G4" s="31"/>
      <c r="H4" s="31"/>
      <c r="I4" s="10" t="s">
        <v>218</v>
      </c>
      <c r="J4" s="15">
        <v>0</v>
      </c>
      <c r="K4" s="108">
        <v>0</v>
      </c>
      <c r="L4" s="31">
        <v>0</v>
      </c>
      <c r="M4" s="31">
        <v>0</v>
      </c>
      <c r="N4" s="82">
        <v>0</v>
      </c>
      <c r="O4" s="82">
        <v>1</v>
      </c>
      <c r="P4" s="1"/>
      <c r="Q4" s="1"/>
    </row>
    <row r="5" spans="2:17" x14ac:dyDescent="0.25">
      <c r="B5" s="15" t="s">
        <v>33</v>
      </c>
      <c r="C5" s="15">
        <v>200</v>
      </c>
      <c r="D5" s="31">
        <v>5.1999999999999998E-3</v>
      </c>
      <c r="E5" s="31">
        <v>2679</v>
      </c>
      <c r="F5" s="31">
        <v>176</v>
      </c>
      <c r="G5" s="31">
        <f>F5*C5</f>
        <v>35200</v>
      </c>
      <c r="H5" s="31">
        <f>G5*D5</f>
        <v>183.04</v>
      </c>
      <c r="I5" s="10" t="s">
        <v>146</v>
      </c>
      <c r="J5" s="15">
        <v>1</v>
      </c>
      <c r="K5" s="108">
        <f>J5/10</f>
        <v>0.1</v>
      </c>
      <c r="L5" s="31">
        <f>1/C5</f>
        <v>5.0000000000000001E-3</v>
      </c>
      <c r="M5" s="31">
        <f>D5</f>
        <v>5.1999999999999998E-3</v>
      </c>
      <c r="N5" s="82">
        <f>1/G5</f>
        <v>2.8410000000000001E-5</v>
      </c>
      <c r="O5" s="82">
        <f>1/(E5/D5)</f>
        <v>1.9400000000000001E-6</v>
      </c>
    </row>
    <row r="6" spans="2:17" x14ac:dyDescent="0.25">
      <c r="B6" s="98" t="s">
        <v>162</v>
      </c>
      <c r="C6" s="98">
        <v>0</v>
      </c>
      <c r="D6" s="113">
        <v>0</v>
      </c>
      <c r="E6" s="113">
        <v>0</v>
      </c>
      <c r="F6" s="113">
        <v>0</v>
      </c>
      <c r="G6" s="113">
        <v>0</v>
      </c>
      <c r="H6" s="113">
        <v>0</v>
      </c>
      <c r="I6" s="102" t="s">
        <v>231</v>
      </c>
      <c r="J6" s="114">
        <v>0</v>
      </c>
      <c r="K6" s="119">
        <v>0</v>
      </c>
      <c r="L6" s="115">
        <v>0</v>
      </c>
      <c r="M6" s="116">
        <v>0</v>
      </c>
      <c r="N6" s="117">
        <v>0</v>
      </c>
      <c r="O6" s="118">
        <v>0</v>
      </c>
    </row>
    <row r="7" spans="2:17" x14ac:dyDescent="0.25">
      <c r="B7" s="98" t="s">
        <v>32</v>
      </c>
      <c r="C7" s="98">
        <v>200</v>
      </c>
      <c r="D7" s="113">
        <v>5.4999999999999997E-3</v>
      </c>
      <c r="E7" s="113">
        <v>2569</v>
      </c>
      <c r="F7" s="113">
        <v>176</v>
      </c>
      <c r="G7" s="113">
        <f>F7*C7</f>
        <v>35200</v>
      </c>
      <c r="H7" s="113">
        <f>G7*D7</f>
        <v>193.6</v>
      </c>
      <c r="I7" s="102" t="s">
        <v>263</v>
      </c>
      <c r="J7" s="114">
        <v>10</v>
      </c>
      <c r="K7" s="119">
        <v>1</v>
      </c>
      <c r="L7" s="115">
        <f>J7/C7</f>
        <v>0.05</v>
      </c>
      <c r="M7" s="116">
        <f>D7*J7</f>
        <v>5.5E-2</v>
      </c>
      <c r="N7" s="118">
        <f>J7/G7</f>
        <v>2.8409000000000003E-4</v>
      </c>
      <c r="O7" s="118">
        <f>J7/(E7/D7)</f>
        <v>2.141E-5</v>
      </c>
    </row>
    <row r="8" spans="2:17" x14ac:dyDescent="0.25">
      <c r="B8" s="98" t="s">
        <v>217</v>
      </c>
      <c r="C8" s="98"/>
      <c r="D8" s="113"/>
      <c r="E8" s="113"/>
      <c r="F8" s="113"/>
      <c r="G8" s="113"/>
      <c r="H8" s="113"/>
      <c r="I8" s="102" t="s">
        <v>247</v>
      </c>
      <c r="J8" s="114">
        <v>0</v>
      </c>
      <c r="K8" s="119">
        <v>0</v>
      </c>
      <c r="L8" s="115">
        <v>0</v>
      </c>
      <c r="M8" s="116">
        <v>0</v>
      </c>
      <c r="N8" s="117">
        <v>0</v>
      </c>
      <c r="O8" s="118">
        <v>1</v>
      </c>
    </row>
    <row r="9" spans="2:17" x14ac:dyDescent="0.25">
      <c r="B9" s="98" t="s">
        <v>33</v>
      </c>
      <c r="C9" s="98">
        <v>200</v>
      </c>
      <c r="D9" s="113">
        <v>5.1999999999999998E-3</v>
      </c>
      <c r="E9" s="113">
        <v>2679</v>
      </c>
      <c r="F9" s="113">
        <v>176</v>
      </c>
      <c r="G9" s="113">
        <f>F9*C9</f>
        <v>35200</v>
      </c>
      <c r="H9" s="113">
        <f>G9*D9</f>
        <v>183.04</v>
      </c>
      <c r="I9" s="102" t="s">
        <v>264</v>
      </c>
      <c r="J9" s="114">
        <v>10</v>
      </c>
      <c r="K9" s="119">
        <v>1</v>
      </c>
      <c r="L9" s="115">
        <f>J9/C9</f>
        <v>0.05</v>
      </c>
      <c r="M9" s="116">
        <f>D9*J9</f>
        <v>5.1999999999999998E-2</v>
      </c>
      <c r="N9" s="118">
        <f>J9/G9</f>
        <v>2.8409000000000003E-4</v>
      </c>
      <c r="O9" s="118">
        <f>J9/(E9/D9)</f>
        <v>1.9409999999999999E-5</v>
      </c>
    </row>
    <row r="10" spans="2:17" x14ac:dyDescent="0.25">
      <c r="B10" s="16" t="s">
        <v>162</v>
      </c>
      <c r="C10" s="16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6" t="s">
        <v>164</v>
      </c>
      <c r="J10" s="83">
        <v>0</v>
      </c>
      <c r="K10" s="109">
        <v>0</v>
      </c>
      <c r="L10" s="32">
        <v>0</v>
      </c>
      <c r="M10" s="84">
        <v>0</v>
      </c>
      <c r="N10" s="85">
        <v>0</v>
      </c>
      <c r="O10" s="85">
        <v>0</v>
      </c>
    </row>
    <row r="11" spans="2:17" x14ac:dyDescent="0.25">
      <c r="B11" s="16" t="s">
        <v>32</v>
      </c>
      <c r="C11" s="16">
        <v>200</v>
      </c>
      <c r="D11" s="32">
        <v>5.4999999999999997E-3</v>
      </c>
      <c r="E11" s="32">
        <v>2569</v>
      </c>
      <c r="F11" s="32">
        <v>176</v>
      </c>
      <c r="G11" s="32">
        <f>F11*C11</f>
        <v>35200</v>
      </c>
      <c r="H11" s="32">
        <f t="shared" ref="H11:H25" si="0">G11*D11</f>
        <v>193.6</v>
      </c>
      <c r="I11" s="6" t="s">
        <v>152</v>
      </c>
      <c r="J11" s="83">
        <f>C11</f>
        <v>200</v>
      </c>
      <c r="K11" s="109">
        <v>10</v>
      </c>
      <c r="L11" s="32">
        <v>1</v>
      </c>
      <c r="M11" s="84">
        <f>C11*D11</f>
        <v>1.1000000000000001</v>
      </c>
      <c r="N11" s="85">
        <f>C11/G11</f>
        <v>5.6818199999999998E-3</v>
      </c>
      <c r="O11" s="85">
        <f>C11*D11/E11</f>
        <v>4.2818000000000001E-4</v>
      </c>
    </row>
    <row r="12" spans="2:17" x14ac:dyDescent="0.25">
      <c r="B12" s="16" t="s">
        <v>217</v>
      </c>
      <c r="C12" s="16"/>
      <c r="D12" s="32"/>
      <c r="E12" s="32"/>
      <c r="F12" s="32"/>
      <c r="G12" s="32"/>
      <c r="H12" s="32"/>
      <c r="I12" s="6" t="s">
        <v>219</v>
      </c>
      <c r="J12" s="83">
        <v>0</v>
      </c>
      <c r="K12" s="109">
        <v>0</v>
      </c>
      <c r="L12" s="32">
        <v>0</v>
      </c>
      <c r="M12" s="84">
        <v>0</v>
      </c>
      <c r="N12" s="85">
        <v>0</v>
      </c>
      <c r="O12" s="85">
        <v>1</v>
      </c>
    </row>
    <row r="13" spans="2:17" x14ac:dyDescent="0.25">
      <c r="B13" s="16" t="s">
        <v>33</v>
      </c>
      <c r="C13" s="16">
        <v>200</v>
      </c>
      <c r="D13" s="32">
        <v>5.1999999999999998E-3</v>
      </c>
      <c r="E13" s="32">
        <v>2679</v>
      </c>
      <c r="F13" s="32">
        <v>176</v>
      </c>
      <c r="G13" s="32">
        <f>F13*C13</f>
        <v>35200</v>
      </c>
      <c r="H13" s="32">
        <f t="shared" si="0"/>
        <v>183.04</v>
      </c>
      <c r="I13" s="6" t="s">
        <v>151</v>
      </c>
      <c r="J13" s="83">
        <f>C13</f>
        <v>200</v>
      </c>
      <c r="K13" s="109">
        <v>10</v>
      </c>
      <c r="L13" s="32">
        <v>1</v>
      </c>
      <c r="M13" s="84">
        <f>C13*D13</f>
        <v>1.04</v>
      </c>
      <c r="N13" s="85">
        <f>C13/G13</f>
        <v>5.6818199999999998E-3</v>
      </c>
      <c r="O13" s="85">
        <f>C13*D13/E13</f>
        <v>3.882E-4</v>
      </c>
    </row>
    <row r="14" spans="2:17" x14ac:dyDescent="0.25">
      <c r="B14" s="23" t="s">
        <v>162</v>
      </c>
      <c r="C14" s="23">
        <v>0</v>
      </c>
      <c r="D14" s="33">
        <v>0</v>
      </c>
      <c r="E14" s="33">
        <v>0</v>
      </c>
      <c r="F14" s="33">
        <v>0</v>
      </c>
      <c r="G14" s="33">
        <v>0</v>
      </c>
      <c r="H14" s="33">
        <v>0</v>
      </c>
      <c r="I14" s="21" t="s">
        <v>165</v>
      </c>
      <c r="J14" s="86">
        <v>0</v>
      </c>
      <c r="K14" s="110">
        <v>0</v>
      </c>
      <c r="L14" s="87">
        <v>0</v>
      </c>
      <c r="M14" s="71">
        <v>0</v>
      </c>
      <c r="N14" s="87">
        <v>0</v>
      </c>
      <c r="O14" s="87">
        <v>0</v>
      </c>
    </row>
    <row r="15" spans="2:17" x14ac:dyDescent="0.25">
      <c r="B15" s="23" t="s">
        <v>32</v>
      </c>
      <c r="C15" s="23">
        <v>200</v>
      </c>
      <c r="D15" s="33">
        <v>5.4999999999999997E-3</v>
      </c>
      <c r="E15" s="33">
        <v>2569</v>
      </c>
      <c r="F15" s="33">
        <v>176</v>
      </c>
      <c r="G15" s="33">
        <f>F15*C15</f>
        <v>35200</v>
      </c>
      <c r="H15" s="33">
        <f t="shared" si="0"/>
        <v>193.6</v>
      </c>
      <c r="I15" s="21" t="s">
        <v>154</v>
      </c>
      <c r="J15" s="86">
        <f>1/D15</f>
        <v>181.81818200000001</v>
      </c>
      <c r="K15" s="110">
        <v>10</v>
      </c>
      <c r="L15" s="87">
        <f>F15/H15</f>
        <v>0.90909090999999997</v>
      </c>
      <c r="M15" s="71">
        <v>1</v>
      </c>
      <c r="N15" s="87">
        <f>1/H15</f>
        <v>5.1652900000000003E-3</v>
      </c>
      <c r="O15" s="87">
        <f>1/E15</f>
        <v>3.8926E-4</v>
      </c>
    </row>
    <row r="16" spans="2:17" x14ac:dyDescent="0.25">
      <c r="B16" s="23" t="s">
        <v>217</v>
      </c>
      <c r="C16" s="23"/>
      <c r="D16" s="33"/>
      <c r="E16" s="33"/>
      <c r="F16" s="33"/>
      <c r="G16" s="33"/>
      <c r="H16" s="33"/>
      <c r="I16" s="21" t="s">
        <v>220</v>
      </c>
      <c r="J16" s="86">
        <v>0</v>
      </c>
      <c r="K16" s="110">
        <v>0</v>
      </c>
      <c r="L16" s="87">
        <v>0</v>
      </c>
      <c r="M16" s="71">
        <v>0</v>
      </c>
      <c r="N16" s="87">
        <v>0</v>
      </c>
      <c r="O16" s="87">
        <v>1</v>
      </c>
    </row>
    <row r="17" spans="2:15" x14ac:dyDescent="0.25">
      <c r="B17" s="23" t="s">
        <v>33</v>
      </c>
      <c r="C17" s="23">
        <v>200</v>
      </c>
      <c r="D17" s="33">
        <v>5.1999999999999998E-3</v>
      </c>
      <c r="E17" s="33">
        <v>2679</v>
      </c>
      <c r="F17" s="33">
        <v>176</v>
      </c>
      <c r="G17" s="33">
        <f>F17*C17</f>
        <v>35200</v>
      </c>
      <c r="H17" s="33">
        <f t="shared" si="0"/>
        <v>183.04</v>
      </c>
      <c r="I17" s="21" t="s">
        <v>149</v>
      </c>
      <c r="J17" s="86">
        <f>1/D17</f>
        <v>192.307692</v>
      </c>
      <c r="K17" s="110">
        <v>10</v>
      </c>
      <c r="L17" s="87">
        <f>F17/H17</f>
        <v>0.96153845999999998</v>
      </c>
      <c r="M17" s="71">
        <v>1</v>
      </c>
      <c r="N17" s="87">
        <f>1/H17</f>
        <v>5.46329E-3</v>
      </c>
      <c r="O17" s="87">
        <f>1/E17</f>
        <v>3.7326999999999998E-4</v>
      </c>
    </row>
    <row r="18" spans="2:15" x14ac:dyDescent="0.25">
      <c r="B18" s="17" t="s">
        <v>162</v>
      </c>
      <c r="C18" s="17">
        <v>0</v>
      </c>
      <c r="D18" s="34">
        <v>0</v>
      </c>
      <c r="E18" s="34">
        <v>0</v>
      </c>
      <c r="F18" s="34">
        <v>0</v>
      </c>
      <c r="G18" s="34">
        <v>0</v>
      </c>
      <c r="H18" s="34">
        <v>0</v>
      </c>
      <c r="I18" s="12" t="s">
        <v>166</v>
      </c>
      <c r="J18" s="88">
        <v>0</v>
      </c>
      <c r="K18" s="111">
        <v>0</v>
      </c>
      <c r="L18" s="89">
        <v>0</v>
      </c>
      <c r="M18" s="90">
        <v>0</v>
      </c>
      <c r="N18" s="76">
        <v>0</v>
      </c>
      <c r="O18" s="91">
        <v>0</v>
      </c>
    </row>
    <row r="19" spans="2:15" x14ac:dyDescent="0.25">
      <c r="B19" s="17" t="s">
        <v>32</v>
      </c>
      <c r="C19" s="17">
        <v>200</v>
      </c>
      <c r="D19" s="34">
        <v>5.4999999999999997E-3</v>
      </c>
      <c r="E19" s="34">
        <v>2569</v>
      </c>
      <c r="F19" s="34">
        <v>176</v>
      </c>
      <c r="G19" s="34">
        <f>F19*C19</f>
        <v>35200</v>
      </c>
      <c r="H19" s="34">
        <f t="shared" si="0"/>
        <v>193.6</v>
      </c>
      <c r="I19" s="12" t="s">
        <v>153</v>
      </c>
      <c r="J19" s="88">
        <f>G19</f>
        <v>35200</v>
      </c>
      <c r="K19" s="111">
        <v>10</v>
      </c>
      <c r="L19" s="89">
        <f>G19/C19</f>
        <v>176</v>
      </c>
      <c r="M19" s="90">
        <f>H19</f>
        <v>193.6</v>
      </c>
      <c r="N19" s="76">
        <v>1</v>
      </c>
      <c r="O19" s="91">
        <f>H19/E19</f>
        <v>7.5360060000000006E-2</v>
      </c>
    </row>
    <row r="20" spans="2:15" x14ac:dyDescent="0.25">
      <c r="B20" s="17" t="s">
        <v>217</v>
      </c>
      <c r="C20" s="17"/>
      <c r="D20" s="34"/>
      <c r="E20" s="34"/>
      <c r="F20" s="34"/>
      <c r="G20" s="34"/>
      <c r="H20" s="34"/>
      <c r="I20" s="12" t="s">
        <v>221</v>
      </c>
      <c r="J20" s="88">
        <v>0</v>
      </c>
      <c r="K20" s="111">
        <v>0</v>
      </c>
      <c r="L20" s="89">
        <v>0</v>
      </c>
      <c r="M20" s="90">
        <v>0</v>
      </c>
      <c r="N20" s="76">
        <v>0</v>
      </c>
      <c r="O20" s="91">
        <v>1</v>
      </c>
    </row>
    <row r="21" spans="2:15" x14ac:dyDescent="0.25">
      <c r="B21" s="17" t="s">
        <v>33</v>
      </c>
      <c r="C21" s="17">
        <v>200</v>
      </c>
      <c r="D21" s="34">
        <v>5.1999999999999998E-3</v>
      </c>
      <c r="E21" s="34">
        <v>2679</v>
      </c>
      <c r="F21" s="34">
        <v>176</v>
      </c>
      <c r="G21" s="34">
        <f>F21*C21</f>
        <v>35200</v>
      </c>
      <c r="H21" s="34">
        <f t="shared" si="0"/>
        <v>183.04</v>
      </c>
      <c r="I21" s="12" t="s">
        <v>150</v>
      </c>
      <c r="J21" s="88">
        <f>G21</f>
        <v>35200</v>
      </c>
      <c r="K21" s="111">
        <v>10</v>
      </c>
      <c r="L21" s="89">
        <f>G21/C21</f>
        <v>176</v>
      </c>
      <c r="M21" s="90">
        <f>H21</f>
        <v>183.04</v>
      </c>
      <c r="N21" s="76">
        <v>1</v>
      </c>
      <c r="O21" s="91">
        <f>H21/E21</f>
        <v>6.8323999999999996E-2</v>
      </c>
    </row>
    <row r="22" spans="2:15" x14ac:dyDescent="0.25">
      <c r="B22" s="28" t="s">
        <v>162</v>
      </c>
      <c r="C22" s="28">
        <v>0</v>
      </c>
      <c r="D22" s="35">
        <v>0</v>
      </c>
      <c r="E22" s="35">
        <v>0</v>
      </c>
      <c r="F22" s="35">
        <v>0</v>
      </c>
      <c r="G22" s="35">
        <v>0</v>
      </c>
      <c r="H22" s="35">
        <v>0</v>
      </c>
      <c r="I22" s="26" t="s">
        <v>167</v>
      </c>
      <c r="J22" s="78">
        <v>0</v>
      </c>
      <c r="K22" s="112">
        <v>0</v>
      </c>
      <c r="L22" s="92">
        <v>0</v>
      </c>
      <c r="M22" s="92">
        <v>0</v>
      </c>
      <c r="N22" s="79">
        <v>0</v>
      </c>
      <c r="O22" s="81">
        <v>0</v>
      </c>
    </row>
    <row r="23" spans="2:15" x14ac:dyDescent="0.25">
      <c r="B23" s="28" t="s">
        <v>32</v>
      </c>
      <c r="C23" s="28">
        <v>200</v>
      </c>
      <c r="D23" s="35">
        <v>5.4999999999999997E-3</v>
      </c>
      <c r="E23" s="35">
        <v>2569</v>
      </c>
      <c r="F23" s="35">
        <v>176</v>
      </c>
      <c r="G23" s="35">
        <f>F23*C23</f>
        <v>35200</v>
      </c>
      <c r="H23" s="35">
        <f t="shared" si="0"/>
        <v>193.6</v>
      </c>
      <c r="I23" s="26" t="s">
        <v>155</v>
      </c>
      <c r="J23" s="78">
        <f>E23/D23</f>
        <v>467090.90899999999</v>
      </c>
      <c r="K23" s="112">
        <v>10</v>
      </c>
      <c r="L23" s="92">
        <f>F23*(E23/H23)</f>
        <v>2335.4545499999999</v>
      </c>
      <c r="M23" s="92">
        <f>E23</f>
        <v>2569</v>
      </c>
      <c r="N23" s="79">
        <f>E23/H23</f>
        <v>13.2696281</v>
      </c>
      <c r="O23" s="81">
        <v>1</v>
      </c>
    </row>
    <row r="24" spans="2:15" x14ac:dyDescent="0.25">
      <c r="B24" s="28" t="s">
        <v>217</v>
      </c>
      <c r="C24" s="28"/>
      <c r="D24" s="35"/>
      <c r="E24" s="35"/>
      <c r="F24" s="35"/>
      <c r="G24" s="35"/>
      <c r="H24" s="35"/>
      <c r="I24" s="26" t="s">
        <v>222</v>
      </c>
      <c r="J24" s="78">
        <v>0</v>
      </c>
      <c r="K24" s="112">
        <v>0</v>
      </c>
      <c r="L24" s="92">
        <v>0</v>
      </c>
      <c r="M24" s="92">
        <v>0</v>
      </c>
      <c r="N24" s="79">
        <v>0</v>
      </c>
      <c r="O24" s="81">
        <v>1</v>
      </c>
    </row>
    <row r="25" spans="2:15" x14ac:dyDescent="0.25">
      <c r="B25" s="28" t="s">
        <v>33</v>
      </c>
      <c r="C25" s="28">
        <v>200</v>
      </c>
      <c r="D25" s="35">
        <v>5.1999999999999998E-3</v>
      </c>
      <c r="E25" s="35">
        <v>2679</v>
      </c>
      <c r="F25" s="35">
        <v>176</v>
      </c>
      <c r="G25" s="35">
        <f>F25*C25</f>
        <v>35200</v>
      </c>
      <c r="H25" s="35">
        <f t="shared" si="0"/>
        <v>183.04</v>
      </c>
      <c r="I25" s="26" t="s">
        <v>148</v>
      </c>
      <c r="J25" s="78">
        <f>E25/D25</f>
        <v>515192.30800000002</v>
      </c>
      <c r="K25" s="112">
        <v>10</v>
      </c>
      <c r="L25" s="92">
        <f>F25*(E25/H25)</f>
        <v>2575.9615399999998</v>
      </c>
      <c r="M25" s="92">
        <f>E25</f>
        <v>2679</v>
      </c>
      <c r="N25" s="79">
        <f>E25/H25</f>
        <v>14.6361451</v>
      </c>
      <c r="O25" s="81">
        <v>1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B1:Q25"/>
  <sheetViews>
    <sheetView workbookViewId="0">
      <pane ySplit="1" topLeftCell="A2" activePane="bottomLeft" state="frozen"/>
      <selection activeCell="C8" sqref="C8:C10"/>
      <selection pane="bottomLeft"/>
    </sheetView>
  </sheetViews>
  <sheetFormatPr baseColWidth="10" defaultColWidth="11.42578125" defaultRowHeight="15" x14ac:dyDescent="0.25"/>
  <cols>
    <col min="1" max="1" width="3" customWidth="1"/>
    <col min="2" max="2" width="14.28515625" bestFit="1" customWidth="1"/>
    <col min="3" max="3" width="21" style="5" bestFit="1" customWidth="1"/>
    <col min="4" max="4" width="23.85546875" bestFit="1" customWidth="1"/>
    <col min="5" max="5" width="13.7109375" bestFit="1" customWidth="1"/>
    <col min="6" max="6" width="20.7109375" customWidth="1"/>
    <col min="7" max="7" width="22" bestFit="1" customWidth="1"/>
    <col min="8" max="8" width="18.28515625" bestFit="1" customWidth="1"/>
    <col min="9" max="9" width="23.7109375" customWidth="1"/>
    <col min="10" max="10" width="14.85546875" customWidth="1"/>
    <col min="11" max="11" width="8.7109375" customWidth="1"/>
    <col min="12" max="15" width="14.85546875" customWidth="1"/>
  </cols>
  <sheetData>
    <row r="1" spans="2:17" s="3" customFormat="1" x14ac:dyDescent="0.25">
      <c r="B1" s="3" t="s">
        <v>0</v>
      </c>
      <c r="C1" s="4" t="s">
        <v>36</v>
      </c>
      <c r="D1" s="3" t="s">
        <v>34</v>
      </c>
      <c r="E1" s="3" t="s">
        <v>35</v>
      </c>
      <c r="F1" s="3" t="s">
        <v>160</v>
      </c>
      <c r="G1" s="3" t="s">
        <v>37</v>
      </c>
      <c r="H1" s="3" t="s">
        <v>38</v>
      </c>
      <c r="I1" s="37" t="s">
        <v>161</v>
      </c>
      <c r="J1" s="3" t="s">
        <v>1</v>
      </c>
      <c r="K1" s="3" t="s">
        <v>230</v>
      </c>
      <c r="L1" s="3" t="s">
        <v>4</v>
      </c>
      <c r="M1" s="3" t="s">
        <v>10</v>
      </c>
      <c r="N1" s="3" t="s">
        <v>2</v>
      </c>
      <c r="O1" s="3" t="s">
        <v>3</v>
      </c>
      <c r="P1" s="1"/>
      <c r="Q1" s="1"/>
    </row>
    <row r="2" spans="2:17" x14ac:dyDescent="0.25">
      <c r="B2" s="15" t="s">
        <v>162</v>
      </c>
      <c r="C2" s="15">
        <v>0</v>
      </c>
      <c r="D2" s="31">
        <v>0</v>
      </c>
      <c r="E2" s="31">
        <v>0</v>
      </c>
      <c r="F2" s="31">
        <v>0</v>
      </c>
      <c r="G2" s="31">
        <v>0</v>
      </c>
      <c r="H2" s="31">
        <v>0</v>
      </c>
      <c r="I2" s="10" t="s">
        <v>163</v>
      </c>
      <c r="J2" s="60">
        <v>0</v>
      </c>
      <c r="K2" s="108">
        <v>0</v>
      </c>
      <c r="L2" s="61">
        <v>0</v>
      </c>
      <c r="M2" s="61">
        <v>0</v>
      </c>
      <c r="N2" s="62">
        <v>0</v>
      </c>
      <c r="O2" s="63">
        <v>0</v>
      </c>
      <c r="P2" s="1"/>
      <c r="Q2" s="1"/>
    </row>
    <row r="3" spans="2:17" x14ac:dyDescent="0.25">
      <c r="B3" s="15" t="s">
        <v>211</v>
      </c>
      <c r="C3" s="15">
        <v>300</v>
      </c>
      <c r="D3" s="31">
        <v>6.4000000000000003E-3</v>
      </c>
      <c r="E3" s="31">
        <v>2525</v>
      </c>
      <c r="F3" s="31">
        <v>156</v>
      </c>
      <c r="G3" s="31">
        <f>F3*C3</f>
        <v>46800</v>
      </c>
      <c r="H3" s="31">
        <f>G3*D3</f>
        <v>299.52</v>
      </c>
      <c r="I3" s="10" t="s">
        <v>212</v>
      </c>
      <c r="J3" s="60">
        <v>1</v>
      </c>
      <c r="K3" s="108">
        <f>J3/50</f>
        <v>0.02</v>
      </c>
      <c r="L3" s="61">
        <f>1/C3</f>
        <v>3.3333E-3</v>
      </c>
      <c r="M3" s="61">
        <f>D3</f>
        <v>6.4000000000000003E-3</v>
      </c>
      <c r="N3" s="62">
        <f>1/G3</f>
        <v>2.1367500000000002E-5</v>
      </c>
      <c r="O3" s="63">
        <f>1/(E3/D3)</f>
        <v>2.5346499999999999E-6</v>
      </c>
      <c r="P3" s="1"/>
      <c r="Q3" s="1"/>
    </row>
    <row r="4" spans="2:17" x14ac:dyDescent="0.25">
      <c r="B4" s="15" t="s">
        <v>217</v>
      </c>
      <c r="C4" s="15"/>
      <c r="D4" s="31"/>
      <c r="E4" s="31"/>
      <c r="F4" s="31"/>
      <c r="G4" s="31"/>
      <c r="H4" s="31"/>
      <c r="I4" s="10" t="s">
        <v>218</v>
      </c>
      <c r="J4" s="60">
        <v>0</v>
      </c>
      <c r="K4" s="108">
        <v>0</v>
      </c>
      <c r="L4" s="61">
        <v>0</v>
      </c>
      <c r="M4" s="61">
        <v>0</v>
      </c>
      <c r="N4" s="62">
        <v>0</v>
      </c>
      <c r="O4" s="63">
        <v>1</v>
      </c>
      <c r="P4" s="1"/>
      <c r="Q4" s="1"/>
    </row>
    <row r="5" spans="2:17" x14ac:dyDescent="0.25">
      <c r="B5" s="15" t="s">
        <v>31</v>
      </c>
      <c r="C5" s="15">
        <v>300</v>
      </c>
      <c r="D5" s="31">
        <v>6.4999999999999997E-3</v>
      </c>
      <c r="E5" s="31">
        <v>2496</v>
      </c>
      <c r="F5" s="31">
        <v>156</v>
      </c>
      <c r="G5" s="31">
        <f>F5*C5</f>
        <v>46800</v>
      </c>
      <c r="H5" s="31">
        <f>G5*D5</f>
        <v>304.2</v>
      </c>
      <c r="I5" s="10" t="s">
        <v>104</v>
      </c>
      <c r="J5" s="60">
        <v>1</v>
      </c>
      <c r="K5" s="108">
        <f>J5/50</f>
        <v>0.02</v>
      </c>
      <c r="L5" s="61">
        <f>1/C5</f>
        <v>3.3333E-3</v>
      </c>
      <c r="M5" s="61">
        <f>D5</f>
        <v>6.4999999999999997E-3</v>
      </c>
      <c r="N5" s="62">
        <f>1/G5</f>
        <v>2.1367500000000002E-5</v>
      </c>
      <c r="O5" s="63">
        <f>1/(E5/D5)</f>
        <v>2.60417E-6</v>
      </c>
      <c r="P5" s="1"/>
      <c r="Q5" s="1"/>
    </row>
    <row r="6" spans="2:17" x14ac:dyDescent="0.25">
      <c r="B6" s="98" t="s">
        <v>162</v>
      </c>
      <c r="C6" s="98">
        <v>0</v>
      </c>
      <c r="D6" s="113">
        <v>0</v>
      </c>
      <c r="E6" s="113">
        <v>0</v>
      </c>
      <c r="F6" s="113">
        <v>0</v>
      </c>
      <c r="G6" s="113">
        <v>0</v>
      </c>
      <c r="H6" s="113">
        <v>0</v>
      </c>
      <c r="I6" s="102" t="s">
        <v>231</v>
      </c>
      <c r="J6" s="120">
        <v>0</v>
      </c>
      <c r="K6" s="119">
        <v>0</v>
      </c>
      <c r="L6" s="121">
        <v>0</v>
      </c>
      <c r="M6" s="121">
        <v>0</v>
      </c>
      <c r="N6" s="122">
        <v>0</v>
      </c>
      <c r="O6" s="117">
        <v>0</v>
      </c>
    </row>
    <row r="7" spans="2:17" x14ac:dyDescent="0.25">
      <c r="B7" s="98" t="s">
        <v>211</v>
      </c>
      <c r="C7" s="98">
        <v>300</v>
      </c>
      <c r="D7" s="113">
        <v>6.4000000000000003E-3</v>
      </c>
      <c r="E7" s="113">
        <v>2525</v>
      </c>
      <c r="F7" s="113">
        <v>156</v>
      </c>
      <c r="G7" s="113">
        <f>F7*C7</f>
        <v>46800</v>
      </c>
      <c r="H7" s="113">
        <f>G7*D7</f>
        <v>299.52</v>
      </c>
      <c r="I7" s="102" t="s">
        <v>261</v>
      </c>
      <c r="J7" s="120">
        <v>50</v>
      </c>
      <c r="K7" s="119">
        <v>1</v>
      </c>
      <c r="L7" s="121">
        <f>J7/C7</f>
        <v>0.1666667</v>
      </c>
      <c r="M7" s="121">
        <f>D7*J7</f>
        <v>0.32</v>
      </c>
      <c r="N7" s="122">
        <f>J7/G7</f>
        <v>1.0683761E-3</v>
      </c>
      <c r="O7" s="123">
        <f>J7/(E7/D7)</f>
        <v>1.2673267000000001E-4</v>
      </c>
    </row>
    <row r="8" spans="2:17" x14ac:dyDescent="0.25">
      <c r="B8" s="98" t="s">
        <v>217</v>
      </c>
      <c r="C8" s="98"/>
      <c r="D8" s="113"/>
      <c r="E8" s="113"/>
      <c r="F8" s="113"/>
      <c r="G8" s="113"/>
      <c r="H8" s="113"/>
      <c r="I8" s="102" t="s">
        <v>247</v>
      </c>
      <c r="J8" s="120">
        <v>0</v>
      </c>
      <c r="K8" s="119">
        <v>0</v>
      </c>
      <c r="L8" s="121">
        <v>0</v>
      </c>
      <c r="M8" s="121">
        <v>0</v>
      </c>
      <c r="N8" s="122">
        <v>0</v>
      </c>
      <c r="O8" s="117">
        <v>1</v>
      </c>
    </row>
    <row r="9" spans="2:17" x14ac:dyDescent="0.25">
      <c r="B9" s="98" t="s">
        <v>31</v>
      </c>
      <c r="C9" s="98">
        <v>300</v>
      </c>
      <c r="D9" s="113">
        <v>6.4999999999999997E-3</v>
      </c>
      <c r="E9" s="113">
        <v>2496</v>
      </c>
      <c r="F9" s="113">
        <v>156</v>
      </c>
      <c r="G9" s="113">
        <f>F9*C9</f>
        <v>46800</v>
      </c>
      <c r="H9" s="113">
        <f>G9*D9</f>
        <v>304.2</v>
      </c>
      <c r="I9" s="102" t="s">
        <v>262</v>
      </c>
      <c r="J9" s="120">
        <v>50</v>
      </c>
      <c r="K9" s="119">
        <v>1</v>
      </c>
      <c r="L9" s="121">
        <f>J9/C9</f>
        <v>0.1666667</v>
      </c>
      <c r="M9" s="121">
        <f>D9*J9</f>
        <v>0.32500000000000001</v>
      </c>
      <c r="N9" s="122">
        <f>J9/G9</f>
        <v>1.0683761E-3</v>
      </c>
      <c r="O9" s="123">
        <f>J9/(E9/D9)</f>
        <v>1.3020832999999999E-4</v>
      </c>
    </row>
    <row r="10" spans="2:17" x14ac:dyDescent="0.25">
      <c r="B10" s="16" t="s">
        <v>162</v>
      </c>
      <c r="C10" s="16">
        <v>0</v>
      </c>
      <c r="D10" s="32">
        <v>0</v>
      </c>
      <c r="E10" s="32">
        <v>0</v>
      </c>
      <c r="F10" s="32">
        <v>0</v>
      </c>
      <c r="G10" s="32">
        <v>0</v>
      </c>
      <c r="H10" s="32">
        <v>0</v>
      </c>
      <c r="I10" s="6" t="s">
        <v>164</v>
      </c>
      <c r="J10" s="64">
        <v>0</v>
      </c>
      <c r="K10" s="109">
        <v>0</v>
      </c>
      <c r="L10" s="65">
        <v>0</v>
      </c>
      <c r="M10" s="66">
        <v>0</v>
      </c>
      <c r="N10" s="67">
        <v>0</v>
      </c>
      <c r="O10" s="68">
        <v>0</v>
      </c>
      <c r="P10" s="1"/>
      <c r="Q10" s="1"/>
    </row>
    <row r="11" spans="2:17" x14ac:dyDescent="0.25">
      <c r="B11" s="16" t="s">
        <v>211</v>
      </c>
      <c r="C11" s="16">
        <v>300</v>
      </c>
      <c r="D11" s="32">
        <v>6.4000000000000003E-3</v>
      </c>
      <c r="E11" s="32">
        <v>2525</v>
      </c>
      <c r="F11" s="32">
        <v>156</v>
      </c>
      <c r="G11" s="32">
        <f>F11*C11</f>
        <v>46800</v>
      </c>
      <c r="H11" s="32">
        <f>G11*D11</f>
        <v>299.52</v>
      </c>
      <c r="I11" s="6" t="s">
        <v>213</v>
      </c>
      <c r="J11" s="64">
        <f>C11</f>
        <v>300</v>
      </c>
      <c r="K11" s="109">
        <v>50</v>
      </c>
      <c r="L11" s="65">
        <v>1</v>
      </c>
      <c r="M11" s="66">
        <f>C11*D11</f>
        <v>1.92</v>
      </c>
      <c r="N11" s="67">
        <f>C11/G11</f>
        <v>6.4102563999999997E-3</v>
      </c>
      <c r="O11" s="68">
        <f>C11*D11/E11</f>
        <v>7.6039604000000005E-4</v>
      </c>
    </row>
    <row r="12" spans="2:17" x14ac:dyDescent="0.25">
      <c r="B12" s="16" t="s">
        <v>217</v>
      </c>
      <c r="C12" s="16"/>
      <c r="D12" s="32"/>
      <c r="E12" s="32"/>
      <c r="F12" s="32"/>
      <c r="G12" s="32"/>
      <c r="H12" s="32"/>
      <c r="I12" s="6" t="s">
        <v>219</v>
      </c>
      <c r="J12" s="64">
        <v>0</v>
      </c>
      <c r="K12" s="109">
        <v>0</v>
      </c>
      <c r="L12" s="65">
        <v>0</v>
      </c>
      <c r="M12" s="66">
        <v>0</v>
      </c>
      <c r="N12" s="67">
        <v>0</v>
      </c>
      <c r="O12" s="68">
        <v>1</v>
      </c>
    </row>
    <row r="13" spans="2:17" x14ac:dyDescent="0.25">
      <c r="B13" s="16" t="s">
        <v>31</v>
      </c>
      <c r="C13" s="16">
        <v>300</v>
      </c>
      <c r="D13" s="32">
        <v>6.4999999999999997E-3</v>
      </c>
      <c r="E13" s="32">
        <v>2496</v>
      </c>
      <c r="F13" s="32">
        <v>156</v>
      </c>
      <c r="G13" s="32">
        <f>F13*C13</f>
        <v>46800</v>
      </c>
      <c r="H13" s="32">
        <f>G13*D13</f>
        <v>304.2</v>
      </c>
      <c r="I13" s="6" t="s">
        <v>156</v>
      </c>
      <c r="J13" s="64">
        <f>C13</f>
        <v>300</v>
      </c>
      <c r="K13" s="109">
        <v>50</v>
      </c>
      <c r="L13" s="65">
        <v>1</v>
      </c>
      <c r="M13" s="66">
        <f>C13*D13</f>
        <v>1.95</v>
      </c>
      <c r="N13" s="67">
        <f>C13/G13</f>
        <v>6.4102563999999997E-3</v>
      </c>
      <c r="O13" s="68">
        <f>C13*D13/E13</f>
        <v>7.8125000000000004E-4</v>
      </c>
    </row>
    <row r="14" spans="2:17" x14ac:dyDescent="0.25">
      <c r="B14" s="23" t="s">
        <v>162</v>
      </c>
      <c r="C14" s="23">
        <v>0</v>
      </c>
      <c r="D14" s="33">
        <v>0</v>
      </c>
      <c r="E14" s="33">
        <v>0</v>
      </c>
      <c r="F14" s="33">
        <v>0</v>
      </c>
      <c r="G14" s="33">
        <v>0</v>
      </c>
      <c r="H14" s="33">
        <v>0</v>
      </c>
      <c r="I14" s="21" t="s">
        <v>165</v>
      </c>
      <c r="J14" s="69">
        <v>0</v>
      </c>
      <c r="K14" s="110">
        <v>0</v>
      </c>
      <c r="L14" s="70">
        <v>0</v>
      </c>
      <c r="M14" s="71">
        <v>0</v>
      </c>
      <c r="N14" s="72">
        <v>0</v>
      </c>
      <c r="O14" s="73">
        <v>0</v>
      </c>
    </row>
    <row r="15" spans="2:17" x14ac:dyDescent="0.25">
      <c r="B15" s="23" t="s">
        <v>211</v>
      </c>
      <c r="C15" s="23">
        <v>300</v>
      </c>
      <c r="D15" s="33">
        <v>6.4000000000000003E-3</v>
      </c>
      <c r="E15" s="33">
        <v>2525</v>
      </c>
      <c r="F15" s="33">
        <v>156</v>
      </c>
      <c r="G15" s="33">
        <f>F15*C15</f>
        <v>46800</v>
      </c>
      <c r="H15" s="33">
        <f>G15*D15</f>
        <v>299.52</v>
      </c>
      <c r="I15" s="21" t="s">
        <v>214</v>
      </c>
      <c r="J15" s="69">
        <f>1/D15</f>
        <v>156.25</v>
      </c>
      <c r="K15" s="110">
        <v>50</v>
      </c>
      <c r="L15" s="70">
        <f>F15/H15</f>
        <v>0.52083330000000005</v>
      </c>
      <c r="M15" s="71">
        <v>1</v>
      </c>
      <c r="N15" s="72">
        <f>1/H15</f>
        <v>3.3386751999999998E-3</v>
      </c>
      <c r="O15" s="73">
        <f>1/E15</f>
        <v>3.9603959999999998E-4</v>
      </c>
    </row>
    <row r="16" spans="2:17" x14ac:dyDescent="0.25">
      <c r="B16" s="23" t="s">
        <v>217</v>
      </c>
      <c r="C16" s="23"/>
      <c r="D16" s="33"/>
      <c r="E16" s="33"/>
      <c r="F16" s="33"/>
      <c r="G16" s="33"/>
      <c r="H16" s="33"/>
      <c r="I16" s="21" t="s">
        <v>220</v>
      </c>
      <c r="J16" s="69">
        <v>0</v>
      </c>
      <c r="K16" s="110">
        <v>0</v>
      </c>
      <c r="L16" s="70">
        <v>0</v>
      </c>
      <c r="M16" s="71">
        <v>0</v>
      </c>
      <c r="N16" s="72">
        <v>0</v>
      </c>
      <c r="O16" s="73">
        <v>1</v>
      </c>
    </row>
    <row r="17" spans="2:15" x14ac:dyDescent="0.25">
      <c r="B17" s="23" t="s">
        <v>31</v>
      </c>
      <c r="C17" s="23">
        <v>300</v>
      </c>
      <c r="D17" s="33">
        <v>6.4999999999999997E-3</v>
      </c>
      <c r="E17" s="33">
        <v>2496</v>
      </c>
      <c r="F17" s="33">
        <v>156</v>
      </c>
      <c r="G17" s="33">
        <f>F17*C17</f>
        <v>46800</v>
      </c>
      <c r="H17" s="33">
        <f>G17*D17</f>
        <v>304.2</v>
      </c>
      <c r="I17" s="21" t="s">
        <v>157</v>
      </c>
      <c r="J17" s="69">
        <f>1/D17</f>
        <v>153.846</v>
      </c>
      <c r="K17" s="110">
        <v>50</v>
      </c>
      <c r="L17" s="70">
        <f>F17/H17</f>
        <v>0.51282050000000001</v>
      </c>
      <c r="M17" s="71">
        <v>1</v>
      </c>
      <c r="N17" s="72">
        <f>1/H17</f>
        <v>3.2873109999999998E-3</v>
      </c>
      <c r="O17" s="73">
        <f>1/E17</f>
        <v>4.0064103000000002E-4</v>
      </c>
    </row>
    <row r="18" spans="2:15" x14ac:dyDescent="0.25">
      <c r="B18" s="17" t="s">
        <v>162</v>
      </c>
      <c r="C18" s="17">
        <v>0</v>
      </c>
      <c r="D18" s="34">
        <v>0</v>
      </c>
      <c r="E18" s="34">
        <v>0</v>
      </c>
      <c r="F18" s="34">
        <v>0</v>
      </c>
      <c r="G18" s="34">
        <v>0</v>
      </c>
      <c r="H18" s="34">
        <v>0</v>
      </c>
      <c r="I18" s="12" t="s">
        <v>166</v>
      </c>
      <c r="J18" s="74">
        <v>0</v>
      </c>
      <c r="K18" s="111">
        <v>0</v>
      </c>
      <c r="L18" s="75">
        <v>0</v>
      </c>
      <c r="M18" s="75">
        <v>0</v>
      </c>
      <c r="N18" s="76">
        <v>0</v>
      </c>
      <c r="O18" s="77">
        <v>0</v>
      </c>
    </row>
    <row r="19" spans="2:15" x14ac:dyDescent="0.25">
      <c r="B19" s="17" t="s">
        <v>211</v>
      </c>
      <c r="C19" s="17">
        <v>300</v>
      </c>
      <c r="D19" s="34">
        <v>6.4000000000000003E-3</v>
      </c>
      <c r="E19" s="34">
        <v>2525</v>
      </c>
      <c r="F19" s="34">
        <v>156</v>
      </c>
      <c r="G19" s="34">
        <f>F19*C19</f>
        <v>46800</v>
      </c>
      <c r="H19" s="34">
        <f>G19*D19</f>
        <v>299.52</v>
      </c>
      <c r="I19" s="12" t="s">
        <v>215</v>
      </c>
      <c r="J19" s="74">
        <f>G19</f>
        <v>46800</v>
      </c>
      <c r="K19" s="111">
        <v>50</v>
      </c>
      <c r="L19" s="75">
        <f>G19/C19</f>
        <v>156</v>
      </c>
      <c r="M19" s="75">
        <f>H19</f>
        <v>299.52</v>
      </c>
      <c r="N19" s="76">
        <v>1</v>
      </c>
      <c r="O19" s="77">
        <f>H19/E19</f>
        <v>0.11862178218</v>
      </c>
    </row>
    <row r="20" spans="2:15" x14ac:dyDescent="0.25">
      <c r="B20" s="17" t="s">
        <v>217</v>
      </c>
      <c r="C20" s="17"/>
      <c r="D20" s="34"/>
      <c r="E20" s="34"/>
      <c r="F20" s="34"/>
      <c r="G20" s="34"/>
      <c r="H20" s="34"/>
      <c r="I20" s="12" t="s">
        <v>221</v>
      </c>
      <c r="J20" s="74">
        <v>0</v>
      </c>
      <c r="K20" s="111">
        <v>0</v>
      </c>
      <c r="L20" s="75">
        <v>0</v>
      </c>
      <c r="M20" s="75">
        <v>0</v>
      </c>
      <c r="N20" s="76">
        <v>0</v>
      </c>
      <c r="O20" s="77">
        <v>1</v>
      </c>
    </row>
    <row r="21" spans="2:15" x14ac:dyDescent="0.25">
      <c r="B21" s="17" t="s">
        <v>31</v>
      </c>
      <c r="C21" s="17">
        <v>300</v>
      </c>
      <c r="D21" s="34">
        <v>6.4999999999999997E-3</v>
      </c>
      <c r="E21" s="34">
        <v>2496</v>
      </c>
      <c r="F21" s="34">
        <v>156</v>
      </c>
      <c r="G21" s="34">
        <f>F21*C21</f>
        <v>46800</v>
      </c>
      <c r="H21" s="34">
        <f>G21*D21</f>
        <v>304.2</v>
      </c>
      <c r="I21" s="12" t="s">
        <v>158</v>
      </c>
      <c r="J21" s="74">
        <f>G21</f>
        <v>46800</v>
      </c>
      <c r="K21" s="111">
        <v>50</v>
      </c>
      <c r="L21" s="75">
        <f>G21/C21</f>
        <v>156</v>
      </c>
      <c r="M21" s="75">
        <f>H21</f>
        <v>304.2</v>
      </c>
      <c r="N21" s="76">
        <v>1</v>
      </c>
      <c r="O21" s="77">
        <f>H21/E21</f>
        <v>0.121875</v>
      </c>
    </row>
    <row r="22" spans="2:15" x14ac:dyDescent="0.25">
      <c r="B22" s="28" t="s">
        <v>162</v>
      </c>
      <c r="C22" s="28">
        <v>0</v>
      </c>
      <c r="D22" s="35">
        <v>0</v>
      </c>
      <c r="E22" s="35">
        <v>0</v>
      </c>
      <c r="F22" s="35">
        <v>0</v>
      </c>
      <c r="G22" s="35">
        <v>0</v>
      </c>
      <c r="H22" s="35">
        <v>0</v>
      </c>
      <c r="I22" s="26" t="s">
        <v>167</v>
      </c>
      <c r="J22" s="78">
        <v>0</v>
      </c>
      <c r="K22" s="112">
        <v>0</v>
      </c>
      <c r="L22" s="79">
        <v>0</v>
      </c>
      <c r="M22" s="79">
        <v>0</v>
      </c>
      <c r="N22" s="80">
        <v>0</v>
      </c>
      <c r="O22" s="81">
        <v>0</v>
      </c>
    </row>
    <row r="23" spans="2:15" x14ac:dyDescent="0.25">
      <c r="B23" s="28" t="s">
        <v>211</v>
      </c>
      <c r="C23" s="28">
        <v>300</v>
      </c>
      <c r="D23" s="35">
        <v>6.4000000000000003E-3</v>
      </c>
      <c r="E23" s="35">
        <v>2525</v>
      </c>
      <c r="F23" s="35">
        <v>156</v>
      </c>
      <c r="G23" s="35">
        <f>F23*C23</f>
        <v>46800</v>
      </c>
      <c r="H23" s="35">
        <f>G23*D23</f>
        <v>299.52</v>
      </c>
      <c r="I23" s="26" t="s">
        <v>216</v>
      </c>
      <c r="J23" s="78">
        <f>E23/D23</f>
        <v>394531.25</v>
      </c>
      <c r="K23" s="112">
        <v>50</v>
      </c>
      <c r="L23" s="79">
        <f>F23*(E23/H23)</f>
        <v>1315.1041667</v>
      </c>
      <c r="M23" s="79">
        <f>E23</f>
        <v>2525</v>
      </c>
      <c r="N23" s="80">
        <f>E23/H23</f>
        <v>8.4301549144999992</v>
      </c>
      <c r="O23" s="81">
        <v>1</v>
      </c>
    </row>
    <row r="24" spans="2:15" x14ac:dyDescent="0.25">
      <c r="B24" s="28" t="s">
        <v>217</v>
      </c>
      <c r="C24" s="28"/>
      <c r="D24" s="35"/>
      <c r="E24" s="35"/>
      <c r="F24" s="35"/>
      <c r="G24" s="35"/>
      <c r="H24" s="35"/>
      <c r="I24" s="26" t="s">
        <v>222</v>
      </c>
      <c r="J24" s="78">
        <v>0</v>
      </c>
      <c r="K24" s="112">
        <v>0</v>
      </c>
      <c r="L24" s="79">
        <v>0</v>
      </c>
      <c r="M24" s="79">
        <v>0</v>
      </c>
      <c r="N24" s="80">
        <v>0</v>
      </c>
      <c r="O24" s="81">
        <v>1</v>
      </c>
    </row>
    <row r="25" spans="2:15" x14ac:dyDescent="0.25">
      <c r="B25" s="28" t="s">
        <v>31</v>
      </c>
      <c r="C25" s="28">
        <v>300</v>
      </c>
      <c r="D25" s="35">
        <v>6.4999999999999997E-3</v>
      </c>
      <c r="E25" s="35">
        <v>2496</v>
      </c>
      <c r="F25" s="35">
        <v>156</v>
      </c>
      <c r="G25" s="35">
        <f>F25*C25</f>
        <v>46800</v>
      </c>
      <c r="H25" s="35">
        <f>G25*D25</f>
        <v>304.2</v>
      </c>
      <c r="I25" s="26" t="s">
        <v>159</v>
      </c>
      <c r="J25" s="78">
        <f>E25/D25</f>
        <v>384000</v>
      </c>
      <c r="K25" s="112">
        <v>50</v>
      </c>
      <c r="L25" s="79">
        <f>F25*(E25/H25)</f>
        <v>1280</v>
      </c>
      <c r="M25" s="79">
        <f>E25</f>
        <v>2496</v>
      </c>
      <c r="N25" s="80">
        <f>E25/H25</f>
        <v>8.2051282050999994</v>
      </c>
      <c r="O25" s="81">
        <v>1</v>
      </c>
    </row>
  </sheetData>
  <pageMargins left="0.7" right="0.7" top="0.75" bottom="0.75" header="0.3" footer="0.3"/>
  <pageSetup scale="4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Planning café cuit</vt:lpstr>
      <vt:lpstr>Planning café vert</vt:lpstr>
      <vt:lpstr>Unités de mesure</vt:lpstr>
      <vt:lpstr>Qualités café vert</vt:lpstr>
      <vt:lpstr>Qualités MV01 + MV02</vt:lpstr>
      <vt:lpstr>Qualités MV03</vt:lpstr>
      <vt:lpstr>Qualités MC10</vt:lpstr>
      <vt:lpstr>Qualités MP07 + MP08</vt:lpstr>
      <vt:lpstr>'Planning café vert'!Zone_d_impression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Plannification Torref 2018</dc:title>
  <dc:creator>Pillonel,Cédric,ROMONT,NNRo - Torréfaction</dc:creator>
  <cp:lastModifiedBy>CA</cp:lastModifiedBy>
  <cp:lastPrinted>2018-08-11T21:45:26Z</cp:lastPrinted>
  <dcterms:created xsi:type="dcterms:W3CDTF">2018-02-27T13:26:44Z</dcterms:created>
  <dcterms:modified xsi:type="dcterms:W3CDTF">2018-08-16T09:13:58Z</dcterms:modified>
</cp:coreProperties>
</file>