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14805" yWindow="-15" windowWidth="14010" windowHeight="12600" activeTab="1"/>
    <workbookView xWindow="-15" yWindow="-15" windowWidth="14400" windowHeight="12600"/>
  </bookViews>
  <sheets>
    <sheet name="BD" sheetId="1" r:id="rId1"/>
    <sheet name="TCD" sheetId="3" r:id="rId2"/>
    <sheet name="Stats Direction 1" sheetId="7" r:id="rId3"/>
    <sheet name="Stats Direction 2" sheetId="8" r:id="rId4"/>
    <sheet name="Liste salariés" sheetId="6" r:id="rId5"/>
  </sheets>
  <definedNames>
    <definedName name="__bookmark_1">BD!$A$1:$A$43</definedName>
  </definedNames>
  <calcPr calcId="145621"/>
  <pivotCaches>
    <pivotCache cacheId="42" r:id="rId6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8" l="1"/>
  <c r="B7" i="8"/>
  <c r="B6" i="8"/>
  <c r="B3" i="8"/>
  <c r="B8" i="7"/>
  <c r="B7" i="7"/>
  <c r="B6" i="7"/>
  <c r="B3" i="7"/>
  <c r="B5" i="8"/>
  <c r="B4" i="8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B5" i="7"/>
  <c r="B4" i="7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D4" i="1"/>
  <c r="D5" i="1" s="1"/>
  <c r="D8" i="1"/>
  <c r="E8" i="1" s="1"/>
  <c r="D12" i="1"/>
  <c r="E12" i="1" s="1"/>
  <c r="D13" i="1"/>
  <c r="E13" i="1" s="1"/>
  <c r="D14" i="1"/>
  <c r="E14" i="1" s="1"/>
  <c r="D16" i="1"/>
  <c r="E16" i="1" s="1"/>
  <c r="D20" i="1"/>
  <c r="D21" i="1" s="1"/>
  <c r="D22" i="1" s="1"/>
  <c r="D23" i="1" s="1"/>
  <c r="D24" i="1"/>
  <c r="D25" i="1" s="1"/>
  <c r="D26" i="1"/>
  <c r="D27" i="1" s="1"/>
  <c r="D28" i="1" s="1"/>
  <c r="D29" i="1" s="1"/>
  <c r="D30" i="1"/>
  <c r="D31" i="1"/>
  <c r="D32" i="1" s="1"/>
  <c r="D33" i="1"/>
  <c r="D34" i="1" s="1"/>
  <c r="D35" i="1" s="1"/>
  <c r="D36" i="1" s="1"/>
  <c r="D37" i="1"/>
  <c r="D38" i="1" s="1"/>
  <c r="D39" i="1" s="1"/>
  <c r="D40" i="1" s="1"/>
  <c r="D41" i="1" s="1"/>
  <c r="D42" i="1" s="1"/>
  <c r="D43" i="1" s="1"/>
  <c r="D44" i="1" s="1"/>
  <c r="E4" i="1" l="1"/>
  <c r="D6" i="1"/>
  <c r="E5" i="1"/>
  <c r="D15" i="1"/>
  <c r="E15" i="1" s="1"/>
  <c r="D17" i="1"/>
  <c r="D9" i="1"/>
  <c r="E24" i="1"/>
  <c r="E25" i="1"/>
  <c r="D2" i="1"/>
  <c r="E33" i="1"/>
  <c r="E6" i="1" l="1"/>
  <c r="D7" i="1"/>
  <c r="E7" i="1" s="1"/>
  <c r="D3" i="1"/>
  <c r="E3" i="1" s="1"/>
  <c r="E2" i="1"/>
  <c r="E17" i="1"/>
  <c r="D18" i="1"/>
  <c r="D10" i="1"/>
  <c r="E9" i="1"/>
  <c r="E30" i="1"/>
  <c r="E26" i="1"/>
  <c r="E20" i="1"/>
  <c r="E37" i="1"/>
  <c r="D11" i="1" l="1"/>
  <c r="E11" i="1" s="1"/>
  <c r="E10" i="1"/>
  <c r="D19" i="1"/>
  <c r="E19" i="1" s="1"/>
  <c r="E18" i="1"/>
  <c r="E21" i="1"/>
  <c r="E38" i="1"/>
  <c r="E27" i="1"/>
  <c r="E34" i="1"/>
  <c r="E32" i="1"/>
  <c r="E31" i="1"/>
  <c r="E36" i="1" l="1"/>
  <c r="E35" i="1"/>
  <c r="E29" i="1"/>
  <c r="E28" i="1"/>
  <c r="E39" i="1"/>
  <c r="E23" i="1"/>
  <c r="E22" i="1"/>
  <c r="E40" i="1" l="1"/>
  <c r="E41" i="1" l="1"/>
  <c r="E42" i="1" l="1"/>
  <c r="E44" i="1" l="1"/>
  <c r="E43" i="1"/>
</calcChain>
</file>

<file path=xl/sharedStrings.xml><?xml version="1.0" encoding="utf-8"?>
<sst xmlns="http://schemas.openxmlformats.org/spreadsheetml/2006/main" count="103" uniqueCount="32">
  <si>
    <t>Date</t>
  </si>
  <si>
    <t>Nom</t>
  </si>
  <si>
    <t>Heure</t>
  </si>
  <si>
    <t>Robert</t>
  </si>
  <si>
    <t>Gérard</t>
  </si>
  <si>
    <t>Albert</t>
  </si>
  <si>
    <t>N° badg</t>
  </si>
  <si>
    <t>Salarié</t>
  </si>
  <si>
    <t>Direction</t>
  </si>
  <si>
    <t>Direction 2</t>
  </si>
  <si>
    <t>Direction 1</t>
  </si>
  <si>
    <t>Repos hebdo inférieur à 35h:</t>
  </si>
  <si>
    <t>Repos quotidien inférieur à 11h:</t>
  </si>
  <si>
    <t>Jours de week ends travaillés:</t>
  </si>
  <si>
    <t>Temps travaillé hors plage le matin:</t>
  </si>
  <si>
    <t>Temps travaillé hors plage le soir:</t>
  </si>
  <si>
    <t>Journées de travail supérieures à 12h:</t>
  </si>
  <si>
    <t>Durée</t>
  </si>
  <si>
    <t>RepoJ</t>
  </si>
  <si>
    <t>ReposH</t>
  </si>
  <si>
    <t>Matin</t>
  </si>
  <si>
    <t>Soir</t>
  </si>
  <si>
    <t>Matin Hors Borne</t>
  </si>
  <si>
    <t>Soir Hors Bornes</t>
  </si>
  <si>
    <t>Soir Hors Borne</t>
  </si>
  <si>
    <t>Nombre</t>
  </si>
  <si>
    <t xml:space="preserve">Durée </t>
  </si>
  <si>
    <t xml:space="preserve">RepoJ </t>
  </si>
  <si>
    <t xml:space="preserve">ReposH </t>
  </si>
  <si>
    <t>Matin Hors Bornes</t>
  </si>
  <si>
    <t>WE</t>
  </si>
  <si>
    <t xml:space="preserve">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</si>
</sst>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40C]dd/mm/yy"/>
    <numFmt numFmtId="165" formatCode="[h]:mm"/>
    <numFmt numFmtId="166" formatCode="[$-F400]h:mm:ss\ AM/PM"/>
    <numFmt numFmtId="167" formatCode="[h]:mm;;"/>
  </numFmts>
  <fonts count="4" x14ac:knownFonts="1">
    <font>
      <sz val="10"/>
      <name val="Arial"/>
    </font>
    <font>
      <sz val="10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165" fontId="1" fillId="0" borderId="0" xfId="0" applyNumberFormat="1" applyFont="1" applyFill="1" applyAlignment="1">
      <alignment horizontal="center"/>
    </xf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0" fillId="0" borderId="0" xfId="0" pivotButton="1"/>
    <xf numFmtId="167" fontId="1" fillId="0" borderId="0" xfId="0" applyNumberFormat="1" applyFont="1" applyFill="1"/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0" xfId="0" applyFont="1" applyFill="1" applyBorder="1" applyAlignment="1"/>
    <xf numFmtId="164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1" fillId="0" borderId="0" xfId="0" applyNumberFormat="1" applyFont="1" applyFill="1" applyBorder="1"/>
    <xf numFmtId="167" fontId="1" fillId="0" borderId="0" xfId="0" applyNumberFormat="1" applyFont="1" applyFill="1" applyBorder="1"/>
    <xf numFmtId="0" fontId="1" fillId="0" borderId="0" xfId="0" applyFont="1" applyFill="1" applyBorder="1"/>
    <xf numFmtId="167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/>
    <xf numFmtId="0" fontId="1" fillId="0" borderId="0" xfId="0" quotePrefix="1" applyFont="1"/>
    <xf numFmtId="1" fontId="1" fillId="0" borderId="0" xfId="0" applyNumberFormat="1" applyFont="1" applyFill="1"/>
    <xf numFmtId="165" fontId="1" fillId="0" borderId="0" xfId="0" applyNumberFormat="1" applyFont="1" applyBorder="1"/>
  </cellXfs>
  <cellStyles count="1">
    <cellStyle name="Normal" xfId="0" builtinId="0"/>
  </cellStyles>
  <dxfs count="21">
    <dxf>
      <numFmt numFmtId="165" formatCode="[h]:mm"/>
    </dxf>
    <dxf>
      <numFmt numFmtId="165" formatCode="[h]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[h]:mm;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[h]:mm;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[h]:mm;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[h]:mm;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[$-F400]h:mm:ss\ AM/PM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101040C]dd/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border outline="0">
        <left style="thin">
          <color indexed="8"/>
        </left>
        <right style="thin">
          <color indexed="64"/>
        </right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DCDCED"/>
      <rgbColor rgb="008080C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98.00798263889" createdVersion="4" refreshedVersion="4" recordCount="43">
  <cacheSource type="worksheet">
    <worksheetSource name="Tableau1"/>
  </cacheSource>
  <cacheFields count="11">
    <cacheField name="Nom" numFmtId="0">
      <sharedItems count="3">
        <s v="Albert"/>
        <s v="Gérard"/>
        <s v="Robert"/>
      </sharedItems>
    </cacheField>
    <cacheField name="Date" numFmtId="164">
      <sharedItems containsSemiMixedTypes="0" containsNonDate="0" containsDate="1" containsString="0" minDate="2018-10-12T00:00:00" maxDate="2018-10-21T00:00:00" count="7">
        <d v="2018-10-15T00:00:00"/>
        <d v="2018-10-16T00:00:00"/>
        <d v="2018-10-18T00:00:00"/>
        <d v="2018-10-19T00:00:00"/>
        <d v="2018-10-20T00:00:00"/>
        <d v="2018-10-12T00:00:00"/>
        <d v="2018-10-17T00:00:00"/>
      </sharedItems>
    </cacheField>
    <cacheField name="Heure" numFmtId="165">
      <sharedItems containsSemiMixedTypes="0" containsNonDate="0" containsDate="1" containsString="0" minDate="1899-12-30T06:23:00" maxDate="1899-12-30T19:27:00"/>
    </cacheField>
    <cacheField name="N° badg" numFmtId="0">
      <sharedItems containsSemiMixedTypes="0" containsString="0" containsNumber="1" containsInteger="1" minValue="1" maxValue="8"/>
    </cacheField>
    <cacheField name="Durée" numFmtId="166">
      <sharedItems containsSemiMixedTypes="0" containsNonDate="0" containsDate="1" containsString="0" minDate="1899-12-30T00:00:00" maxDate="1899-12-31T00:00:00"/>
    </cacheField>
    <cacheField name="RepoJ" numFmtId="167">
      <sharedItems containsSemiMixedTypes="0" containsNonDate="0" containsDate="1" containsString="0" minDate="1899-12-30T00:00:00" maxDate="1899-12-31T15:52:00"/>
    </cacheField>
    <cacheField name="ReposH" numFmtId="167">
      <sharedItems containsSemiMixedTypes="0" containsNonDate="0" containsDate="1" containsString="0" minDate="1899-12-30T00:00:00" maxDate="1900-01-01T15:42:00"/>
    </cacheField>
    <cacheField name="Direction" numFmtId="0">
      <sharedItems count="2">
        <s v="Direction 2"/>
        <s v="Direction 1"/>
      </sharedItems>
    </cacheField>
    <cacheField name="Matin Hors Borne" numFmtId="167">
      <sharedItems containsSemiMixedTypes="0" containsNonDate="0" containsDate="1" containsString="0" minDate="1899-12-30T00:00:00" maxDate="1899-12-31T00:00:00"/>
    </cacheField>
    <cacheField name="Soir Hors Borne" numFmtId="167">
      <sharedItems containsSemiMixedTypes="0" containsNonDate="0" containsDate="1" containsString="0" minDate="1899-12-30T00:00:00" maxDate="1899-12-31T00:00:00"/>
    </cacheField>
    <cacheField name="WE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d v="1899-12-30T08:19:00"/>
    <n v="1"/>
    <d v="1899-12-30T00:00:00"/>
    <d v="1899-12-30T00:00:00"/>
    <d v="1899-12-30T00:00:00"/>
    <x v="0"/>
    <d v="1899-12-30T00:00:00"/>
    <d v="1899-12-30T00:00:00"/>
    <n v="0"/>
  </r>
  <r>
    <x v="0"/>
    <x v="0"/>
    <d v="1899-12-30T08:25:00"/>
    <n v="2"/>
    <d v="1899-12-30T00:06:00"/>
    <d v="1899-12-30T00:00:00"/>
    <d v="1899-12-30T00:00:00"/>
    <x v="0"/>
    <d v="1899-12-30T00:00:00"/>
    <d v="1899-12-30T00:00:00"/>
    <n v="0"/>
  </r>
  <r>
    <x v="0"/>
    <x v="1"/>
    <d v="1899-12-30T09:06:00"/>
    <n v="1"/>
    <d v="1899-12-30T00:00:00"/>
    <d v="1899-12-31T00:41:00"/>
    <d v="1899-12-30T00:00:00"/>
    <x v="0"/>
    <d v="1899-12-30T00:00:00"/>
    <d v="1899-12-30T00:00:00"/>
    <n v="0"/>
  </r>
  <r>
    <x v="0"/>
    <x v="1"/>
    <d v="1899-12-30T11:35:00"/>
    <n v="2"/>
    <d v="1899-12-30T02:29:00"/>
    <d v="1899-12-30T00:00:00"/>
    <d v="1899-12-30T00:00:00"/>
    <x v="0"/>
    <d v="1899-12-30T00:00:00"/>
    <d v="1899-12-30T00:00:00"/>
    <n v="0"/>
  </r>
  <r>
    <x v="0"/>
    <x v="1"/>
    <d v="1899-12-30T13:51:00"/>
    <n v="3"/>
    <d v="1899-12-30T00:00:00"/>
    <d v="1899-12-30T00:00:00"/>
    <d v="1899-12-30T00:00:00"/>
    <x v="0"/>
    <d v="1899-12-30T00:00:00"/>
    <d v="1899-12-30T00:00:00"/>
    <n v="0"/>
  </r>
  <r>
    <x v="0"/>
    <x v="1"/>
    <d v="1899-12-30T17:42:00"/>
    <n v="4"/>
    <d v="1899-12-30T03:51:00"/>
    <d v="1899-12-30T00:00:00"/>
    <d v="1899-12-30T00:00:00"/>
    <x v="0"/>
    <d v="1899-12-30T00:00:00"/>
    <d v="1899-12-30T00:00:00"/>
    <n v="0"/>
  </r>
  <r>
    <x v="0"/>
    <x v="2"/>
    <d v="1899-12-30T09:01:00"/>
    <n v="1"/>
    <d v="1899-12-30T00:00:00"/>
    <d v="1899-12-31T15:19:00"/>
    <d v="1899-12-30T00:00:00"/>
    <x v="0"/>
    <d v="1899-12-30T00:00:00"/>
    <d v="1899-12-30T00:00:00"/>
    <n v="0"/>
  </r>
  <r>
    <x v="0"/>
    <x v="2"/>
    <d v="1899-12-30T12:04:00"/>
    <n v="2"/>
    <d v="1899-12-30T03:03:00"/>
    <d v="1899-12-30T00:00:00"/>
    <d v="1899-12-30T00:00:00"/>
    <x v="0"/>
    <d v="1899-12-30T00:00:00"/>
    <d v="1899-12-30T00:00:00"/>
    <n v="0"/>
  </r>
  <r>
    <x v="0"/>
    <x v="2"/>
    <d v="1899-12-30T13:00:00"/>
    <n v="3"/>
    <d v="1899-12-30T00:00:00"/>
    <d v="1899-12-30T00:00:00"/>
    <d v="1899-12-30T00:00:00"/>
    <x v="0"/>
    <d v="1899-12-30T00:00:00"/>
    <d v="1899-12-30T00:00:00"/>
    <n v="0"/>
  </r>
  <r>
    <x v="0"/>
    <x v="2"/>
    <d v="1899-12-30T17:49:00"/>
    <n v="4"/>
    <d v="1899-12-30T04:49:00"/>
    <d v="1899-12-30T00:00:00"/>
    <d v="1899-12-30T00:00:00"/>
    <x v="0"/>
    <d v="1899-12-30T00:00:00"/>
    <d v="1899-12-30T00:00:00"/>
    <n v="0"/>
  </r>
  <r>
    <x v="0"/>
    <x v="3"/>
    <d v="1899-12-30T07:31:00"/>
    <n v="1"/>
    <d v="1899-12-30T00:00:00"/>
    <d v="1899-12-30T13:42:00"/>
    <d v="1899-12-30T00:00:00"/>
    <x v="0"/>
    <d v="1899-12-30T00:00:00"/>
    <d v="1899-12-30T00:00:00"/>
    <n v="0"/>
  </r>
  <r>
    <x v="0"/>
    <x v="3"/>
    <d v="1899-12-30T12:45:00"/>
    <n v="2"/>
    <d v="1899-12-30T05:14:00"/>
    <d v="1899-12-30T00:00:00"/>
    <d v="1899-12-30T00:00:00"/>
    <x v="0"/>
    <d v="1899-12-30T00:00:00"/>
    <d v="1899-12-30T00:00:00"/>
    <n v="0"/>
  </r>
  <r>
    <x v="0"/>
    <x v="4"/>
    <d v="1899-12-30T13:17:00"/>
    <n v="1"/>
    <d v="1899-12-30T00:00:00"/>
    <d v="1899-12-31T00:32:00"/>
    <d v="1899-12-30T00:00:00"/>
    <x v="0"/>
    <d v="1899-12-30T00:00:00"/>
    <d v="1899-12-30T00:00:00"/>
    <n v="1"/>
  </r>
  <r>
    <x v="0"/>
    <x v="4"/>
    <d v="1899-12-30T16:32:00"/>
    <n v="2"/>
    <d v="1899-12-30T03:15:00"/>
    <d v="1899-12-30T00:00:00"/>
    <d v="1899-12-30T00:00:00"/>
    <x v="0"/>
    <d v="1899-12-30T00:00:00"/>
    <d v="1899-12-30T00:00:00"/>
    <n v="1"/>
  </r>
  <r>
    <x v="1"/>
    <x v="5"/>
    <d v="1899-12-30T09:17:00"/>
    <n v="1"/>
    <d v="1899-12-30T00:00:00"/>
    <d v="1899-12-30T00:00:00"/>
    <d v="1899-12-30T00:00:00"/>
    <x v="1"/>
    <d v="1899-12-30T00:00:00"/>
    <d v="1899-12-30T00:00:00"/>
    <n v="0"/>
  </r>
  <r>
    <x v="1"/>
    <x v="5"/>
    <d v="1899-12-30T13:21:00"/>
    <n v="2"/>
    <d v="1899-12-30T04:04:00"/>
    <d v="1899-12-30T00:00:00"/>
    <d v="1899-12-30T00:00:00"/>
    <x v="1"/>
    <d v="1899-12-30T00:00:00"/>
    <d v="1899-12-30T00:00:00"/>
    <n v="0"/>
  </r>
  <r>
    <x v="1"/>
    <x v="5"/>
    <d v="1899-12-30T13:38:00"/>
    <n v="3"/>
    <d v="1899-12-30T00:00:00"/>
    <d v="1899-12-30T00:00:00"/>
    <d v="1899-12-30T00:00:00"/>
    <x v="1"/>
    <d v="1899-12-30T00:00:00"/>
    <d v="1899-12-30T00:00:00"/>
    <n v="0"/>
  </r>
  <r>
    <x v="1"/>
    <x v="5"/>
    <d v="1899-12-30T17:28:00"/>
    <n v="4"/>
    <d v="1899-12-30T03:50:00"/>
    <d v="1899-12-30T00:00:00"/>
    <d v="1899-12-30T00:00:00"/>
    <x v="1"/>
    <d v="1899-12-30T00:00:00"/>
    <d v="1899-12-30T00:00:00"/>
    <n v="0"/>
  </r>
  <r>
    <x v="1"/>
    <x v="0"/>
    <d v="1899-12-30T09:10:00"/>
    <n v="1"/>
    <d v="1899-12-30T00:00:00"/>
    <d v="1899-12-30T00:00:00"/>
    <d v="1900-01-01T15:42:00"/>
    <x v="1"/>
    <d v="1899-12-30T00:00:00"/>
    <d v="1899-12-30T00:00:00"/>
    <n v="0"/>
  </r>
  <r>
    <x v="1"/>
    <x v="0"/>
    <d v="1899-12-30T13:11:00"/>
    <n v="2"/>
    <d v="1899-12-30T04:01:00"/>
    <d v="1899-12-30T00:00:00"/>
    <d v="1899-12-30T00:00:00"/>
    <x v="1"/>
    <d v="1899-12-30T00:00:00"/>
    <d v="1899-12-30T00:00:00"/>
    <n v="0"/>
  </r>
  <r>
    <x v="1"/>
    <x v="0"/>
    <d v="1899-12-30T13:30:00"/>
    <n v="3"/>
    <d v="1899-12-30T00:00:00"/>
    <d v="1899-12-30T00:00:00"/>
    <d v="1899-12-30T00:00:00"/>
    <x v="1"/>
    <d v="1899-12-30T00:00:00"/>
    <d v="1899-12-30T00:00:00"/>
    <n v="0"/>
  </r>
  <r>
    <x v="1"/>
    <x v="0"/>
    <d v="1899-12-30T17:32:00"/>
    <n v="4"/>
    <d v="1899-12-30T04:02:00"/>
    <d v="1899-12-30T00:00:00"/>
    <d v="1899-12-30T00:00:00"/>
    <x v="1"/>
    <d v="1899-12-30T00:00:00"/>
    <d v="1899-12-30T00:00:00"/>
    <n v="0"/>
  </r>
  <r>
    <x v="1"/>
    <x v="1"/>
    <d v="1899-12-30T07:08:00"/>
    <n v="1"/>
    <d v="1899-12-30T00:00:00"/>
    <d v="1899-12-30T13:36:00"/>
    <d v="1899-12-30T00:00:00"/>
    <x v="1"/>
    <d v="1899-12-30T00:22:00"/>
    <d v="1899-12-30T00:00:00"/>
    <n v="0"/>
  </r>
  <r>
    <x v="1"/>
    <x v="1"/>
    <d v="1899-12-30T19:27:00"/>
    <n v="2"/>
    <d v="1899-12-30T12:19:00"/>
    <d v="1899-12-30T00:00:00"/>
    <d v="1899-12-30T00:00:00"/>
    <x v="1"/>
    <d v="1899-12-30T00:00:00"/>
    <d v="1899-12-30T00:27:00"/>
    <n v="0"/>
  </r>
  <r>
    <x v="1"/>
    <x v="6"/>
    <d v="1899-12-30T06:23:00"/>
    <n v="1"/>
    <d v="1899-12-30T00:00:00"/>
    <d v="1899-12-30T10:56:00"/>
    <d v="1899-12-30T00:00:00"/>
    <x v="1"/>
    <d v="1899-12-30T01:07:00"/>
    <d v="1899-12-30T00:00:00"/>
    <n v="0"/>
  </r>
  <r>
    <x v="1"/>
    <x v="6"/>
    <d v="1899-12-30T13:48:00"/>
    <n v="2"/>
    <d v="1899-12-30T07:25:00"/>
    <d v="1899-12-30T00:00:00"/>
    <d v="1899-12-30T00:00:00"/>
    <x v="1"/>
    <d v="1899-12-30T00:00:00"/>
    <d v="1899-12-30T00:00:00"/>
    <n v="0"/>
  </r>
  <r>
    <x v="1"/>
    <x v="6"/>
    <d v="1899-12-30T14:47:00"/>
    <n v="3"/>
    <d v="1899-12-30T00:00:00"/>
    <d v="1899-12-30T00:00:00"/>
    <d v="1899-12-30T00:00:00"/>
    <x v="1"/>
    <d v="1899-12-30T00:00:00"/>
    <d v="1899-12-30T00:00:00"/>
    <n v="0"/>
  </r>
  <r>
    <x v="1"/>
    <x v="6"/>
    <d v="1899-12-30T17:22:00"/>
    <n v="4"/>
    <d v="1899-12-30T02:35:00"/>
    <d v="1899-12-30T00:00:00"/>
    <d v="1899-12-30T00:00:00"/>
    <x v="1"/>
    <d v="1899-12-30T00:00:00"/>
    <d v="1899-12-30T00:00:00"/>
    <n v="0"/>
  </r>
  <r>
    <x v="1"/>
    <x v="3"/>
    <d v="1899-12-30T09:14:00"/>
    <n v="1"/>
    <d v="1899-12-30T00:00:00"/>
    <d v="1899-12-31T15:52:00"/>
    <d v="1899-12-30T00:00:00"/>
    <x v="1"/>
    <d v="1899-12-30T00:00:00"/>
    <d v="1899-12-30T00:00:00"/>
    <n v="0"/>
  </r>
  <r>
    <x v="1"/>
    <x v="3"/>
    <d v="1899-12-30T13:12:00"/>
    <n v="2"/>
    <d v="1899-12-30T03:58:00"/>
    <d v="1899-12-30T00:00:00"/>
    <d v="1899-12-30T00:00:00"/>
    <x v="1"/>
    <d v="1899-12-30T00:00:00"/>
    <d v="1899-12-30T00:00:00"/>
    <n v="0"/>
  </r>
  <r>
    <x v="1"/>
    <x v="3"/>
    <d v="1899-12-30T16:56:00"/>
    <n v="3"/>
    <d v="1899-12-30T00:00:00"/>
    <d v="1899-12-30T00:00:00"/>
    <d v="1899-12-30T00:00:00"/>
    <x v="1"/>
    <d v="1899-12-30T00:00:00"/>
    <d v="1899-12-30T00:00:00"/>
    <n v="0"/>
  </r>
  <r>
    <x v="2"/>
    <x v="0"/>
    <d v="1899-12-30T07:31:00"/>
    <n v="1"/>
    <d v="1899-12-30T00:00:00"/>
    <d v="1899-12-30T00:00:00"/>
    <d v="1899-12-30T00:00:00"/>
    <x v="0"/>
    <d v="1899-12-30T00:00:00"/>
    <d v="1899-12-30T00:00:00"/>
    <n v="0"/>
  </r>
  <r>
    <x v="2"/>
    <x v="0"/>
    <d v="1899-12-30T11:21:00"/>
    <n v="2"/>
    <d v="1899-12-30T03:50:00"/>
    <d v="1899-12-30T00:00:00"/>
    <d v="1899-12-30T00:00:00"/>
    <x v="0"/>
    <d v="1899-12-30T00:00:00"/>
    <d v="1899-12-30T00:00:00"/>
    <n v="0"/>
  </r>
  <r>
    <x v="2"/>
    <x v="0"/>
    <d v="1899-12-30T11:52:00"/>
    <n v="3"/>
    <d v="1899-12-30T00:00:00"/>
    <d v="1899-12-30T00:00:00"/>
    <d v="1899-12-30T00:00:00"/>
    <x v="0"/>
    <d v="1899-12-30T00:00:00"/>
    <d v="1899-12-30T00:00:00"/>
    <n v="0"/>
  </r>
  <r>
    <x v="2"/>
    <x v="0"/>
    <d v="1899-12-30T17:09:00"/>
    <n v="4"/>
    <d v="1899-12-30T05:17:00"/>
    <d v="1899-12-30T00:00:00"/>
    <d v="1899-12-30T00:00:00"/>
    <x v="0"/>
    <d v="1899-12-30T00:00:00"/>
    <d v="1899-12-30T00:00:00"/>
    <n v="0"/>
  </r>
  <r>
    <x v="2"/>
    <x v="1"/>
    <d v="1899-12-30T07:32:00"/>
    <n v="1"/>
    <d v="1899-12-30T00:00:00"/>
    <d v="1899-12-30T14:23:00"/>
    <d v="1899-12-30T00:00:00"/>
    <x v="0"/>
    <d v="1899-12-30T00:00:00"/>
    <d v="1899-12-30T00:00:00"/>
    <n v="0"/>
  </r>
  <r>
    <x v="2"/>
    <x v="1"/>
    <d v="1899-12-30T09:00:00"/>
    <n v="2"/>
    <d v="1899-12-30T01:28:00"/>
    <d v="1899-12-30T00:00:00"/>
    <d v="1899-12-30T00:00:00"/>
    <x v="0"/>
    <d v="1899-12-30T00:00:00"/>
    <d v="1899-12-30T00:00:00"/>
    <n v="0"/>
  </r>
  <r>
    <x v="2"/>
    <x v="1"/>
    <d v="1899-12-30T09:30:00"/>
    <n v="3"/>
    <d v="1899-12-30T00:00:00"/>
    <d v="1899-12-30T00:00:00"/>
    <d v="1899-12-30T00:00:00"/>
    <x v="0"/>
    <d v="1899-12-30T00:00:00"/>
    <d v="1899-12-30T00:00:00"/>
    <n v="0"/>
  </r>
  <r>
    <x v="2"/>
    <x v="1"/>
    <d v="1899-12-30T11:19:00"/>
    <n v="4"/>
    <d v="1899-12-30T01:49:00"/>
    <d v="1899-12-30T00:00:00"/>
    <d v="1899-12-30T00:00:00"/>
    <x v="0"/>
    <d v="1899-12-30T00:00:00"/>
    <d v="1899-12-30T00:00:00"/>
    <n v="0"/>
  </r>
  <r>
    <x v="2"/>
    <x v="1"/>
    <d v="1899-12-30T11:52:00"/>
    <n v="5"/>
    <d v="1899-12-30T00:00:00"/>
    <d v="1899-12-30T00:00:00"/>
    <d v="1899-12-30T00:00:00"/>
    <x v="0"/>
    <d v="1899-12-30T00:00:00"/>
    <d v="1899-12-30T00:00:00"/>
    <n v="0"/>
  </r>
  <r>
    <x v="2"/>
    <x v="1"/>
    <d v="1899-12-30T16:07:00"/>
    <n v="6"/>
    <d v="1899-12-30T04:15:00"/>
    <d v="1899-12-30T00:00:00"/>
    <d v="1899-12-30T00:00:00"/>
    <x v="0"/>
    <d v="1899-12-30T00:00:00"/>
    <d v="1899-12-30T00:00:00"/>
    <n v="0"/>
  </r>
  <r>
    <x v="2"/>
    <x v="1"/>
    <d v="1899-12-30T17:00:00"/>
    <n v="7"/>
    <d v="1899-12-30T00:00:00"/>
    <d v="1899-12-30T00:00:00"/>
    <d v="1899-12-30T00:00:00"/>
    <x v="0"/>
    <d v="1899-12-30T00:00:00"/>
    <d v="1899-12-30T00:00:00"/>
    <n v="0"/>
  </r>
  <r>
    <x v="2"/>
    <x v="1"/>
    <d v="1899-12-30T19:23:00"/>
    <n v="8"/>
    <d v="1899-12-30T02:23:00"/>
    <d v="1899-12-30T00:00:00"/>
    <d v="1899-12-30T00:00:00"/>
    <x v="0"/>
    <d v="1899-12-30T00:00:00"/>
    <d v="1899-12-30T00:23: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2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compact="0" compactData="0" multipleFieldFilters="0">
  <location ref="A1:J15" firstHeaderRow="0" firstDataRow="1" firstDataCol="3"/>
  <pivotFields count="11">
    <pivotField axis="axisRow" compact="0" outline="0" showAll="0" defaultSubtotal="0">
      <items count="3">
        <item x="0"/>
        <item x="1"/>
        <item x="2"/>
      </items>
    </pivotField>
    <pivotField axis="axisRow" compact="0" numFmtId="164" outline="0" showAll="0">
      <items count="8">
        <item x="5"/>
        <item x="0"/>
        <item x="1"/>
        <item x="6"/>
        <item x="2"/>
        <item x="3"/>
        <item x="4"/>
        <item t="default"/>
      </items>
    </pivotField>
    <pivotField compact="0" numFmtId="165" outline="0" showAll="0"/>
    <pivotField dataField="1" compact="0" outline="0" showAll="0"/>
    <pivotField dataField="1" compact="0" numFmtId="166" outline="0" showAll="0" defaultSubtotal="0"/>
    <pivotField dataField="1" compact="0" numFmtId="167" outline="0" showAll="0" defaultSubtotal="0"/>
    <pivotField dataField="1" compact="0" numFmtId="167" outline="0" showAll="0" defaultSubtotal="0"/>
    <pivotField axis="axisRow" compact="0" outline="0" showAll="0" insertBlankRow="1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7" outline="0" showAll="0" defaultSubtotal="0"/>
    <pivotField dataField="1" compact="0" numFmtId="167" outline="0" showAll="0" defaultSubtotal="0"/>
    <pivotField dataField="1" compact="0" numFmtId="1" outline="0" showAll="0" defaultSubtotal="0"/>
  </pivotFields>
  <rowFields count="3">
    <field x="7"/>
    <field x="0"/>
    <field x="1"/>
  </rowFields>
  <rowItems count="14">
    <i>
      <x/>
      <x v="1"/>
      <x/>
    </i>
    <i r="2">
      <x v="1"/>
    </i>
    <i r="2">
      <x v="2"/>
    </i>
    <i r="2">
      <x v="3"/>
    </i>
    <i r="2">
      <x v="5"/>
    </i>
    <i t="blank">
      <x/>
    </i>
    <i>
      <x v="1"/>
      <x/>
      <x v="1"/>
    </i>
    <i r="2">
      <x v="2"/>
    </i>
    <i r="2">
      <x v="4"/>
    </i>
    <i r="2">
      <x v="5"/>
    </i>
    <i r="2">
      <x v="6"/>
    </i>
    <i r="1">
      <x v="2"/>
      <x v="1"/>
    </i>
    <i r="2">
      <x v="2"/>
    </i>
    <i t="blank">
      <x v="1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Nombre" fld="3" subtotal="count" baseField="1" baseItem="1"/>
    <dataField name="Durée " fld="4" baseField="1" baseItem="4" numFmtId="165"/>
    <dataField name="RepoJ " fld="5" baseField="1" baseItem="5" numFmtId="167"/>
    <dataField name="ReposH " fld="6" baseField="0" baseItem="0" numFmtId="167"/>
    <dataField name="Matin Hors Bornes" fld="8" baseField="0" baseItem="0" numFmtId="167"/>
    <dataField name="Soir Hors Bornes" fld="9" baseField="0" baseItem="0" numFmtId="167"/>
    <dataField name="WE " fld="10" subtotal="max" baseField="1" baseItem="5"/>
  </dataFields>
  <formats count="2">
    <format dxfId="8">
      <pivotArea field="0" type="button" dataOnly="0" labelOnly="1" outline="0" axis="axisRow" fieldPosition="1"/>
    </format>
    <format dxfId="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44" totalsRowShown="0" tableBorderDxfId="20">
  <autoFilter ref="A1:K44"/>
  <sortState ref="A2:D44">
    <sortCondition ref="A2:A44"/>
    <sortCondition ref="B2:B44"/>
    <sortCondition ref="C2:C44"/>
  </sortState>
  <tableColumns count="11">
    <tableColumn id="1" name="Nom" dataDxfId="19"/>
    <tableColumn id="2" name="Date" dataDxfId="18"/>
    <tableColumn id="3" name="Heure" dataDxfId="17"/>
    <tableColumn id="4" name="N° badg" dataDxfId="16">
      <calculatedColumnFormula>IF(OR(A2&lt;&gt;A1,B2&lt;&gt;B1),1,D1+1)</calculatedColumnFormula>
    </tableColumn>
    <tableColumn id="5" name="Durée" dataDxfId="15">
      <calculatedColumnFormula>IF(ISEVEN(Tableau1[[#This Row],[N° badg]]),SUM(Tableau1[[#This Row],[Heure]],-C1),0)</calculatedColumnFormula>
    </tableColumn>
    <tableColumn id="6" name="RepoJ" dataDxfId="14">
      <calculatedColumnFormula>IF(ROW()=2,0,IF(AND(Tableau1[[#This Row],[Nom]]=A1,Tableau1[[#This Row],[Date]]&lt;&gt;B1,WEEKDAY(Tableau1[[#This Row],[Date]],2)&gt;WEEKDAY(B1,2)),Tableau1[[#This Row],[Date]]+Tableau1[[#This Row],[Heure]]-(B1+C1),0))</calculatedColumnFormula>
    </tableColumn>
    <tableColumn id="7" name="ReposH" dataDxfId="13">
      <calculatedColumnFormula>IF(ROW()=2,0,IF(AND(Tableau1[[#This Row],[Nom]]=A1,Tableau1[[#This Row],[Date]]&lt;&gt;B1,WEEKDAY(Tableau1[[#This Row],[Date]],2)&lt;WEEKDAY(B1,2)),Tableau1[[#This Row],[Date]]+Tableau1[[#This Row],[Heure]]-(B1+C1),0))</calculatedColumnFormula>
    </tableColumn>
    <tableColumn id="8" name="Direction" dataDxfId="12">
      <calculatedColumnFormula>VLOOKUP(Tableau1[[#This Row],[Nom]],TSalariés[],2,0)</calculatedColumnFormula>
    </tableColumn>
    <tableColumn id="9" name="Matin Hors Borne" dataDxfId="11">
      <calculatedColumnFormula>IF(Tableau1[[#This Row],[Heure]]&lt;T_Horaire[Matin],T_Horaire[Matin]-Tableau1[[#This Row],[Heure]],0)</calculatedColumnFormula>
    </tableColumn>
    <tableColumn id="10" name="Soir Hors Borne" dataDxfId="10">
      <calculatedColumnFormula>IF(Tableau1[[#This Row],[Heure]]&gt;T_Horaire[Soir],Tableau1[[#This Row],[Heure]]-T_Horaire[Soir],0)</calculatedColumnFormula>
    </tableColumn>
    <tableColumn id="11" name="WE" dataDxfId="9">
      <calculatedColumnFormula>IF(WEEKDAY(Tableau1[[#This Row],[Date]],2)&gt;5,1,0)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Salariés" displayName="TSalariés" ref="A1:B4" totalsRowShown="0" headerRowDxfId="6" dataDxfId="5">
  <autoFilter ref="A1:B4"/>
  <tableColumns count="2">
    <tableColumn id="1" name="Salarié" dataDxfId="4"/>
    <tableColumn id="2" name="Direction" dataDxfId="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_Horaire" displayName="T_Horaire" ref="E1:F2" totalsRowShown="0" headerRowDxfId="2">
  <autoFilter ref="E1:F2"/>
  <tableColumns count="2">
    <tableColumn id="1" name="Matin" dataDxfId="1"/>
    <tableColumn id="2" name="Soi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E15" sqref="E15"/>
    </sheetView>
    <sheetView tabSelected="1" workbookViewId="1">
      <selection activeCell="K3" sqref="K3"/>
    </sheetView>
  </sheetViews>
  <sheetFormatPr baseColWidth="10" defaultColWidth="9.140625" defaultRowHeight="12.75" x14ac:dyDescent="0.2"/>
  <cols>
    <col min="1" max="1" width="8.42578125" style="1" customWidth="1"/>
    <col min="2" max="2" width="9.140625" style="3" customWidth="1"/>
    <col min="3" max="3" width="9.140625" style="4" customWidth="1"/>
    <col min="4" max="4" width="10.28515625" style="3" customWidth="1"/>
    <col min="5" max="5" width="9.85546875" style="1" bestFit="1" customWidth="1"/>
    <col min="6" max="6" width="9" style="1" bestFit="1" customWidth="1"/>
    <col min="7" max="7" width="10.140625" style="1" customWidth="1"/>
    <col min="8" max="8" width="11.42578125" style="1" bestFit="1" customWidth="1"/>
    <col min="9" max="9" width="19" style="1" bestFit="1" customWidth="1"/>
    <col min="10" max="10" width="18.5703125" style="1" bestFit="1" customWidth="1"/>
    <col min="11" max="16384" width="9.140625" style="1"/>
  </cols>
  <sheetData>
    <row r="1" spans="1:11" s="2" customFormat="1" x14ac:dyDescent="0.2">
      <c r="A1" s="12" t="s">
        <v>1</v>
      </c>
      <c r="B1" s="12" t="s">
        <v>0</v>
      </c>
      <c r="C1" s="13" t="s">
        <v>2</v>
      </c>
      <c r="D1" s="14" t="s">
        <v>6</v>
      </c>
      <c r="E1" s="2" t="s">
        <v>17</v>
      </c>
      <c r="F1" s="2" t="s">
        <v>18</v>
      </c>
      <c r="G1" s="2" t="s">
        <v>19</v>
      </c>
      <c r="H1" s="2" t="s">
        <v>8</v>
      </c>
      <c r="I1" s="11" t="s">
        <v>22</v>
      </c>
      <c r="J1" s="11" t="s">
        <v>24</v>
      </c>
      <c r="K1" s="2" t="s">
        <v>30</v>
      </c>
    </row>
    <row r="2" spans="1:11" x14ac:dyDescent="0.2">
      <c r="A2" s="15" t="s">
        <v>5</v>
      </c>
      <c r="B2" s="16">
        <v>43388</v>
      </c>
      <c r="C2" s="17">
        <v>0.34652777777777777</v>
      </c>
      <c r="D2" s="18">
        <f t="shared" ref="D2:D44" si="0">IF(OR(A2&lt;&gt;A1,B2&lt;&gt;B1),1,D1+1)</f>
        <v>1</v>
      </c>
      <c r="E2" s="19">
        <f>IF(ISEVEN(Tableau1[[#This Row],[N° badg]]),SUM(Tableau1[[#This Row],[Heure]],-C1),0)</f>
        <v>0</v>
      </c>
      <c r="F2" s="20">
        <f>IF(ROW()=2,0,IF(AND(Tableau1[[#This Row],[Nom]]=A1,Tableau1[[#This Row],[Date]]&lt;&gt;B1,WEEKDAY(Tableau1[[#This Row],[Date]],2)&gt;WEEKDAY(B1,2)),Tableau1[[#This Row],[Date]]+Tableau1[[#This Row],[Heure]]-(B1+C1),0))</f>
        <v>0</v>
      </c>
      <c r="G2" s="20">
        <f>IF(ROW()=2,0,IF(AND(Tableau1[[#This Row],[Nom]]=A1,Tableau1[[#This Row],[Date]]&lt;&gt;B1,WEEKDAY(Tableau1[[#This Row],[Date]],2)&lt;WEEKDAY(B1,2)),Tableau1[[#This Row],[Date]]+Tableau1[[#This Row],[Heure]]-(B1+C1),0))</f>
        <v>0</v>
      </c>
      <c r="H2" s="21" t="str">
        <f>VLOOKUP(Tableau1[[#This Row],[Nom]],TSalariés[],2,0)</f>
        <v>Direction 2</v>
      </c>
      <c r="I2" s="20">
        <f>IF(Tableau1[[#This Row],[Heure]]&lt;T_Horaire[Matin],T_Horaire[Matin]-Tableau1[[#This Row],[Heure]],0)</f>
        <v>0</v>
      </c>
      <c r="J2" s="20">
        <f>IF(Tableau1[[#This Row],[Heure]]&gt;T_Horaire[Soir],Tableau1[[#This Row],[Heure]]-T_Horaire[Soir],0)</f>
        <v>0</v>
      </c>
      <c r="K2" s="27">
        <f>IF(WEEKDAY(Tableau1[[#This Row],[Date]],2)&gt;5,1,0)</f>
        <v>0</v>
      </c>
    </row>
    <row r="3" spans="1:11" x14ac:dyDescent="0.2">
      <c r="A3" s="15" t="s">
        <v>5</v>
      </c>
      <c r="B3" s="16">
        <v>43388</v>
      </c>
      <c r="C3" s="17">
        <v>0.35069444444444442</v>
      </c>
      <c r="D3" s="18">
        <f t="shared" si="0"/>
        <v>2</v>
      </c>
      <c r="E3" s="19">
        <f>IF(ISEVEN(Tableau1[[#This Row],[N° badg]]),SUM(Tableau1[[#This Row],[Heure]],-C2),0)</f>
        <v>4.1666666666666519E-3</v>
      </c>
      <c r="F3" s="20">
        <f>IF(ROW()=2,0,IF(AND(Tableau1[[#This Row],[Nom]]=A2,Tableau1[[#This Row],[Date]]&lt;&gt;B2,WEEKDAY(Tableau1[[#This Row],[Date]],2)&gt;WEEKDAY(B2,2)),Tableau1[[#This Row],[Date]]+Tableau1[[#This Row],[Heure]]-(B2+C2),0))</f>
        <v>0</v>
      </c>
      <c r="G3" s="20">
        <f>IF(ROW()=2,0,IF(AND(Tableau1[[#This Row],[Nom]]=A2,Tableau1[[#This Row],[Date]]&lt;&gt;B2,WEEKDAY(Tableau1[[#This Row],[Date]],2)&lt;WEEKDAY(B2,2)),Tableau1[[#This Row],[Date]]+Tableau1[[#This Row],[Heure]]-(B2+C2),0))</f>
        <v>0</v>
      </c>
      <c r="H3" s="21" t="str">
        <f>VLOOKUP(Tableau1[[#This Row],[Nom]],TSalariés[],2,0)</f>
        <v>Direction 2</v>
      </c>
      <c r="I3" s="20">
        <f>IF(Tableau1[[#This Row],[Heure]]&lt;T_Horaire[Matin],T_Horaire[Matin]-Tableau1[[#This Row],[Heure]],0)</f>
        <v>0</v>
      </c>
      <c r="J3" s="20">
        <f>IF(Tableau1[[#This Row],[Heure]]&gt;T_Horaire[Soir],Tableau1[[#This Row],[Heure]]-T_Horaire[Soir],0)</f>
        <v>0</v>
      </c>
      <c r="K3" s="27">
        <f>IF(WEEKDAY(Tableau1[[#This Row],[Date]],2)&gt;5,1,0)</f>
        <v>0</v>
      </c>
    </row>
    <row r="4" spans="1:11" x14ac:dyDescent="0.2">
      <c r="A4" s="15" t="s">
        <v>5</v>
      </c>
      <c r="B4" s="16">
        <v>43389</v>
      </c>
      <c r="C4" s="17">
        <v>0.37916666666666665</v>
      </c>
      <c r="D4" s="18">
        <f t="shared" si="0"/>
        <v>1</v>
      </c>
      <c r="E4" s="19">
        <f>IF(ISEVEN(Tableau1[[#This Row],[N° badg]]),SUM(Tableau1[[#This Row],[Heure]],-C3),0)</f>
        <v>0</v>
      </c>
      <c r="F4" s="20">
        <f>IF(ROW()=2,0,IF(AND(Tableau1[[#This Row],[Nom]]=A3,Tableau1[[#This Row],[Date]]&lt;&gt;B3,WEEKDAY(Tableau1[[#This Row],[Date]],2)&gt;WEEKDAY(B3,2)),Tableau1[[#This Row],[Date]]+Tableau1[[#This Row],[Heure]]-(B3+C3),0))</f>
        <v>1.0284722222204437</v>
      </c>
      <c r="G4" s="20">
        <f>IF(ROW()=2,0,IF(AND(Tableau1[[#This Row],[Nom]]=A3,Tableau1[[#This Row],[Date]]&lt;&gt;B3,WEEKDAY(Tableau1[[#This Row],[Date]],2)&lt;WEEKDAY(B3,2)),Tableau1[[#This Row],[Date]]+Tableau1[[#This Row],[Heure]]-(B3+C3),0))</f>
        <v>0</v>
      </c>
      <c r="H4" s="21" t="str">
        <f>VLOOKUP(Tableau1[[#This Row],[Nom]],TSalariés[],2,0)</f>
        <v>Direction 2</v>
      </c>
      <c r="I4" s="20">
        <f>IF(Tableau1[[#This Row],[Heure]]&lt;T_Horaire[Matin],T_Horaire[Matin]-Tableau1[[#This Row],[Heure]],0)</f>
        <v>0</v>
      </c>
      <c r="J4" s="20">
        <f>IF(Tableau1[[#This Row],[Heure]]&gt;T_Horaire[Soir],Tableau1[[#This Row],[Heure]]-T_Horaire[Soir],0)</f>
        <v>0</v>
      </c>
      <c r="K4" s="27">
        <f>IF(WEEKDAY(Tableau1[[#This Row],[Date]],2)&gt;5,1,0)</f>
        <v>0</v>
      </c>
    </row>
    <row r="5" spans="1:11" x14ac:dyDescent="0.2">
      <c r="A5" s="15" t="s">
        <v>5</v>
      </c>
      <c r="B5" s="16">
        <v>43389</v>
      </c>
      <c r="C5" s="17">
        <v>0.4826388888888889</v>
      </c>
      <c r="D5" s="18">
        <f t="shared" si="0"/>
        <v>2</v>
      </c>
      <c r="E5" s="19">
        <f>IF(ISEVEN(Tableau1[[#This Row],[N° badg]]),SUM(Tableau1[[#This Row],[Heure]],-C4),0)</f>
        <v>0.10347222222222224</v>
      </c>
      <c r="F5" s="20">
        <f>IF(ROW()=2,0,IF(AND(Tableau1[[#This Row],[Nom]]=A4,Tableau1[[#This Row],[Date]]&lt;&gt;B4,WEEKDAY(Tableau1[[#This Row],[Date]],2)&gt;WEEKDAY(B4,2)),Tableau1[[#This Row],[Date]]+Tableau1[[#This Row],[Heure]]-(B4+C4),0))</f>
        <v>0</v>
      </c>
      <c r="G5" s="20">
        <f>IF(ROW()=2,0,IF(AND(Tableau1[[#This Row],[Nom]]=A4,Tableau1[[#This Row],[Date]]&lt;&gt;B4,WEEKDAY(Tableau1[[#This Row],[Date]],2)&lt;WEEKDAY(B4,2)),Tableau1[[#This Row],[Date]]+Tableau1[[#This Row],[Heure]]-(B4+C4),0))</f>
        <v>0</v>
      </c>
      <c r="H5" s="21" t="str">
        <f>VLOOKUP(Tableau1[[#This Row],[Nom]],TSalariés[],2,0)</f>
        <v>Direction 2</v>
      </c>
      <c r="I5" s="20">
        <f>IF(Tableau1[[#This Row],[Heure]]&lt;T_Horaire[Matin],T_Horaire[Matin]-Tableau1[[#This Row],[Heure]],0)</f>
        <v>0</v>
      </c>
      <c r="J5" s="20">
        <f>IF(Tableau1[[#This Row],[Heure]]&gt;T_Horaire[Soir],Tableau1[[#This Row],[Heure]]-T_Horaire[Soir],0)</f>
        <v>0</v>
      </c>
      <c r="K5" s="27">
        <f>IF(WEEKDAY(Tableau1[[#This Row],[Date]],2)&gt;5,1,0)</f>
        <v>0</v>
      </c>
    </row>
    <row r="6" spans="1:11" x14ac:dyDescent="0.2">
      <c r="A6" s="15" t="s">
        <v>5</v>
      </c>
      <c r="B6" s="16">
        <v>43389</v>
      </c>
      <c r="C6" s="17">
        <v>0.57708333333333328</v>
      </c>
      <c r="D6" s="18">
        <f t="shared" si="0"/>
        <v>3</v>
      </c>
      <c r="E6" s="19">
        <f>IF(ISEVEN(Tableau1[[#This Row],[N° badg]]),SUM(Tableau1[[#This Row],[Heure]],-C5),0)</f>
        <v>0</v>
      </c>
      <c r="F6" s="20">
        <f>IF(ROW()=2,0,IF(AND(Tableau1[[#This Row],[Nom]]=A5,Tableau1[[#This Row],[Date]]&lt;&gt;B5,WEEKDAY(Tableau1[[#This Row],[Date]],2)&gt;WEEKDAY(B5,2)),Tableau1[[#This Row],[Date]]+Tableau1[[#This Row],[Heure]]-(B5+C5),0))</f>
        <v>0</v>
      </c>
      <c r="G6" s="20">
        <f>IF(ROW()=2,0,IF(AND(Tableau1[[#This Row],[Nom]]=A5,Tableau1[[#This Row],[Date]]&lt;&gt;B5,WEEKDAY(Tableau1[[#This Row],[Date]],2)&lt;WEEKDAY(B5,2)),Tableau1[[#This Row],[Date]]+Tableau1[[#This Row],[Heure]]-(B5+C5),0))</f>
        <v>0</v>
      </c>
      <c r="H6" s="21" t="str">
        <f>VLOOKUP(Tableau1[[#This Row],[Nom]],TSalariés[],2,0)</f>
        <v>Direction 2</v>
      </c>
      <c r="I6" s="20">
        <f>IF(Tableau1[[#This Row],[Heure]]&lt;T_Horaire[Matin],T_Horaire[Matin]-Tableau1[[#This Row],[Heure]],0)</f>
        <v>0</v>
      </c>
      <c r="J6" s="20">
        <f>IF(Tableau1[[#This Row],[Heure]]&gt;T_Horaire[Soir],Tableau1[[#This Row],[Heure]]-T_Horaire[Soir],0)</f>
        <v>0</v>
      </c>
      <c r="K6" s="27">
        <f>IF(WEEKDAY(Tableau1[[#This Row],[Date]],2)&gt;5,1,0)</f>
        <v>0</v>
      </c>
    </row>
    <row r="7" spans="1:11" x14ac:dyDescent="0.2">
      <c r="A7" s="15" t="s">
        <v>5</v>
      </c>
      <c r="B7" s="16">
        <v>43389</v>
      </c>
      <c r="C7" s="17">
        <v>0.73749999999999993</v>
      </c>
      <c r="D7" s="18">
        <f t="shared" si="0"/>
        <v>4</v>
      </c>
      <c r="E7" s="19">
        <f>IF(ISEVEN(Tableau1[[#This Row],[N° badg]]),SUM(Tableau1[[#This Row],[Heure]],-C6),0)</f>
        <v>0.16041666666666665</v>
      </c>
      <c r="F7" s="20">
        <f>IF(ROW()=2,0,IF(AND(Tableau1[[#This Row],[Nom]]=A6,Tableau1[[#This Row],[Date]]&lt;&gt;B6,WEEKDAY(Tableau1[[#This Row],[Date]],2)&gt;WEEKDAY(B6,2)),Tableau1[[#This Row],[Date]]+Tableau1[[#This Row],[Heure]]-(B6+C6),0))</f>
        <v>0</v>
      </c>
      <c r="G7" s="20">
        <f>IF(ROW()=2,0,IF(AND(Tableau1[[#This Row],[Nom]]=A6,Tableau1[[#This Row],[Date]]&lt;&gt;B6,WEEKDAY(Tableau1[[#This Row],[Date]],2)&lt;WEEKDAY(B6,2)),Tableau1[[#This Row],[Date]]+Tableau1[[#This Row],[Heure]]-(B6+C6),0))</f>
        <v>0</v>
      </c>
      <c r="H7" s="21" t="str">
        <f>VLOOKUP(Tableau1[[#This Row],[Nom]],TSalariés[],2,0)</f>
        <v>Direction 2</v>
      </c>
      <c r="I7" s="20">
        <f>IF(Tableau1[[#This Row],[Heure]]&lt;T_Horaire[Matin],T_Horaire[Matin]-Tableau1[[#This Row],[Heure]],0)</f>
        <v>0</v>
      </c>
      <c r="J7" s="20">
        <f>IF(Tableau1[[#This Row],[Heure]]&gt;T_Horaire[Soir],Tableau1[[#This Row],[Heure]]-T_Horaire[Soir],0)</f>
        <v>0</v>
      </c>
      <c r="K7" s="27">
        <f>IF(WEEKDAY(Tableau1[[#This Row],[Date]],2)&gt;5,1,0)</f>
        <v>0</v>
      </c>
    </row>
    <row r="8" spans="1:11" x14ac:dyDescent="0.2">
      <c r="A8" s="15" t="s">
        <v>5</v>
      </c>
      <c r="B8" s="16">
        <v>43391</v>
      </c>
      <c r="C8" s="17">
        <v>0.3756944444444445</v>
      </c>
      <c r="D8" s="18">
        <f t="shared" si="0"/>
        <v>1</v>
      </c>
      <c r="E8" s="19">
        <f>IF(ISEVEN(Tableau1[[#This Row],[N° badg]]),SUM(Tableau1[[#This Row],[Heure]],-C7),0)</f>
        <v>0</v>
      </c>
      <c r="F8" s="20">
        <f>IF(ROW()=2,0,IF(AND(Tableau1[[#This Row],[Nom]]=A7,Tableau1[[#This Row],[Date]]&lt;&gt;B7,WEEKDAY(Tableau1[[#This Row],[Date]],2)&gt;WEEKDAY(B7,2)),Tableau1[[#This Row],[Date]]+Tableau1[[#This Row],[Heure]]-(B7+C7),0))</f>
        <v>1.6381944444437977</v>
      </c>
      <c r="G8" s="20">
        <f>IF(ROW()=2,0,IF(AND(Tableau1[[#This Row],[Nom]]=A7,Tableau1[[#This Row],[Date]]&lt;&gt;B7,WEEKDAY(Tableau1[[#This Row],[Date]],2)&lt;WEEKDAY(B7,2)),Tableau1[[#This Row],[Date]]+Tableau1[[#This Row],[Heure]]-(B7+C7),0))</f>
        <v>0</v>
      </c>
      <c r="H8" s="21" t="str">
        <f>VLOOKUP(Tableau1[[#This Row],[Nom]],TSalariés[],2,0)</f>
        <v>Direction 2</v>
      </c>
      <c r="I8" s="20">
        <f>IF(Tableau1[[#This Row],[Heure]]&lt;T_Horaire[Matin],T_Horaire[Matin]-Tableau1[[#This Row],[Heure]],0)</f>
        <v>0</v>
      </c>
      <c r="J8" s="20">
        <f>IF(Tableau1[[#This Row],[Heure]]&gt;T_Horaire[Soir],Tableau1[[#This Row],[Heure]]-T_Horaire[Soir],0)</f>
        <v>0</v>
      </c>
      <c r="K8" s="27">
        <f>IF(WEEKDAY(Tableau1[[#This Row],[Date]],2)&gt;5,1,0)</f>
        <v>0</v>
      </c>
    </row>
    <row r="9" spans="1:11" x14ac:dyDescent="0.2">
      <c r="A9" s="15" t="s">
        <v>5</v>
      </c>
      <c r="B9" s="16">
        <v>43391</v>
      </c>
      <c r="C9" s="17">
        <v>0.50277777777777777</v>
      </c>
      <c r="D9" s="18">
        <f t="shared" si="0"/>
        <v>2</v>
      </c>
      <c r="E9" s="19">
        <f>IF(ISEVEN(Tableau1[[#This Row],[N° badg]]),SUM(Tableau1[[#This Row],[Heure]],-C8),0)</f>
        <v>0.12708333333333327</v>
      </c>
      <c r="F9" s="20">
        <f>IF(ROW()=2,0,IF(AND(Tableau1[[#This Row],[Nom]]=A8,Tableau1[[#This Row],[Date]]&lt;&gt;B8,WEEKDAY(Tableau1[[#This Row],[Date]],2)&gt;WEEKDAY(B8,2)),Tableau1[[#This Row],[Date]]+Tableau1[[#This Row],[Heure]]-(B8+C8),0))</f>
        <v>0</v>
      </c>
      <c r="G9" s="20">
        <f>IF(ROW()=2,0,IF(AND(Tableau1[[#This Row],[Nom]]=A8,Tableau1[[#This Row],[Date]]&lt;&gt;B8,WEEKDAY(Tableau1[[#This Row],[Date]],2)&lt;WEEKDAY(B8,2)),Tableau1[[#This Row],[Date]]+Tableau1[[#This Row],[Heure]]-(B8+C8),0))</f>
        <v>0</v>
      </c>
      <c r="H9" s="21" t="str">
        <f>VLOOKUP(Tableau1[[#This Row],[Nom]],TSalariés[],2,0)</f>
        <v>Direction 2</v>
      </c>
      <c r="I9" s="20">
        <f>IF(Tableau1[[#This Row],[Heure]]&lt;T_Horaire[Matin],T_Horaire[Matin]-Tableau1[[#This Row],[Heure]],0)</f>
        <v>0</v>
      </c>
      <c r="J9" s="20">
        <f>IF(Tableau1[[#This Row],[Heure]]&gt;T_Horaire[Soir],Tableau1[[#This Row],[Heure]]-T_Horaire[Soir],0)</f>
        <v>0</v>
      </c>
      <c r="K9" s="27">
        <f>IF(WEEKDAY(Tableau1[[#This Row],[Date]],2)&gt;5,1,0)</f>
        <v>0</v>
      </c>
    </row>
    <row r="10" spans="1:11" x14ac:dyDescent="0.2">
      <c r="A10" s="15" t="s">
        <v>5</v>
      </c>
      <c r="B10" s="16">
        <v>43391</v>
      </c>
      <c r="C10" s="17">
        <v>0.54166666666666663</v>
      </c>
      <c r="D10" s="18">
        <f t="shared" si="0"/>
        <v>3</v>
      </c>
      <c r="E10" s="19">
        <f>IF(ISEVEN(Tableau1[[#This Row],[N° badg]]),SUM(Tableau1[[#This Row],[Heure]],-C9),0)</f>
        <v>0</v>
      </c>
      <c r="F10" s="20">
        <f>IF(ROW()=2,0,IF(AND(Tableau1[[#This Row],[Nom]]=A9,Tableau1[[#This Row],[Date]]&lt;&gt;B9,WEEKDAY(Tableau1[[#This Row],[Date]],2)&gt;WEEKDAY(B9,2)),Tableau1[[#This Row],[Date]]+Tableau1[[#This Row],[Heure]]-(B9+C9),0))</f>
        <v>0</v>
      </c>
      <c r="G10" s="20">
        <f>IF(ROW()=2,0,IF(AND(Tableau1[[#This Row],[Nom]]=A9,Tableau1[[#This Row],[Date]]&lt;&gt;B9,WEEKDAY(Tableau1[[#This Row],[Date]],2)&lt;WEEKDAY(B9,2)),Tableau1[[#This Row],[Date]]+Tableau1[[#This Row],[Heure]]-(B9+C9),0))</f>
        <v>0</v>
      </c>
      <c r="H10" s="21" t="str">
        <f>VLOOKUP(Tableau1[[#This Row],[Nom]],TSalariés[],2,0)</f>
        <v>Direction 2</v>
      </c>
      <c r="I10" s="20">
        <f>IF(Tableau1[[#This Row],[Heure]]&lt;T_Horaire[Matin],T_Horaire[Matin]-Tableau1[[#This Row],[Heure]],0)</f>
        <v>0</v>
      </c>
      <c r="J10" s="20">
        <f>IF(Tableau1[[#This Row],[Heure]]&gt;T_Horaire[Soir],Tableau1[[#This Row],[Heure]]-T_Horaire[Soir],0)</f>
        <v>0</v>
      </c>
      <c r="K10" s="27">
        <f>IF(WEEKDAY(Tableau1[[#This Row],[Date]],2)&gt;5,1,0)</f>
        <v>0</v>
      </c>
    </row>
    <row r="11" spans="1:11" x14ac:dyDescent="0.2">
      <c r="A11" s="15" t="s">
        <v>5</v>
      </c>
      <c r="B11" s="16">
        <v>43391</v>
      </c>
      <c r="C11" s="17">
        <v>0.74236111111111114</v>
      </c>
      <c r="D11" s="18">
        <f t="shared" si="0"/>
        <v>4</v>
      </c>
      <c r="E11" s="19">
        <f>IF(ISEVEN(Tableau1[[#This Row],[N° badg]]),SUM(Tableau1[[#This Row],[Heure]],-C10),0)</f>
        <v>0.20069444444444451</v>
      </c>
      <c r="F11" s="20">
        <f>IF(ROW()=2,0,IF(AND(Tableau1[[#This Row],[Nom]]=A10,Tableau1[[#This Row],[Date]]&lt;&gt;B10,WEEKDAY(Tableau1[[#This Row],[Date]],2)&gt;WEEKDAY(B10,2)),Tableau1[[#This Row],[Date]]+Tableau1[[#This Row],[Heure]]-(B10+C10),0))</f>
        <v>0</v>
      </c>
      <c r="G11" s="20">
        <f>IF(ROW()=2,0,IF(AND(Tableau1[[#This Row],[Nom]]=A10,Tableau1[[#This Row],[Date]]&lt;&gt;B10,WEEKDAY(Tableau1[[#This Row],[Date]],2)&lt;WEEKDAY(B10,2)),Tableau1[[#This Row],[Date]]+Tableau1[[#This Row],[Heure]]-(B10+C10),0))</f>
        <v>0</v>
      </c>
      <c r="H11" s="21" t="str">
        <f>VLOOKUP(Tableau1[[#This Row],[Nom]],TSalariés[],2,0)</f>
        <v>Direction 2</v>
      </c>
      <c r="I11" s="20">
        <f>IF(Tableau1[[#This Row],[Heure]]&lt;T_Horaire[Matin],T_Horaire[Matin]-Tableau1[[#This Row],[Heure]],0)</f>
        <v>0</v>
      </c>
      <c r="J11" s="20">
        <f>IF(Tableau1[[#This Row],[Heure]]&gt;T_Horaire[Soir],Tableau1[[#This Row],[Heure]]-T_Horaire[Soir],0)</f>
        <v>0</v>
      </c>
      <c r="K11" s="27">
        <f>IF(WEEKDAY(Tableau1[[#This Row],[Date]],2)&gt;5,1,0)</f>
        <v>0</v>
      </c>
    </row>
    <row r="12" spans="1:11" x14ac:dyDescent="0.2">
      <c r="A12" s="15" t="s">
        <v>5</v>
      </c>
      <c r="B12" s="16">
        <v>43392</v>
      </c>
      <c r="C12" s="17">
        <v>0.31319444444444444</v>
      </c>
      <c r="D12" s="18">
        <f t="shared" si="0"/>
        <v>1</v>
      </c>
      <c r="E12" s="19">
        <f>IF(ISEVEN(Tableau1[[#This Row],[N° badg]]),SUM(Tableau1[[#This Row],[Heure]],-C11),0)</f>
        <v>0</v>
      </c>
      <c r="F12" s="20">
        <f>IF(ROW()=2,0,IF(AND(Tableau1[[#This Row],[Nom]]=A11,Tableau1[[#This Row],[Date]]&lt;&gt;B11,WEEKDAY(Tableau1[[#This Row],[Date]],2)&gt;WEEKDAY(B11,2)),Tableau1[[#This Row],[Date]]+Tableau1[[#This Row],[Heure]]-(B11+C11),0))</f>
        <v>0.57083333333866904</v>
      </c>
      <c r="G12" s="20">
        <f>IF(ROW()=2,0,IF(AND(Tableau1[[#This Row],[Nom]]=A11,Tableau1[[#This Row],[Date]]&lt;&gt;B11,WEEKDAY(Tableau1[[#This Row],[Date]],2)&lt;WEEKDAY(B11,2)),Tableau1[[#This Row],[Date]]+Tableau1[[#This Row],[Heure]]-(B11+C11),0))</f>
        <v>0</v>
      </c>
      <c r="H12" s="21" t="str">
        <f>VLOOKUP(Tableau1[[#This Row],[Nom]],TSalariés[],2,0)</f>
        <v>Direction 2</v>
      </c>
      <c r="I12" s="20">
        <f>IF(Tableau1[[#This Row],[Heure]]&lt;T_Horaire[Matin],T_Horaire[Matin]-Tableau1[[#This Row],[Heure]],0)</f>
        <v>0</v>
      </c>
      <c r="J12" s="20">
        <f>IF(Tableau1[[#This Row],[Heure]]&gt;T_Horaire[Soir],Tableau1[[#This Row],[Heure]]-T_Horaire[Soir],0)</f>
        <v>0</v>
      </c>
      <c r="K12" s="27">
        <f>IF(WEEKDAY(Tableau1[[#This Row],[Date]],2)&gt;5,1,0)</f>
        <v>0</v>
      </c>
    </row>
    <row r="13" spans="1:11" x14ac:dyDescent="0.2">
      <c r="A13" s="15" t="s">
        <v>5</v>
      </c>
      <c r="B13" s="16">
        <v>43392</v>
      </c>
      <c r="C13" s="17">
        <v>0.53125</v>
      </c>
      <c r="D13" s="18">
        <f t="shared" si="0"/>
        <v>2</v>
      </c>
      <c r="E13" s="19">
        <f>IF(ISEVEN(Tableau1[[#This Row],[N° badg]]),SUM(Tableau1[[#This Row],[Heure]],-C12),0)</f>
        <v>0.21805555555555556</v>
      </c>
      <c r="F13" s="20">
        <f>IF(ROW()=2,0,IF(AND(Tableau1[[#This Row],[Nom]]=A12,Tableau1[[#This Row],[Date]]&lt;&gt;B12,WEEKDAY(Tableau1[[#This Row],[Date]],2)&gt;WEEKDAY(B12,2)),Tableau1[[#This Row],[Date]]+Tableau1[[#This Row],[Heure]]-(B12+C12),0))</f>
        <v>0</v>
      </c>
      <c r="G13" s="20">
        <f>IF(ROW()=2,0,IF(AND(Tableau1[[#This Row],[Nom]]=A12,Tableau1[[#This Row],[Date]]&lt;&gt;B12,WEEKDAY(Tableau1[[#This Row],[Date]],2)&lt;WEEKDAY(B12,2)),Tableau1[[#This Row],[Date]]+Tableau1[[#This Row],[Heure]]-(B12+C12),0))</f>
        <v>0</v>
      </c>
      <c r="H13" s="21" t="str">
        <f>VLOOKUP(Tableau1[[#This Row],[Nom]],TSalariés[],2,0)</f>
        <v>Direction 2</v>
      </c>
      <c r="I13" s="20">
        <f>IF(Tableau1[[#This Row],[Heure]]&lt;T_Horaire[Matin],T_Horaire[Matin]-Tableau1[[#This Row],[Heure]],0)</f>
        <v>0</v>
      </c>
      <c r="J13" s="20">
        <f>IF(Tableau1[[#This Row],[Heure]]&gt;T_Horaire[Soir],Tableau1[[#This Row],[Heure]]-T_Horaire[Soir],0)</f>
        <v>0</v>
      </c>
      <c r="K13" s="27">
        <f>IF(WEEKDAY(Tableau1[[#This Row],[Date]],2)&gt;5,1,0)</f>
        <v>0</v>
      </c>
    </row>
    <row r="14" spans="1:11" x14ac:dyDescent="0.2">
      <c r="A14" s="15" t="s">
        <v>5</v>
      </c>
      <c r="B14" s="16">
        <v>43393</v>
      </c>
      <c r="C14" s="17">
        <v>0.55347222222222225</v>
      </c>
      <c r="D14" s="18">
        <f t="shared" si="0"/>
        <v>1</v>
      </c>
      <c r="E14" s="19">
        <f>IF(ISEVEN(Tableau1[[#This Row],[N° badg]]),SUM(Tableau1[[#This Row],[Heure]],-C13),0)</f>
        <v>0</v>
      </c>
      <c r="F14" s="20">
        <f>IF(ROW()=2,0,IF(AND(Tableau1[[#This Row],[Nom]]=A13,Tableau1[[#This Row],[Date]]&lt;&gt;B13,WEEKDAY(Tableau1[[#This Row],[Date]],2)&gt;WEEKDAY(B13,2)),Tableau1[[#This Row],[Date]]+Tableau1[[#This Row],[Heure]]-(B13+C13),0))</f>
        <v>1.0222222222218988</v>
      </c>
      <c r="G14" s="20">
        <f>IF(ROW()=2,0,IF(AND(Tableau1[[#This Row],[Nom]]=A13,Tableau1[[#This Row],[Date]]&lt;&gt;B13,WEEKDAY(Tableau1[[#This Row],[Date]],2)&lt;WEEKDAY(B13,2)),Tableau1[[#This Row],[Date]]+Tableau1[[#This Row],[Heure]]-(B13+C13),0))</f>
        <v>0</v>
      </c>
      <c r="H14" s="21" t="str">
        <f>VLOOKUP(Tableau1[[#This Row],[Nom]],TSalariés[],2,0)</f>
        <v>Direction 2</v>
      </c>
      <c r="I14" s="20">
        <f>IF(Tableau1[[#This Row],[Heure]]&lt;T_Horaire[Matin],T_Horaire[Matin]-Tableau1[[#This Row],[Heure]],0)</f>
        <v>0</v>
      </c>
      <c r="J14" s="20">
        <f>IF(Tableau1[[#This Row],[Heure]]&gt;T_Horaire[Soir],Tableau1[[#This Row],[Heure]]-T_Horaire[Soir],0)</f>
        <v>0</v>
      </c>
      <c r="K14" s="27">
        <f>IF(WEEKDAY(Tableau1[[#This Row],[Date]],2)&gt;5,1,0)</f>
        <v>1</v>
      </c>
    </row>
    <row r="15" spans="1:11" x14ac:dyDescent="0.2">
      <c r="A15" s="15" t="s">
        <v>5</v>
      </c>
      <c r="B15" s="16">
        <v>43393</v>
      </c>
      <c r="C15" s="17">
        <v>0.68888888888888899</v>
      </c>
      <c r="D15" s="18">
        <f t="shared" si="0"/>
        <v>2</v>
      </c>
      <c r="E15" s="19">
        <f>IF(ISEVEN(Tableau1[[#This Row],[N° badg]]),SUM(Tableau1[[#This Row],[Heure]],-C14),0)</f>
        <v>0.13541666666666674</v>
      </c>
      <c r="F15" s="20">
        <f>IF(ROW()=2,0,IF(AND(Tableau1[[#This Row],[Nom]]=A14,Tableau1[[#This Row],[Date]]&lt;&gt;B14,WEEKDAY(Tableau1[[#This Row],[Date]],2)&gt;WEEKDAY(B14,2)),Tableau1[[#This Row],[Date]]+Tableau1[[#This Row],[Heure]]-(B14+C14),0))</f>
        <v>0</v>
      </c>
      <c r="G15" s="20">
        <f>IF(ROW()=2,0,IF(AND(Tableau1[[#This Row],[Nom]]=A14,Tableau1[[#This Row],[Date]]&lt;&gt;B14,WEEKDAY(Tableau1[[#This Row],[Date]],2)&lt;WEEKDAY(B14,2)),Tableau1[[#This Row],[Date]]+Tableau1[[#This Row],[Heure]]-(B14+C14),0))</f>
        <v>0</v>
      </c>
      <c r="H15" s="21" t="str">
        <f>VLOOKUP(Tableau1[[#This Row],[Nom]],TSalariés[],2,0)</f>
        <v>Direction 2</v>
      </c>
      <c r="I15" s="20">
        <f>IF(Tableau1[[#This Row],[Heure]]&lt;T_Horaire[Matin],T_Horaire[Matin]-Tableau1[[#This Row],[Heure]],0)</f>
        <v>0</v>
      </c>
      <c r="J15" s="20">
        <f>IF(Tableau1[[#This Row],[Heure]]&gt;T_Horaire[Soir],Tableau1[[#This Row],[Heure]]-T_Horaire[Soir],0)</f>
        <v>0</v>
      </c>
      <c r="K15" s="27">
        <f>IF(WEEKDAY(Tableau1[[#This Row],[Date]],2)&gt;5,1,0)</f>
        <v>1</v>
      </c>
    </row>
    <row r="16" spans="1:11" x14ac:dyDescent="0.2">
      <c r="A16" s="15" t="s">
        <v>4</v>
      </c>
      <c r="B16" s="16">
        <v>43385</v>
      </c>
      <c r="C16" s="17">
        <v>0.38680555555555557</v>
      </c>
      <c r="D16" s="18">
        <f t="shared" si="0"/>
        <v>1</v>
      </c>
      <c r="E16" s="19">
        <f>IF(ISEVEN(Tableau1[[#This Row],[N° badg]]),SUM(Tableau1[[#This Row],[Heure]],-C15),0)</f>
        <v>0</v>
      </c>
      <c r="F16" s="20">
        <f>IF(ROW()=2,0,IF(AND(Tableau1[[#This Row],[Nom]]=A15,Tableau1[[#This Row],[Date]]&lt;&gt;B15,WEEKDAY(Tableau1[[#This Row],[Date]],2)&gt;WEEKDAY(B15,2)),Tableau1[[#This Row],[Date]]+Tableau1[[#This Row],[Heure]]-(B15+C15),0))</f>
        <v>0</v>
      </c>
      <c r="G16" s="20">
        <f>IF(ROW()=2,0,IF(AND(Tableau1[[#This Row],[Nom]]=A15,Tableau1[[#This Row],[Date]]&lt;&gt;B15,WEEKDAY(Tableau1[[#This Row],[Date]],2)&lt;WEEKDAY(B15,2)),Tableau1[[#This Row],[Date]]+Tableau1[[#This Row],[Heure]]-(B15+C15),0))</f>
        <v>0</v>
      </c>
      <c r="H16" s="21" t="str">
        <f>VLOOKUP(Tableau1[[#This Row],[Nom]],TSalariés[],2,0)</f>
        <v>Direction 1</v>
      </c>
      <c r="I16" s="20">
        <f>IF(Tableau1[[#This Row],[Heure]]&lt;T_Horaire[Matin],T_Horaire[Matin]-Tableau1[[#This Row],[Heure]],0)</f>
        <v>0</v>
      </c>
      <c r="J16" s="20">
        <f>IF(Tableau1[[#This Row],[Heure]]&gt;T_Horaire[Soir],Tableau1[[#This Row],[Heure]]-T_Horaire[Soir],0)</f>
        <v>0</v>
      </c>
      <c r="K16" s="27">
        <f>IF(WEEKDAY(Tableau1[[#This Row],[Date]],2)&gt;5,1,0)</f>
        <v>0</v>
      </c>
    </row>
    <row r="17" spans="1:11" x14ac:dyDescent="0.2">
      <c r="A17" s="15" t="s">
        <v>4</v>
      </c>
      <c r="B17" s="16">
        <v>43385</v>
      </c>
      <c r="C17" s="17">
        <v>0.55625000000000002</v>
      </c>
      <c r="D17" s="18">
        <f t="shared" si="0"/>
        <v>2</v>
      </c>
      <c r="E17" s="19">
        <f>IF(ISEVEN(Tableau1[[#This Row],[N° badg]]),SUM(Tableau1[[#This Row],[Heure]],-C16),0)</f>
        <v>0.16944444444444445</v>
      </c>
      <c r="F17" s="20">
        <f>IF(ROW()=2,0,IF(AND(Tableau1[[#This Row],[Nom]]=A16,Tableau1[[#This Row],[Date]]&lt;&gt;B16,WEEKDAY(Tableau1[[#This Row],[Date]],2)&gt;WEEKDAY(B16,2)),Tableau1[[#This Row],[Date]]+Tableau1[[#This Row],[Heure]]-(B16+C16),0))</f>
        <v>0</v>
      </c>
      <c r="G17" s="20">
        <f>IF(ROW()=2,0,IF(AND(Tableau1[[#This Row],[Nom]]=A16,Tableau1[[#This Row],[Date]]&lt;&gt;B16,WEEKDAY(Tableau1[[#This Row],[Date]],2)&lt;WEEKDAY(B16,2)),Tableau1[[#This Row],[Date]]+Tableau1[[#This Row],[Heure]]-(B16+C16),0))</f>
        <v>0</v>
      </c>
      <c r="H17" s="21" t="str">
        <f>VLOOKUP(Tableau1[[#This Row],[Nom]],TSalariés[],2,0)</f>
        <v>Direction 1</v>
      </c>
      <c r="I17" s="20">
        <f>IF(Tableau1[[#This Row],[Heure]]&lt;T_Horaire[Matin],T_Horaire[Matin]-Tableau1[[#This Row],[Heure]],0)</f>
        <v>0</v>
      </c>
      <c r="J17" s="20">
        <f>IF(Tableau1[[#This Row],[Heure]]&gt;T_Horaire[Soir],Tableau1[[#This Row],[Heure]]-T_Horaire[Soir],0)</f>
        <v>0</v>
      </c>
      <c r="K17" s="27">
        <f>IF(WEEKDAY(Tableau1[[#This Row],[Date]],2)&gt;5,1,0)</f>
        <v>0</v>
      </c>
    </row>
    <row r="18" spans="1:11" x14ac:dyDescent="0.2">
      <c r="A18" s="15" t="s">
        <v>4</v>
      </c>
      <c r="B18" s="16">
        <v>43385</v>
      </c>
      <c r="C18" s="17">
        <v>0.56805555555555554</v>
      </c>
      <c r="D18" s="18">
        <f t="shared" si="0"/>
        <v>3</v>
      </c>
      <c r="E18" s="19">
        <f>IF(ISEVEN(Tableau1[[#This Row],[N° badg]]),SUM(Tableau1[[#This Row],[Heure]],-C17),0)</f>
        <v>0</v>
      </c>
      <c r="F18" s="20">
        <f>IF(ROW()=2,0,IF(AND(Tableau1[[#This Row],[Nom]]=A17,Tableau1[[#This Row],[Date]]&lt;&gt;B17,WEEKDAY(Tableau1[[#This Row],[Date]],2)&gt;WEEKDAY(B17,2)),Tableau1[[#This Row],[Date]]+Tableau1[[#This Row],[Heure]]-(B17+C17),0))</f>
        <v>0</v>
      </c>
      <c r="G18" s="20">
        <f>IF(ROW()=2,0,IF(AND(Tableau1[[#This Row],[Nom]]=A17,Tableau1[[#This Row],[Date]]&lt;&gt;B17,WEEKDAY(Tableau1[[#This Row],[Date]],2)&lt;WEEKDAY(B17,2)),Tableau1[[#This Row],[Date]]+Tableau1[[#This Row],[Heure]]-(B17+C17),0))</f>
        <v>0</v>
      </c>
      <c r="H18" s="21" t="str">
        <f>VLOOKUP(Tableau1[[#This Row],[Nom]],TSalariés[],2,0)</f>
        <v>Direction 1</v>
      </c>
      <c r="I18" s="20">
        <f>IF(Tableau1[[#This Row],[Heure]]&lt;T_Horaire[Matin],T_Horaire[Matin]-Tableau1[[#This Row],[Heure]],0)</f>
        <v>0</v>
      </c>
      <c r="J18" s="20">
        <f>IF(Tableau1[[#This Row],[Heure]]&gt;T_Horaire[Soir],Tableau1[[#This Row],[Heure]]-T_Horaire[Soir],0)</f>
        <v>0</v>
      </c>
      <c r="K18" s="27">
        <f>IF(WEEKDAY(Tableau1[[#This Row],[Date]],2)&gt;5,1,0)</f>
        <v>0</v>
      </c>
    </row>
    <row r="19" spans="1:11" x14ac:dyDescent="0.2">
      <c r="A19" s="15" t="s">
        <v>4</v>
      </c>
      <c r="B19" s="16">
        <v>43385</v>
      </c>
      <c r="C19" s="17">
        <v>0.72777777777777775</v>
      </c>
      <c r="D19" s="18">
        <f t="shared" si="0"/>
        <v>4</v>
      </c>
      <c r="E19" s="19">
        <f>IF(ISEVEN(Tableau1[[#This Row],[N° badg]]),SUM(Tableau1[[#This Row],[Heure]],-C18),0)</f>
        <v>0.15972222222222221</v>
      </c>
      <c r="F19" s="20">
        <f>IF(ROW()=2,0,IF(AND(Tableau1[[#This Row],[Nom]]=A18,Tableau1[[#This Row],[Date]]&lt;&gt;B18,WEEKDAY(Tableau1[[#This Row],[Date]],2)&gt;WEEKDAY(B18,2)),Tableau1[[#This Row],[Date]]+Tableau1[[#This Row],[Heure]]-(B18+C18),0))</f>
        <v>0</v>
      </c>
      <c r="G19" s="20">
        <f>IF(ROW()=2,0,IF(AND(Tableau1[[#This Row],[Nom]]=A18,Tableau1[[#This Row],[Date]]&lt;&gt;B18,WEEKDAY(Tableau1[[#This Row],[Date]],2)&lt;WEEKDAY(B18,2)),Tableau1[[#This Row],[Date]]+Tableau1[[#This Row],[Heure]]-(B18+C18),0))</f>
        <v>0</v>
      </c>
      <c r="H19" s="21" t="str">
        <f>VLOOKUP(Tableau1[[#This Row],[Nom]],TSalariés[],2,0)</f>
        <v>Direction 1</v>
      </c>
      <c r="I19" s="20">
        <f>IF(Tableau1[[#This Row],[Heure]]&lt;T_Horaire[Matin],T_Horaire[Matin]-Tableau1[[#This Row],[Heure]],0)</f>
        <v>0</v>
      </c>
      <c r="J19" s="20">
        <f>IF(Tableau1[[#This Row],[Heure]]&gt;T_Horaire[Soir],Tableau1[[#This Row],[Heure]]-T_Horaire[Soir],0)</f>
        <v>0</v>
      </c>
      <c r="K19" s="27">
        <f>IF(WEEKDAY(Tableau1[[#This Row],[Date]],2)&gt;5,1,0)</f>
        <v>0</v>
      </c>
    </row>
    <row r="20" spans="1:11" x14ac:dyDescent="0.2">
      <c r="A20" s="15" t="s">
        <v>4</v>
      </c>
      <c r="B20" s="16">
        <v>43388</v>
      </c>
      <c r="C20" s="17">
        <v>0.38194444444444442</v>
      </c>
      <c r="D20" s="18">
        <f t="shared" si="0"/>
        <v>1</v>
      </c>
      <c r="E20" s="19">
        <f>IF(ISEVEN(Tableau1[[#This Row],[N° badg]]),SUM(Tableau1[[#This Row],[Heure]],-C19),0)</f>
        <v>0</v>
      </c>
      <c r="F20" s="20">
        <f>IF(ROW()=2,0,IF(AND(Tableau1[[#This Row],[Nom]]=A19,Tableau1[[#This Row],[Date]]&lt;&gt;B19,WEEKDAY(Tableau1[[#This Row],[Date]],2)&gt;WEEKDAY(B19,2)),Tableau1[[#This Row],[Date]]+Tableau1[[#This Row],[Heure]]-(B19+C19),0))</f>
        <v>0</v>
      </c>
      <c r="G20" s="20">
        <f>IF(ROW()=2,0,IF(AND(Tableau1[[#This Row],[Nom]]=A19,Tableau1[[#This Row],[Date]]&lt;&gt;B19,WEEKDAY(Tableau1[[#This Row],[Date]],2)&lt;WEEKDAY(B19,2)),Tableau1[[#This Row],[Date]]+Tableau1[[#This Row],[Heure]]-(B19+C19),0))</f>
        <v>2.6541666666671517</v>
      </c>
      <c r="H20" s="21" t="str">
        <f>VLOOKUP(Tableau1[[#This Row],[Nom]],TSalariés[],2,0)</f>
        <v>Direction 1</v>
      </c>
      <c r="I20" s="20">
        <f>IF(Tableau1[[#This Row],[Heure]]&lt;T_Horaire[Matin],T_Horaire[Matin]-Tableau1[[#This Row],[Heure]],0)</f>
        <v>0</v>
      </c>
      <c r="J20" s="20">
        <f>IF(Tableau1[[#This Row],[Heure]]&gt;T_Horaire[Soir],Tableau1[[#This Row],[Heure]]-T_Horaire[Soir],0)</f>
        <v>0</v>
      </c>
      <c r="K20" s="27">
        <f>IF(WEEKDAY(Tableau1[[#This Row],[Date]],2)&gt;5,1,0)</f>
        <v>0</v>
      </c>
    </row>
    <row r="21" spans="1:11" x14ac:dyDescent="0.2">
      <c r="A21" s="15" t="s">
        <v>4</v>
      </c>
      <c r="B21" s="16">
        <v>43388</v>
      </c>
      <c r="C21" s="17">
        <v>0.5493055555555556</v>
      </c>
      <c r="D21" s="18">
        <f t="shared" si="0"/>
        <v>2</v>
      </c>
      <c r="E21" s="19">
        <f>IF(ISEVEN(Tableau1[[#This Row],[N° badg]]),SUM(Tableau1[[#This Row],[Heure]],-C20),0)</f>
        <v>0.16736111111111118</v>
      </c>
      <c r="F21" s="20">
        <f>IF(ROW()=2,0,IF(AND(Tableau1[[#This Row],[Nom]]=A20,Tableau1[[#This Row],[Date]]&lt;&gt;B20,WEEKDAY(Tableau1[[#This Row],[Date]],2)&gt;WEEKDAY(B20,2)),Tableau1[[#This Row],[Date]]+Tableau1[[#This Row],[Heure]]-(B20+C20),0))</f>
        <v>0</v>
      </c>
      <c r="G21" s="20">
        <f>IF(ROW()=2,0,IF(AND(Tableau1[[#This Row],[Nom]]=A20,Tableau1[[#This Row],[Date]]&lt;&gt;B20,WEEKDAY(Tableau1[[#This Row],[Date]],2)&lt;WEEKDAY(B20,2)),Tableau1[[#This Row],[Date]]+Tableau1[[#This Row],[Heure]]-(B20+C20),0))</f>
        <v>0</v>
      </c>
      <c r="H21" s="21" t="str">
        <f>VLOOKUP(Tableau1[[#This Row],[Nom]],TSalariés[],2,0)</f>
        <v>Direction 1</v>
      </c>
      <c r="I21" s="20">
        <f>IF(Tableau1[[#This Row],[Heure]]&lt;T_Horaire[Matin],T_Horaire[Matin]-Tableau1[[#This Row],[Heure]],0)</f>
        <v>0</v>
      </c>
      <c r="J21" s="20">
        <f>IF(Tableau1[[#This Row],[Heure]]&gt;T_Horaire[Soir],Tableau1[[#This Row],[Heure]]-T_Horaire[Soir],0)</f>
        <v>0</v>
      </c>
      <c r="K21" s="27">
        <f>IF(WEEKDAY(Tableau1[[#This Row],[Date]],2)&gt;5,1,0)</f>
        <v>0</v>
      </c>
    </row>
    <row r="22" spans="1:11" x14ac:dyDescent="0.2">
      <c r="A22" s="15" t="s">
        <v>4</v>
      </c>
      <c r="B22" s="16">
        <v>43388</v>
      </c>
      <c r="C22" s="17">
        <v>0.5625</v>
      </c>
      <c r="D22" s="18">
        <f t="shared" si="0"/>
        <v>3</v>
      </c>
      <c r="E22" s="19">
        <f>IF(ISEVEN(Tableau1[[#This Row],[N° badg]]),SUM(Tableau1[[#This Row],[Heure]],-C21),0)</f>
        <v>0</v>
      </c>
      <c r="F22" s="20">
        <f>IF(ROW()=2,0,IF(AND(Tableau1[[#This Row],[Nom]]=A21,Tableau1[[#This Row],[Date]]&lt;&gt;B21,WEEKDAY(Tableau1[[#This Row],[Date]],2)&gt;WEEKDAY(B21,2)),Tableau1[[#This Row],[Date]]+Tableau1[[#This Row],[Heure]]-(B21+C21),0))</f>
        <v>0</v>
      </c>
      <c r="G22" s="20">
        <f>IF(ROW()=2,0,IF(AND(Tableau1[[#This Row],[Nom]]=A21,Tableau1[[#This Row],[Date]]&lt;&gt;B21,WEEKDAY(Tableau1[[#This Row],[Date]],2)&lt;WEEKDAY(B21,2)),Tableau1[[#This Row],[Date]]+Tableau1[[#This Row],[Heure]]-(B21+C21),0))</f>
        <v>0</v>
      </c>
      <c r="H22" s="21" t="str">
        <f>VLOOKUP(Tableau1[[#This Row],[Nom]],TSalariés[],2,0)</f>
        <v>Direction 1</v>
      </c>
      <c r="I22" s="20">
        <f>IF(Tableau1[[#This Row],[Heure]]&lt;T_Horaire[Matin],T_Horaire[Matin]-Tableau1[[#This Row],[Heure]],0)</f>
        <v>0</v>
      </c>
      <c r="J22" s="20">
        <f>IF(Tableau1[[#This Row],[Heure]]&gt;T_Horaire[Soir],Tableau1[[#This Row],[Heure]]-T_Horaire[Soir],0)</f>
        <v>0</v>
      </c>
      <c r="K22" s="27">
        <f>IF(WEEKDAY(Tableau1[[#This Row],[Date]],2)&gt;5,1,0)</f>
        <v>0</v>
      </c>
    </row>
    <row r="23" spans="1:11" x14ac:dyDescent="0.2">
      <c r="A23" s="15" t="s">
        <v>4</v>
      </c>
      <c r="B23" s="16">
        <v>43388</v>
      </c>
      <c r="C23" s="17">
        <v>0.73055555555555562</v>
      </c>
      <c r="D23" s="18">
        <f t="shared" si="0"/>
        <v>4</v>
      </c>
      <c r="E23" s="19">
        <f>IF(ISEVEN(Tableau1[[#This Row],[N° badg]]),SUM(Tableau1[[#This Row],[Heure]],-C22),0)</f>
        <v>0.16805555555555562</v>
      </c>
      <c r="F23" s="20">
        <f>IF(ROW()=2,0,IF(AND(Tableau1[[#This Row],[Nom]]=A22,Tableau1[[#This Row],[Date]]&lt;&gt;B22,WEEKDAY(Tableau1[[#This Row],[Date]],2)&gt;WEEKDAY(B22,2)),Tableau1[[#This Row],[Date]]+Tableau1[[#This Row],[Heure]]-(B22+C22),0))</f>
        <v>0</v>
      </c>
      <c r="G23" s="20">
        <f>IF(ROW()=2,0,IF(AND(Tableau1[[#This Row],[Nom]]=A22,Tableau1[[#This Row],[Date]]&lt;&gt;B22,WEEKDAY(Tableau1[[#This Row],[Date]],2)&lt;WEEKDAY(B22,2)),Tableau1[[#This Row],[Date]]+Tableau1[[#This Row],[Heure]]-(B22+C22),0))</f>
        <v>0</v>
      </c>
      <c r="H23" s="21" t="str">
        <f>VLOOKUP(Tableau1[[#This Row],[Nom]],TSalariés[],2,0)</f>
        <v>Direction 1</v>
      </c>
      <c r="I23" s="20">
        <f>IF(Tableau1[[#This Row],[Heure]]&lt;T_Horaire[Matin],T_Horaire[Matin]-Tableau1[[#This Row],[Heure]],0)</f>
        <v>0</v>
      </c>
      <c r="J23" s="20">
        <f>IF(Tableau1[[#This Row],[Heure]]&gt;T_Horaire[Soir],Tableau1[[#This Row],[Heure]]-T_Horaire[Soir],0)</f>
        <v>0</v>
      </c>
      <c r="K23" s="27">
        <f>IF(WEEKDAY(Tableau1[[#This Row],[Date]],2)&gt;5,1,0)</f>
        <v>0</v>
      </c>
    </row>
    <row r="24" spans="1:11" x14ac:dyDescent="0.2">
      <c r="A24" s="15" t="s">
        <v>4</v>
      </c>
      <c r="B24" s="16">
        <v>43389</v>
      </c>
      <c r="C24" s="17">
        <v>0.29722222222222222</v>
      </c>
      <c r="D24" s="18">
        <f t="shared" si="0"/>
        <v>1</v>
      </c>
      <c r="E24" s="19">
        <f>IF(ISEVEN(Tableau1[[#This Row],[N° badg]]),SUM(Tableau1[[#This Row],[Heure]],-C23),0)</f>
        <v>0</v>
      </c>
      <c r="F24" s="20">
        <f>IF(ROW()=2,0,IF(AND(Tableau1[[#This Row],[Nom]]=A23,Tableau1[[#This Row],[Date]]&lt;&gt;B23,WEEKDAY(Tableau1[[#This Row],[Date]],2)&gt;WEEKDAY(B23,2)),Tableau1[[#This Row],[Date]]+Tableau1[[#This Row],[Heure]]-(B23+C23),0))</f>
        <v>0.56666666666569654</v>
      </c>
      <c r="G24" s="20">
        <f>IF(ROW()=2,0,IF(AND(Tableau1[[#This Row],[Nom]]=A23,Tableau1[[#This Row],[Date]]&lt;&gt;B23,WEEKDAY(Tableau1[[#This Row],[Date]],2)&lt;WEEKDAY(B23,2)),Tableau1[[#This Row],[Date]]+Tableau1[[#This Row],[Heure]]-(B23+C23),0))</f>
        <v>0</v>
      </c>
      <c r="H24" s="21" t="str">
        <f>VLOOKUP(Tableau1[[#This Row],[Nom]],TSalariés[],2,0)</f>
        <v>Direction 1</v>
      </c>
      <c r="I24" s="20">
        <f>IF(Tableau1[[#This Row],[Heure]]&lt;T_Horaire[Matin],T_Horaire[Matin]-Tableau1[[#This Row],[Heure]],0)</f>
        <v>1.5277777777777779E-2</v>
      </c>
      <c r="J24" s="20">
        <f>IF(Tableau1[[#This Row],[Heure]]&gt;T_Horaire[Soir],Tableau1[[#This Row],[Heure]]-T_Horaire[Soir],0)</f>
        <v>0</v>
      </c>
      <c r="K24" s="27">
        <f>IF(WEEKDAY(Tableau1[[#This Row],[Date]],2)&gt;5,1,0)</f>
        <v>0</v>
      </c>
    </row>
    <row r="25" spans="1:11" x14ac:dyDescent="0.2">
      <c r="A25" s="15" t="s">
        <v>4</v>
      </c>
      <c r="B25" s="16">
        <v>43389</v>
      </c>
      <c r="C25" s="17">
        <v>0.81041666666666667</v>
      </c>
      <c r="D25" s="18">
        <f t="shared" si="0"/>
        <v>2</v>
      </c>
      <c r="E25" s="19">
        <f>IF(ISEVEN(Tableau1[[#This Row],[N° badg]]),SUM(Tableau1[[#This Row],[Heure]],-C24),0)</f>
        <v>0.51319444444444451</v>
      </c>
      <c r="F25" s="20">
        <f>IF(ROW()=2,0,IF(AND(Tableau1[[#This Row],[Nom]]=A24,Tableau1[[#This Row],[Date]]&lt;&gt;B24,WEEKDAY(Tableau1[[#This Row],[Date]],2)&gt;WEEKDAY(B24,2)),Tableau1[[#This Row],[Date]]+Tableau1[[#This Row],[Heure]]-(B24+C24),0))</f>
        <v>0</v>
      </c>
      <c r="G25" s="20">
        <f>IF(ROW()=2,0,IF(AND(Tableau1[[#This Row],[Nom]]=A24,Tableau1[[#This Row],[Date]]&lt;&gt;B24,WEEKDAY(Tableau1[[#This Row],[Date]],2)&lt;WEEKDAY(B24,2)),Tableau1[[#This Row],[Date]]+Tableau1[[#This Row],[Heure]]-(B24+C24),0))</f>
        <v>0</v>
      </c>
      <c r="H25" s="21" t="str">
        <f>VLOOKUP(Tableau1[[#This Row],[Nom]],TSalariés[],2,0)</f>
        <v>Direction 1</v>
      </c>
      <c r="I25" s="20">
        <f>IF(Tableau1[[#This Row],[Heure]]&lt;T_Horaire[Matin],T_Horaire[Matin]-Tableau1[[#This Row],[Heure]],0)</f>
        <v>0</v>
      </c>
      <c r="J25" s="20">
        <f>IF(Tableau1[[#This Row],[Heure]]&gt;T_Horaire[Soir],Tableau1[[#This Row],[Heure]]-T_Horaire[Soir],0)</f>
        <v>1.8750000000000044E-2</v>
      </c>
      <c r="K25" s="27">
        <f>IF(WEEKDAY(Tableau1[[#This Row],[Date]],2)&gt;5,1,0)</f>
        <v>0</v>
      </c>
    </row>
    <row r="26" spans="1:11" x14ac:dyDescent="0.2">
      <c r="A26" s="15" t="s">
        <v>4</v>
      </c>
      <c r="B26" s="16">
        <v>43390</v>
      </c>
      <c r="C26" s="17">
        <v>0.26597222222222222</v>
      </c>
      <c r="D26" s="18">
        <f t="shared" si="0"/>
        <v>1</v>
      </c>
      <c r="E26" s="19">
        <f>IF(ISEVEN(Tableau1[[#This Row],[N° badg]]),SUM(Tableau1[[#This Row],[Heure]],-C25),0)</f>
        <v>0</v>
      </c>
      <c r="F26" s="20">
        <f>IF(ROW()=2,0,IF(AND(Tableau1[[#This Row],[Nom]]=A25,Tableau1[[#This Row],[Date]]&lt;&gt;B25,WEEKDAY(Tableau1[[#This Row],[Date]],2)&gt;WEEKDAY(B25,2)),Tableau1[[#This Row],[Date]]+Tableau1[[#This Row],[Heure]]-(B25+C25),0))</f>
        <v>0.45555555555620231</v>
      </c>
      <c r="G26" s="20">
        <f>IF(ROW()=2,0,IF(AND(Tableau1[[#This Row],[Nom]]=A25,Tableau1[[#This Row],[Date]]&lt;&gt;B25,WEEKDAY(Tableau1[[#This Row],[Date]],2)&lt;WEEKDAY(B25,2)),Tableau1[[#This Row],[Date]]+Tableau1[[#This Row],[Heure]]-(B25+C25),0))</f>
        <v>0</v>
      </c>
      <c r="H26" s="21" t="str">
        <f>VLOOKUP(Tableau1[[#This Row],[Nom]],TSalariés[],2,0)</f>
        <v>Direction 1</v>
      </c>
      <c r="I26" s="20">
        <f>IF(Tableau1[[#This Row],[Heure]]&lt;T_Horaire[Matin],T_Horaire[Matin]-Tableau1[[#This Row],[Heure]],0)</f>
        <v>4.6527777777777779E-2</v>
      </c>
      <c r="J26" s="20">
        <f>IF(Tableau1[[#This Row],[Heure]]&gt;T_Horaire[Soir],Tableau1[[#This Row],[Heure]]-T_Horaire[Soir],0)</f>
        <v>0</v>
      </c>
      <c r="K26" s="27">
        <f>IF(WEEKDAY(Tableau1[[#This Row],[Date]],2)&gt;5,1,0)</f>
        <v>0</v>
      </c>
    </row>
    <row r="27" spans="1:11" x14ac:dyDescent="0.2">
      <c r="A27" s="15" t="s">
        <v>4</v>
      </c>
      <c r="B27" s="16">
        <v>43390</v>
      </c>
      <c r="C27" s="17">
        <v>0.57500000000000007</v>
      </c>
      <c r="D27" s="18">
        <f t="shared" si="0"/>
        <v>2</v>
      </c>
      <c r="E27" s="19">
        <f>IF(ISEVEN(Tableau1[[#This Row],[N° badg]]),SUM(Tableau1[[#This Row],[Heure]],-C26),0)</f>
        <v>0.30902777777777785</v>
      </c>
      <c r="F27" s="20">
        <f>IF(ROW()=2,0,IF(AND(Tableau1[[#This Row],[Nom]]=A26,Tableau1[[#This Row],[Date]]&lt;&gt;B26,WEEKDAY(Tableau1[[#This Row],[Date]],2)&gt;WEEKDAY(B26,2)),Tableau1[[#This Row],[Date]]+Tableau1[[#This Row],[Heure]]-(B26+C26),0))</f>
        <v>0</v>
      </c>
      <c r="G27" s="20">
        <f>IF(ROW()=2,0,IF(AND(Tableau1[[#This Row],[Nom]]=A26,Tableau1[[#This Row],[Date]]&lt;&gt;B26,WEEKDAY(Tableau1[[#This Row],[Date]],2)&lt;WEEKDAY(B26,2)),Tableau1[[#This Row],[Date]]+Tableau1[[#This Row],[Heure]]-(B26+C26),0))</f>
        <v>0</v>
      </c>
      <c r="H27" s="21" t="str">
        <f>VLOOKUP(Tableau1[[#This Row],[Nom]],TSalariés[],2,0)</f>
        <v>Direction 1</v>
      </c>
      <c r="I27" s="20">
        <f>IF(Tableau1[[#This Row],[Heure]]&lt;T_Horaire[Matin],T_Horaire[Matin]-Tableau1[[#This Row],[Heure]],0)</f>
        <v>0</v>
      </c>
      <c r="J27" s="20">
        <f>IF(Tableau1[[#This Row],[Heure]]&gt;T_Horaire[Soir],Tableau1[[#This Row],[Heure]]-T_Horaire[Soir],0)</f>
        <v>0</v>
      </c>
      <c r="K27" s="27">
        <f>IF(WEEKDAY(Tableau1[[#This Row],[Date]],2)&gt;5,1,0)</f>
        <v>0</v>
      </c>
    </row>
    <row r="28" spans="1:11" x14ac:dyDescent="0.2">
      <c r="A28" s="15" t="s">
        <v>4</v>
      </c>
      <c r="B28" s="16">
        <v>43390</v>
      </c>
      <c r="C28" s="17">
        <v>0.61597222222222225</v>
      </c>
      <c r="D28" s="18">
        <f t="shared" si="0"/>
        <v>3</v>
      </c>
      <c r="E28" s="19">
        <f>IF(ISEVEN(Tableau1[[#This Row],[N° badg]]),SUM(Tableau1[[#This Row],[Heure]],-C27),0)</f>
        <v>0</v>
      </c>
      <c r="F28" s="20">
        <f>IF(ROW()=2,0,IF(AND(Tableau1[[#This Row],[Nom]]=A27,Tableau1[[#This Row],[Date]]&lt;&gt;B27,WEEKDAY(Tableau1[[#This Row],[Date]],2)&gt;WEEKDAY(B27,2)),Tableau1[[#This Row],[Date]]+Tableau1[[#This Row],[Heure]]-(B27+C27),0))</f>
        <v>0</v>
      </c>
      <c r="G28" s="20">
        <f>IF(ROW()=2,0,IF(AND(Tableau1[[#This Row],[Nom]]=A27,Tableau1[[#This Row],[Date]]&lt;&gt;B27,WEEKDAY(Tableau1[[#This Row],[Date]],2)&lt;WEEKDAY(B27,2)),Tableau1[[#This Row],[Date]]+Tableau1[[#This Row],[Heure]]-(B27+C27),0))</f>
        <v>0</v>
      </c>
      <c r="H28" s="21" t="str">
        <f>VLOOKUP(Tableau1[[#This Row],[Nom]],TSalariés[],2,0)</f>
        <v>Direction 1</v>
      </c>
      <c r="I28" s="20">
        <f>IF(Tableau1[[#This Row],[Heure]]&lt;T_Horaire[Matin],T_Horaire[Matin]-Tableau1[[#This Row],[Heure]],0)</f>
        <v>0</v>
      </c>
      <c r="J28" s="20">
        <f>IF(Tableau1[[#This Row],[Heure]]&gt;T_Horaire[Soir],Tableau1[[#This Row],[Heure]]-T_Horaire[Soir],0)</f>
        <v>0</v>
      </c>
      <c r="K28" s="27">
        <f>IF(WEEKDAY(Tableau1[[#This Row],[Date]],2)&gt;5,1,0)</f>
        <v>0</v>
      </c>
    </row>
    <row r="29" spans="1:11" x14ac:dyDescent="0.2">
      <c r="A29" s="15" t="s">
        <v>4</v>
      </c>
      <c r="B29" s="16">
        <v>43390</v>
      </c>
      <c r="C29" s="17">
        <v>0.72361111111111109</v>
      </c>
      <c r="D29" s="18">
        <f t="shared" si="0"/>
        <v>4</v>
      </c>
      <c r="E29" s="19">
        <f>IF(ISEVEN(Tableau1[[#This Row],[N° badg]]),SUM(Tableau1[[#This Row],[Heure]],-C28),0)</f>
        <v>0.10763888888888884</v>
      </c>
      <c r="F29" s="20">
        <f>IF(ROW()=2,0,IF(AND(Tableau1[[#This Row],[Nom]]=A28,Tableau1[[#This Row],[Date]]&lt;&gt;B28,WEEKDAY(Tableau1[[#This Row],[Date]],2)&gt;WEEKDAY(B28,2)),Tableau1[[#This Row],[Date]]+Tableau1[[#This Row],[Heure]]-(B28+C28),0))</f>
        <v>0</v>
      </c>
      <c r="G29" s="20">
        <f>IF(ROW()=2,0,IF(AND(Tableau1[[#This Row],[Nom]]=A28,Tableau1[[#This Row],[Date]]&lt;&gt;B28,WEEKDAY(Tableau1[[#This Row],[Date]],2)&lt;WEEKDAY(B28,2)),Tableau1[[#This Row],[Date]]+Tableau1[[#This Row],[Heure]]-(B28+C28),0))</f>
        <v>0</v>
      </c>
      <c r="H29" s="21" t="str">
        <f>VLOOKUP(Tableau1[[#This Row],[Nom]],TSalariés[],2,0)</f>
        <v>Direction 1</v>
      </c>
      <c r="I29" s="20">
        <f>IF(Tableau1[[#This Row],[Heure]]&lt;T_Horaire[Matin],T_Horaire[Matin]-Tableau1[[#This Row],[Heure]],0)</f>
        <v>0</v>
      </c>
      <c r="J29" s="20">
        <f>IF(Tableau1[[#This Row],[Heure]]&gt;T_Horaire[Soir],Tableau1[[#This Row],[Heure]]-T_Horaire[Soir],0)</f>
        <v>0</v>
      </c>
      <c r="K29" s="27">
        <f>IF(WEEKDAY(Tableau1[[#This Row],[Date]],2)&gt;5,1,0)</f>
        <v>0</v>
      </c>
    </row>
    <row r="30" spans="1:11" x14ac:dyDescent="0.2">
      <c r="A30" s="15" t="s">
        <v>4</v>
      </c>
      <c r="B30" s="16">
        <v>43392</v>
      </c>
      <c r="C30" s="17">
        <v>0.38472222222222219</v>
      </c>
      <c r="D30" s="18">
        <f t="shared" si="0"/>
        <v>1</v>
      </c>
      <c r="E30" s="19">
        <f>IF(ISEVEN(Tableau1[[#This Row],[N° badg]]),SUM(Tableau1[[#This Row],[Heure]],-C29),0)</f>
        <v>0</v>
      </c>
      <c r="F30" s="20">
        <f>IF(ROW()=2,0,IF(AND(Tableau1[[#This Row],[Nom]]=A29,Tableau1[[#This Row],[Date]]&lt;&gt;B29,WEEKDAY(Tableau1[[#This Row],[Date]],2)&gt;WEEKDAY(B29,2)),Tableau1[[#This Row],[Date]]+Tableau1[[#This Row],[Heure]]-(B29+C29),0))</f>
        <v>1.6611111111124046</v>
      </c>
      <c r="G30" s="20">
        <f>IF(ROW()=2,0,IF(AND(Tableau1[[#This Row],[Nom]]=A29,Tableau1[[#This Row],[Date]]&lt;&gt;B29,WEEKDAY(Tableau1[[#This Row],[Date]],2)&lt;WEEKDAY(B29,2)),Tableau1[[#This Row],[Date]]+Tableau1[[#This Row],[Heure]]-(B29+C29),0))</f>
        <v>0</v>
      </c>
      <c r="H30" s="21" t="str">
        <f>VLOOKUP(Tableau1[[#This Row],[Nom]],TSalariés[],2,0)</f>
        <v>Direction 1</v>
      </c>
      <c r="I30" s="20">
        <f>IF(Tableau1[[#This Row],[Heure]]&lt;T_Horaire[Matin],T_Horaire[Matin]-Tableau1[[#This Row],[Heure]],0)</f>
        <v>0</v>
      </c>
      <c r="J30" s="20">
        <f>IF(Tableau1[[#This Row],[Heure]]&gt;T_Horaire[Soir],Tableau1[[#This Row],[Heure]]-T_Horaire[Soir],0)</f>
        <v>0</v>
      </c>
      <c r="K30" s="27">
        <f>IF(WEEKDAY(Tableau1[[#This Row],[Date]],2)&gt;5,1,0)</f>
        <v>0</v>
      </c>
    </row>
    <row r="31" spans="1:11" x14ac:dyDescent="0.2">
      <c r="A31" s="15" t="s">
        <v>4</v>
      </c>
      <c r="B31" s="16">
        <v>43392</v>
      </c>
      <c r="C31" s="17">
        <v>0.54999999999999993</v>
      </c>
      <c r="D31" s="18">
        <f t="shared" si="0"/>
        <v>2</v>
      </c>
      <c r="E31" s="19">
        <f>IF(ISEVEN(Tableau1[[#This Row],[N° badg]]),SUM(Tableau1[[#This Row],[Heure]],-C30),0)</f>
        <v>0.16527777777777775</v>
      </c>
      <c r="F31" s="20">
        <f>IF(ROW()=2,0,IF(AND(Tableau1[[#This Row],[Nom]]=A30,Tableau1[[#This Row],[Date]]&lt;&gt;B30,WEEKDAY(Tableau1[[#This Row],[Date]],2)&gt;WEEKDAY(B30,2)),Tableau1[[#This Row],[Date]]+Tableau1[[#This Row],[Heure]]-(B30+C30),0))</f>
        <v>0</v>
      </c>
      <c r="G31" s="20">
        <f>IF(ROW()=2,0,IF(AND(Tableau1[[#This Row],[Nom]]=A30,Tableau1[[#This Row],[Date]]&lt;&gt;B30,WEEKDAY(Tableau1[[#This Row],[Date]],2)&lt;WEEKDAY(B30,2)),Tableau1[[#This Row],[Date]]+Tableau1[[#This Row],[Heure]]-(B30+C30),0))</f>
        <v>0</v>
      </c>
      <c r="H31" s="21" t="str">
        <f>VLOOKUP(Tableau1[[#This Row],[Nom]],TSalariés[],2,0)</f>
        <v>Direction 1</v>
      </c>
      <c r="I31" s="20">
        <f>IF(Tableau1[[#This Row],[Heure]]&lt;T_Horaire[Matin],T_Horaire[Matin]-Tableau1[[#This Row],[Heure]],0)</f>
        <v>0</v>
      </c>
      <c r="J31" s="20">
        <f>IF(Tableau1[[#This Row],[Heure]]&gt;T_Horaire[Soir],Tableau1[[#This Row],[Heure]]-T_Horaire[Soir],0)</f>
        <v>0</v>
      </c>
      <c r="K31" s="27">
        <f>IF(WEEKDAY(Tableau1[[#This Row],[Date]],2)&gt;5,1,0)</f>
        <v>0</v>
      </c>
    </row>
    <row r="32" spans="1:11" x14ac:dyDescent="0.2">
      <c r="A32" s="15" t="s">
        <v>4</v>
      </c>
      <c r="B32" s="16">
        <v>43392</v>
      </c>
      <c r="C32" s="17">
        <v>0.7055555555555556</v>
      </c>
      <c r="D32" s="18">
        <f t="shared" si="0"/>
        <v>3</v>
      </c>
      <c r="E32" s="19">
        <f>IF(ISEVEN(Tableau1[[#This Row],[N° badg]]),SUM(Tableau1[[#This Row],[Heure]],-C31),0)</f>
        <v>0</v>
      </c>
      <c r="F32" s="20">
        <f>IF(ROW()=2,0,IF(AND(Tableau1[[#This Row],[Nom]]=A31,Tableau1[[#This Row],[Date]]&lt;&gt;B31,WEEKDAY(Tableau1[[#This Row],[Date]],2)&gt;WEEKDAY(B31,2)),Tableau1[[#This Row],[Date]]+Tableau1[[#This Row],[Heure]]-(B31+C31),0))</f>
        <v>0</v>
      </c>
      <c r="G32" s="20">
        <f>IF(ROW()=2,0,IF(AND(Tableau1[[#This Row],[Nom]]=A31,Tableau1[[#This Row],[Date]]&lt;&gt;B31,WEEKDAY(Tableau1[[#This Row],[Date]],2)&lt;WEEKDAY(B31,2)),Tableau1[[#This Row],[Date]]+Tableau1[[#This Row],[Heure]]-(B31+C31),0))</f>
        <v>0</v>
      </c>
      <c r="H32" s="21" t="str">
        <f>VLOOKUP(Tableau1[[#This Row],[Nom]],TSalariés[],2,0)</f>
        <v>Direction 1</v>
      </c>
      <c r="I32" s="20">
        <f>IF(Tableau1[[#This Row],[Heure]]&lt;T_Horaire[Matin],T_Horaire[Matin]-Tableau1[[#This Row],[Heure]],0)</f>
        <v>0</v>
      </c>
      <c r="J32" s="20">
        <f>IF(Tableau1[[#This Row],[Heure]]&gt;T_Horaire[Soir],Tableau1[[#This Row],[Heure]]-T_Horaire[Soir],0)</f>
        <v>0</v>
      </c>
      <c r="K32" s="27">
        <f>IF(WEEKDAY(Tableau1[[#This Row],[Date]],2)&gt;5,1,0)</f>
        <v>0</v>
      </c>
    </row>
    <row r="33" spans="1:11" x14ac:dyDescent="0.2">
      <c r="A33" s="15" t="s">
        <v>3</v>
      </c>
      <c r="B33" s="16">
        <v>43388</v>
      </c>
      <c r="C33" s="17">
        <v>0.31319444444444444</v>
      </c>
      <c r="D33" s="18">
        <f t="shared" si="0"/>
        <v>1</v>
      </c>
      <c r="E33" s="19">
        <f>IF(ISEVEN(Tableau1[[#This Row],[N° badg]]),SUM(Tableau1[[#This Row],[Heure]],-C32),0)</f>
        <v>0</v>
      </c>
      <c r="F33" s="20">
        <f>IF(ROW()=2,0,IF(AND(Tableau1[[#This Row],[Nom]]=A32,Tableau1[[#This Row],[Date]]&lt;&gt;B32,WEEKDAY(Tableau1[[#This Row],[Date]],2)&gt;WEEKDAY(B32,2)),Tableau1[[#This Row],[Date]]+Tableau1[[#This Row],[Heure]]-(B32+C32),0))</f>
        <v>0</v>
      </c>
      <c r="G33" s="20">
        <f>IF(ROW()=2,0,IF(AND(Tableau1[[#This Row],[Nom]]=A32,Tableau1[[#This Row],[Date]]&lt;&gt;B32,WEEKDAY(Tableau1[[#This Row],[Date]],2)&lt;WEEKDAY(B32,2)),Tableau1[[#This Row],[Date]]+Tableau1[[#This Row],[Heure]]-(B32+C32),0))</f>
        <v>0</v>
      </c>
      <c r="H33" s="21" t="str">
        <f>VLOOKUP(Tableau1[[#This Row],[Nom]],TSalariés[],2,0)</f>
        <v>Direction 2</v>
      </c>
      <c r="I33" s="20">
        <f>IF(Tableau1[[#This Row],[Heure]]&lt;T_Horaire[Matin],T_Horaire[Matin]-Tableau1[[#This Row],[Heure]],0)</f>
        <v>0</v>
      </c>
      <c r="J33" s="20">
        <f>IF(Tableau1[[#This Row],[Heure]]&gt;T_Horaire[Soir],Tableau1[[#This Row],[Heure]]-T_Horaire[Soir],0)</f>
        <v>0</v>
      </c>
      <c r="K33" s="27">
        <f>IF(WEEKDAY(Tableau1[[#This Row],[Date]],2)&gt;5,1,0)</f>
        <v>0</v>
      </c>
    </row>
    <row r="34" spans="1:11" x14ac:dyDescent="0.2">
      <c r="A34" s="15" t="s">
        <v>3</v>
      </c>
      <c r="B34" s="16">
        <v>43388</v>
      </c>
      <c r="C34" s="17">
        <v>0.47291666666666665</v>
      </c>
      <c r="D34" s="18">
        <f t="shared" si="0"/>
        <v>2</v>
      </c>
      <c r="E34" s="19">
        <f>IF(ISEVEN(Tableau1[[#This Row],[N° badg]]),SUM(Tableau1[[#This Row],[Heure]],-C33),0)</f>
        <v>0.15972222222222221</v>
      </c>
      <c r="F34" s="20">
        <f>IF(ROW()=2,0,IF(AND(Tableau1[[#This Row],[Nom]]=A33,Tableau1[[#This Row],[Date]]&lt;&gt;B33,WEEKDAY(Tableau1[[#This Row],[Date]],2)&gt;WEEKDAY(B33,2)),Tableau1[[#This Row],[Date]]+Tableau1[[#This Row],[Heure]]-(B33+C33),0))</f>
        <v>0</v>
      </c>
      <c r="G34" s="20">
        <f>IF(ROW()=2,0,IF(AND(Tableau1[[#This Row],[Nom]]=A33,Tableau1[[#This Row],[Date]]&lt;&gt;B33,WEEKDAY(Tableau1[[#This Row],[Date]],2)&lt;WEEKDAY(B33,2)),Tableau1[[#This Row],[Date]]+Tableau1[[#This Row],[Heure]]-(B33+C33),0))</f>
        <v>0</v>
      </c>
      <c r="H34" s="21" t="str">
        <f>VLOOKUP(Tableau1[[#This Row],[Nom]],TSalariés[],2,0)</f>
        <v>Direction 2</v>
      </c>
      <c r="I34" s="20">
        <f>IF(Tableau1[[#This Row],[Heure]]&lt;T_Horaire[Matin],T_Horaire[Matin]-Tableau1[[#This Row],[Heure]],0)</f>
        <v>0</v>
      </c>
      <c r="J34" s="20">
        <f>IF(Tableau1[[#This Row],[Heure]]&gt;T_Horaire[Soir],Tableau1[[#This Row],[Heure]]-T_Horaire[Soir],0)</f>
        <v>0</v>
      </c>
      <c r="K34" s="27">
        <f>IF(WEEKDAY(Tableau1[[#This Row],[Date]],2)&gt;5,1,0)</f>
        <v>0</v>
      </c>
    </row>
    <row r="35" spans="1:11" x14ac:dyDescent="0.2">
      <c r="A35" s="15" t="s">
        <v>3</v>
      </c>
      <c r="B35" s="16">
        <v>43388</v>
      </c>
      <c r="C35" s="17">
        <v>0.49444444444444446</v>
      </c>
      <c r="D35" s="18">
        <f t="shared" si="0"/>
        <v>3</v>
      </c>
      <c r="E35" s="19">
        <f>IF(ISEVEN(Tableau1[[#This Row],[N° badg]]),SUM(Tableau1[[#This Row],[Heure]],-C34),0)</f>
        <v>0</v>
      </c>
      <c r="F35" s="20">
        <f>IF(ROW()=2,0,IF(AND(Tableau1[[#This Row],[Nom]]=A34,Tableau1[[#This Row],[Date]]&lt;&gt;B34,WEEKDAY(Tableau1[[#This Row],[Date]],2)&gt;WEEKDAY(B34,2)),Tableau1[[#This Row],[Date]]+Tableau1[[#This Row],[Heure]]-(B34+C34),0))</f>
        <v>0</v>
      </c>
      <c r="G35" s="20">
        <f>IF(ROW()=2,0,IF(AND(Tableau1[[#This Row],[Nom]]=A34,Tableau1[[#This Row],[Date]]&lt;&gt;B34,WEEKDAY(Tableau1[[#This Row],[Date]],2)&lt;WEEKDAY(B34,2)),Tableau1[[#This Row],[Date]]+Tableau1[[#This Row],[Heure]]-(B34+C34),0))</f>
        <v>0</v>
      </c>
      <c r="H35" s="21" t="str">
        <f>VLOOKUP(Tableau1[[#This Row],[Nom]],TSalariés[],2,0)</f>
        <v>Direction 2</v>
      </c>
      <c r="I35" s="20">
        <f>IF(Tableau1[[#This Row],[Heure]]&lt;T_Horaire[Matin],T_Horaire[Matin]-Tableau1[[#This Row],[Heure]],0)</f>
        <v>0</v>
      </c>
      <c r="J35" s="20">
        <f>IF(Tableau1[[#This Row],[Heure]]&gt;T_Horaire[Soir],Tableau1[[#This Row],[Heure]]-T_Horaire[Soir],0)</f>
        <v>0</v>
      </c>
      <c r="K35" s="27">
        <f>IF(WEEKDAY(Tableau1[[#This Row],[Date]],2)&gt;5,1,0)</f>
        <v>0</v>
      </c>
    </row>
    <row r="36" spans="1:11" x14ac:dyDescent="0.2">
      <c r="A36" s="15" t="s">
        <v>3</v>
      </c>
      <c r="B36" s="16">
        <v>43388</v>
      </c>
      <c r="C36" s="17">
        <v>0.71458333333333324</v>
      </c>
      <c r="D36" s="18">
        <f t="shared" si="0"/>
        <v>4</v>
      </c>
      <c r="E36" s="19">
        <f>IF(ISEVEN(Tableau1[[#This Row],[N° badg]]),SUM(Tableau1[[#This Row],[Heure]],-C35),0)</f>
        <v>0.22013888888888877</v>
      </c>
      <c r="F36" s="20">
        <f>IF(ROW()=2,0,IF(AND(Tableau1[[#This Row],[Nom]]=A35,Tableau1[[#This Row],[Date]]&lt;&gt;B35,WEEKDAY(Tableau1[[#This Row],[Date]],2)&gt;WEEKDAY(B35,2)),Tableau1[[#This Row],[Date]]+Tableau1[[#This Row],[Heure]]-(B35+C35),0))</f>
        <v>0</v>
      </c>
      <c r="G36" s="20">
        <f>IF(ROW()=2,0,IF(AND(Tableau1[[#This Row],[Nom]]=A35,Tableau1[[#This Row],[Date]]&lt;&gt;B35,WEEKDAY(Tableau1[[#This Row],[Date]],2)&lt;WEEKDAY(B35,2)),Tableau1[[#This Row],[Date]]+Tableau1[[#This Row],[Heure]]-(B35+C35),0))</f>
        <v>0</v>
      </c>
      <c r="H36" s="21" t="str">
        <f>VLOOKUP(Tableau1[[#This Row],[Nom]],TSalariés[],2,0)</f>
        <v>Direction 2</v>
      </c>
      <c r="I36" s="20">
        <f>IF(Tableau1[[#This Row],[Heure]]&lt;T_Horaire[Matin],T_Horaire[Matin]-Tableau1[[#This Row],[Heure]],0)</f>
        <v>0</v>
      </c>
      <c r="J36" s="20">
        <f>IF(Tableau1[[#This Row],[Heure]]&gt;T_Horaire[Soir],Tableau1[[#This Row],[Heure]]-T_Horaire[Soir],0)</f>
        <v>0</v>
      </c>
      <c r="K36" s="27">
        <f>IF(WEEKDAY(Tableau1[[#This Row],[Date]],2)&gt;5,1,0)</f>
        <v>0</v>
      </c>
    </row>
    <row r="37" spans="1:11" x14ac:dyDescent="0.2">
      <c r="A37" s="15" t="s">
        <v>3</v>
      </c>
      <c r="B37" s="16">
        <v>43389</v>
      </c>
      <c r="C37" s="17">
        <v>0.31388888888888888</v>
      </c>
      <c r="D37" s="18">
        <f t="shared" si="0"/>
        <v>1</v>
      </c>
      <c r="E37" s="19">
        <f>IF(ISEVEN(Tableau1[[#This Row],[N° badg]]),SUM(Tableau1[[#This Row],[Heure]],-C36),0)</f>
        <v>0</v>
      </c>
      <c r="F37" s="20">
        <f>IF(ROW()=2,0,IF(AND(Tableau1[[#This Row],[Nom]]=A36,Tableau1[[#This Row],[Date]]&lt;&gt;B36,WEEKDAY(Tableau1[[#This Row],[Date]],2)&gt;WEEKDAY(B36,2)),Tableau1[[#This Row],[Date]]+Tableau1[[#This Row],[Heure]]-(B36+C36),0))</f>
        <v>0.59930555555183673</v>
      </c>
      <c r="G37" s="20">
        <f>IF(ROW()=2,0,IF(AND(Tableau1[[#This Row],[Nom]]=A36,Tableau1[[#This Row],[Date]]&lt;&gt;B36,WEEKDAY(Tableau1[[#This Row],[Date]],2)&lt;WEEKDAY(B36,2)),Tableau1[[#This Row],[Date]]+Tableau1[[#This Row],[Heure]]-(B36+C36),0))</f>
        <v>0</v>
      </c>
      <c r="H37" s="21" t="str">
        <f>VLOOKUP(Tableau1[[#This Row],[Nom]],TSalariés[],2,0)</f>
        <v>Direction 2</v>
      </c>
      <c r="I37" s="20">
        <f>IF(Tableau1[[#This Row],[Heure]]&lt;T_Horaire[Matin],T_Horaire[Matin]-Tableau1[[#This Row],[Heure]],0)</f>
        <v>0</v>
      </c>
      <c r="J37" s="20">
        <f>IF(Tableau1[[#This Row],[Heure]]&gt;T_Horaire[Soir],Tableau1[[#This Row],[Heure]]-T_Horaire[Soir],0)</f>
        <v>0</v>
      </c>
      <c r="K37" s="27">
        <f>IF(WEEKDAY(Tableau1[[#This Row],[Date]],2)&gt;5,1,0)</f>
        <v>0</v>
      </c>
    </row>
    <row r="38" spans="1:11" x14ac:dyDescent="0.2">
      <c r="A38" s="15" t="s">
        <v>3</v>
      </c>
      <c r="B38" s="16">
        <v>43389</v>
      </c>
      <c r="C38" s="17">
        <v>0.375</v>
      </c>
      <c r="D38" s="18">
        <f t="shared" si="0"/>
        <v>2</v>
      </c>
      <c r="E38" s="19">
        <f>IF(ISEVEN(Tableau1[[#This Row],[N° badg]]),SUM(Tableau1[[#This Row],[Heure]],-C37),0)</f>
        <v>6.1111111111111116E-2</v>
      </c>
      <c r="F38" s="20">
        <f>IF(ROW()=2,0,IF(AND(Tableau1[[#This Row],[Nom]]=A37,Tableau1[[#This Row],[Date]]&lt;&gt;B37,WEEKDAY(Tableau1[[#This Row],[Date]],2)&gt;WEEKDAY(B37,2)),Tableau1[[#This Row],[Date]]+Tableau1[[#This Row],[Heure]]-(B37+C37),0))</f>
        <v>0</v>
      </c>
      <c r="G38" s="20">
        <f>IF(ROW()=2,0,IF(AND(Tableau1[[#This Row],[Nom]]=A37,Tableau1[[#This Row],[Date]]&lt;&gt;B37,WEEKDAY(Tableau1[[#This Row],[Date]],2)&lt;WEEKDAY(B37,2)),Tableau1[[#This Row],[Date]]+Tableau1[[#This Row],[Heure]]-(B37+C37),0))</f>
        <v>0</v>
      </c>
      <c r="H38" s="21" t="str">
        <f>VLOOKUP(Tableau1[[#This Row],[Nom]],TSalariés[],2,0)</f>
        <v>Direction 2</v>
      </c>
      <c r="I38" s="20">
        <f>IF(Tableau1[[#This Row],[Heure]]&lt;T_Horaire[Matin],T_Horaire[Matin]-Tableau1[[#This Row],[Heure]],0)</f>
        <v>0</v>
      </c>
      <c r="J38" s="20">
        <f>IF(Tableau1[[#This Row],[Heure]]&gt;T_Horaire[Soir],Tableau1[[#This Row],[Heure]]-T_Horaire[Soir],0)</f>
        <v>0</v>
      </c>
      <c r="K38" s="27">
        <f>IF(WEEKDAY(Tableau1[[#This Row],[Date]],2)&gt;5,1,0)</f>
        <v>0</v>
      </c>
    </row>
    <row r="39" spans="1:11" x14ac:dyDescent="0.2">
      <c r="A39" s="15" t="s">
        <v>3</v>
      </c>
      <c r="B39" s="16">
        <v>43389</v>
      </c>
      <c r="C39" s="17">
        <v>0.39583333333333331</v>
      </c>
      <c r="D39" s="18">
        <f t="shared" si="0"/>
        <v>3</v>
      </c>
      <c r="E39" s="19">
        <f>IF(ISEVEN(Tableau1[[#This Row],[N° badg]]),SUM(Tableau1[[#This Row],[Heure]],-C38),0)</f>
        <v>0</v>
      </c>
      <c r="F39" s="20">
        <f>IF(ROW()=2,0,IF(AND(Tableau1[[#This Row],[Nom]]=A38,Tableau1[[#This Row],[Date]]&lt;&gt;B38,WEEKDAY(Tableau1[[#This Row],[Date]],2)&gt;WEEKDAY(B38,2)),Tableau1[[#This Row],[Date]]+Tableau1[[#This Row],[Heure]]-(B38+C38),0))</f>
        <v>0</v>
      </c>
      <c r="G39" s="20">
        <f>IF(ROW()=2,0,IF(AND(Tableau1[[#This Row],[Nom]]=A38,Tableau1[[#This Row],[Date]]&lt;&gt;B38,WEEKDAY(Tableau1[[#This Row],[Date]],2)&lt;WEEKDAY(B38,2)),Tableau1[[#This Row],[Date]]+Tableau1[[#This Row],[Heure]]-(B38+C38),0))</f>
        <v>0</v>
      </c>
      <c r="H39" s="21" t="str">
        <f>VLOOKUP(Tableau1[[#This Row],[Nom]],TSalariés[],2,0)</f>
        <v>Direction 2</v>
      </c>
      <c r="I39" s="20">
        <f>IF(Tableau1[[#This Row],[Heure]]&lt;T_Horaire[Matin],T_Horaire[Matin]-Tableau1[[#This Row],[Heure]],0)</f>
        <v>0</v>
      </c>
      <c r="J39" s="20">
        <f>IF(Tableau1[[#This Row],[Heure]]&gt;T_Horaire[Soir],Tableau1[[#This Row],[Heure]]-T_Horaire[Soir],0)</f>
        <v>0</v>
      </c>
      <c r="K39" s="27">
        <f>IF(WEEKDAY(Tableau1[[#This Row],[Date]],2)&gt;5,1,0)</f>
        <v>0</v>
      </c>
    </row>
    <row r="40" spans="1:11" x14ac:dyDescent="0.2">
      <c r="A40" s="15" t="s">
        <v>3</v>
      </c>
      <c r="B40" s="16">
        <v>43389</v>
      </c>
      <c r="C40" s="17">
        <v>0.47152777777777777</v>
      </c>
      <c r="D40" s="18">
        <f t="shared" si="0"/>
        <v>4</v>
      </c>
      <c r="E40" s="19">
        <f>IF(ISEVEN(Tableau1[[#This Row],[N° badg]]),SUM(Tableau1[[#This Row],[Heure]],-C39),0)</f>
        <v>7.5694444444444453E-2</v>
      </c>
      <c r="F40" s="20">
        <f>IF(ROW()=2,0,IF(AND(Tableau1[[#This Row],[Nom]]=A39,Tableau1[[#This Row],[Date]]&lt;&gt;B39,WEEKDAY(Tableau1[[#This Row],[Date]],2)&gt;WEEKDAY(B39,2)),Tableau1[[#This Row],[Date]]+Tableau1[[#This Row],[Heure]]-(B39+C39),0))</f>
        <v>0</v>
      </c>
      <c r="G40" s="20">
        <f>IF(ROW()=2,0,IF(AND(Tableau1[[#This Row],[Nom]]=A39,Tableau1[[#This Row],[Date]]&lt;&gt;B39,WEEKDAY(Tableau1[[#This Row],[Date]],2)&lt;WEEKDAY(B39,2)),Tableau1[[#This Row],[Date]]+Tableau1[[#This Row],[Heure]]-(B39+C39),0))</f>
        <v>0</v>
      </c>
      <c r="H40" s="21" t="str">
        <f>VLOOKUP(Tableau1[[#This Row],[Nom]],TSalariés[],2,0)</f>
        <v>Direction 2</v>
      </c>
      <c r="I40" s="20">
        <f>IF(Tableau1[[#This Row],[Heure]]&lt;T_Horaire[Matin],T_Horaire[Matin]-Tableau1[[#This Row],[Heure]],0)</f>
        <v>0</v>
      </c>
      <c r="J40" s="20">
        <f>IF(Tableau1[[#This Row],[Heure]]&gt;T_Horaire[Soir],Tableau1[[#This Row],[Heure]]-T_Horaire[Soir],0)</f>
        <v>0</v>
      </c>
      <c r="K40" s="27">
        <f>IF(WEEKDAY(Tableau1[[#This Row],[Date]],2)&gt;5,1,0)</f>
        <v>0</v>
      </c>
    </row>
    <row r="41" spans="1:11" x14ac:dyDescent="0.2">
      <c r="A41" s="15" t="s">
        <v>3</v>
      </c>
      <c r="B41" s="16">
        <v>43389</v>
      </c>
      <c r="C41" s="17">
        <v>0.49444444444444446</v>
      </c>
      <c r="D41" s="18">
        <f t="shared" si="0"/>
        <v>5</v>
      </c>
      <c r="E41" s="19">
        <f>IF(ISEVEN(Tableau1[[#This Row],[N° badg]]),SUM(Tableau1[[#This Row],[Heure]],-C40),0)</f>
        <v>0</v>
      </c>
      <c r="F41" s="20">
        <f>IF(ROW()=2,0,IF(AND(Tableau1[[#This Row],[Nom]]=A40,Tableau1[[#This Row],[Date]]&lt;&gt;B40,WEEKDAY(Tableau1[[#This Row],[Date]],2)&gt;WEEKDAY(B40,2)),Tableau1[[#This Row],[Date]]+Tableau1[[#This Row],[Heure]]-(B40+C40),0))</f>
        <v>0</v>
      </c>
      <c r="G41" s="20">
        <f>IF(ROW()=2,0,IF(AND(Tableau1[[#This Row],[Nom]]=A40,Tableau1[[#This Row],[Date]]&lt;&gt;B40,WEEKDAY(Tableau1[[#This Row],[Date]],2)&lt;WEEKDAY(B40,2)),Tableau1[[#This Row],[Date]]+Tableau1[[#This Row],[Heure]]-(B40+C40),0))</f>
        <v>0</v>
      </c>
      <c r="H41" s="21" t="str">
        <f>VLOOKUP(Tableau1[[#This Row],[Nom]],TSalariés[],2,0)</f>
        <v>Direction 2</v>
      </c>
      <c r="I41" s="20">
        <f>IF(Tableau1[[#This Row],[Heure]]&lt;T_Horaire[Matin],T_Horaire[Matin]-Tableau1[[#This Row],[Heure]],0)</f>
        <v>0</v>
      </c>
      <c r="J41" s="20">
        <f>IF(Tableau1[[#This Row],[Heure]]&gt;T_Horaire[Soir],Tableau1[[#This Row],[Heure]]-T_Horaire[Soir],0)</f>
        <v>0</v>
      </c>
      <c r="K41" s="27">
        <f>IF(WEEKDAY(Tableau1[[#This Row],[Date]],2)&gt;5,1,0)</f>
        <v>0</v>
      </c>
    </row>
    <row r="42" spans="1:11" x14ac:dyDescent="0.2">
      <c r="A42" s="15" t="s">
        <v>3</v>
      </c>
      <c r="B42" s="16">
        <v>43389</v>
      </c>
      <c r="C42" s="17">
        <v>0.67152777777777783</v>
      </c>
      <c r="D42" s="18">
        <f t="shared" si="0"/>
        <v>6</v>
      </c>
      <c r="E42" s="19">
        <f>IF(ISEVEN(Tableau1[[#This Row],[N° badg]]),SUM(Tableau1[[#This Row],[Heure]],-C41),0)</f>
        <v>0.17708333333333337</v>
      </c>
      <c r="F42" s="20">
        <f>IF(ROW()=2,0,IF(AND(Tableau1[[#This Row],[Nom]]=A41,Tableau1[[#This Row],[Date]]&lt;&gt;B41,WEEKDAY(Tableau1[[#This Row],[Date]],2)&gt;WEEKDAY(B41,2)),Tableau1[[#This Row],[Date]]+Tableau1[[#This Row],[Heure]]-(B41+C41),0))</f>
        <v>0</v>
      </c>
      <c r="G42" s="20">
        <f>IF(ROW()=2,0,IF(AND(Tableau1[[#This Row],[Nom]]=A41,Tableau1[[#This Row],[Date]]&lt;&gt;B41,WEEKDAY(Tableau1[[#This Row],[Date]],2)&lt;WEEKDAY(B41,2)),Tableau1[[#This Row],[Date]]+Tableau1[[#This Row],[Heure]]-(B41+C41),0))</f>
        <v>0</v>
      </c>
      <c r="H42" s="21" t="str">
        <f>VLOOKUP(Tableau1[[#This Row],[Nom]],TSalariés[],2,0)</f>
        <v>Direction 2</v>
      </c>
      <c r="I42" s="20">
        <f>IF(Tableau1[[#This Row],[Heure]]&lt;T_Horaire[Matin],T_Horaire[Matin]-Tableau1[[#This Row],[Heure]],0)</f>
        <v>0</v>
      </c>
      <c r="J42" s="20">
        <f>IF(Tableau1[[#This Row],[Heure]]&gt;T_Horaire[Soir],Tableau1[[#This Row],[Heure]]-T_Horaire[Soir],0)</f>
        <v>0</v>
      </c>
      <c r="K42" s="27">
        <f>IF(WEEKDAY(Tableau1[[#This Row],[Date]],2)&gt;5,1,0)</f>
        <v>0</v>
      </c>
    </row>
    <row r="43" spans="1:11" x14ac:dyDescent="0.2">
      <c r="A43" s="15" t="s">
        <v>3</v>
      </c>
      <c r="B43" s="16">
        <v>43389</v>
      </c>
      <c r="C43" s="17">
        <v>0.70833333333333337</v>
      </c>
      <c r="D43" s="18">
        <f t="shared" si="0"/>
        <v>7</v>
      </c>
      <c r="E43" s="19">
        <f>IF(ISEVEN(Tableau1[[#This Row],[N° badg]]),SUM(Tableau1[[#This Row],[Heure]],-C42),0)</f>
        <v>0</v>
      </c>
      <c r="F43" s="20">
        <f>IF(ROW()=2,0,IF(AND(Tableau1[[#This Row],[Nom]]=A42,Tableau1[[#This Row],[Date]]&lt;&gt;B42,WEEKDAY(Tableau1[[#This Row],[Date]],2)&gt;WEEKDAY(B42,2)),Tableau1[[#This Row],[Date]]+Tableau1[[#This Row],[Heure]]-(B42+C42),0))</f>
        <v>0</v>
      </c>
      <c r="G43" s="20">
        <f>IF(ROW()=2,0,IF(AND(Tableau1[[#This Row],[Nom]]=A42,Tableau1[[#This Row],[Date]]&lt;&gt;B42,WEEKDAY(Tableau1[[#This Row],[Date]],2)&lt;WEEKDAY(B42,2)),Tableau1[[#This Row],[Date]]+Tableau1[[#This Row],[Heure]]-(B42+C42),0))</f>
        <v>0</v>
      </c>
      <c r="H43" s="21" t="str">
        <f>VLOOKUP(Tableau1[[#This Row],[Nom]],TSalariés[],2,0)</f>
        <v>Direction 2</v>
      </c>
      <c r="I43" s="20">
        <f>IF(Tableau1[[#This Row],[Heure]]&lt;T_Horaire[Matin],T_Horaire[Matin]-Tableau1[[#This Row],[Heure]],0)</f>
        <v>0</v>
      </c>
      <c r="J43" s="20">
        <f>IF(Tableau1[[#This Row],[Heure]]&gt;T_Horaire[Soir],Tableau1[[#This Row],[Heure]]-T_Horaire[Soir],0)</f>
        <v>0</v>
      </c>
      <c r="K43" s="27">
        <f>IF(WEEKDAY(Tableau1[[#This Row],[Date]],2)&gt;5,1,0)</f>
        <v>0</v>
      </c>
    </row>
    <row r="44" spans="1:11" x14ac:dyDescent="0.2">
      <c r="A44" s="15" t="s">
        <v>3</v>
      </c>
      <c r="B44" s="16">
        <v>43389</v>
      </c>
      <c r="C44" s="17">
        <v>0.80763888888888891</v>
      </c>
      <c r="D44" s="18">
        <f t="shared" si="0"/>
        <v>8</v>
      </c>
      <c r="E44" s="19">
        <f>IF(ISEVEN(Tableau1[[#This Row],[N° badg]]),SUM(Tableau1[[#This Row],[Heure]],-C43),0)</f>
        <v>9.9305555555555536E-2</v>
      </c>
      <c r="F44" s="20">
        <f>IF(ROW()=2,0,IF(AND(Tableau1[[#This Row],[Nom]]=A43,Tableau1[[#This Row],[Date]]&lt;&gt;B43,WEEKDAY(Tableau1[[#This Row],[Date]],2)&gt;WEEKDAY(B43,2)),Tableau1[[#This Row],[Date]]+Tableau1[[#This Row],[Heure]]-(B43+C43),0))</f>
        <v>0</v>
      </c>
      <c r="G44" s="20">
        <f>IF(ROW()=2,0,IF(AND(Tableau1[[#This Row],[Nom]]=A43,Tableau1[[#This Row],[Date]]&lt;&gt;B43,WEEKDAY(Tableau1[[#This Row],[Date]],2)&lt;WEEKDAY(B43,2)),Tableau1[[#This Row],[Date]]+Tableau1[[#This Row],[Heure]]-(B43+C43),0))</f>
        <v>0</v>
      </c>
      <c r="H44" s="21" t="str">
        <f>VLOOKUP(Tableau1[[#This Row],[Nom]],TSalariés[],2,0)</f>
        <v>Direction 2</v>
      </c>
      <c r="I44" s="20">
        <f>IF(Tableau1[[#This Row],[Heure]]&lt;T_Horaire[Matin],T_Horaire[Matin]-Tableau1[[#This Row],[Heure]],0)</f>
        <v>0</v>
      </c>
      <c r="J44" s="20">
        <f>IF(Tableau1[[#This Row],[Heure]]&gt;T_Horaire[Soir],Tableau1[[#This Row],[Heure]]-T_Horaire[Soir],0)</f>
        <v>1.5972222222222276E-2</v>
      </c>
      <c r="K44" s="27">
        <f>IF(WEEKDAY(Tableau1[[#This Row],[Date]],2)&gt;5,1,0)</f>
        <v>0</v>
      </c>
    </row>
  </sheetData>
  <pageMargins left="0.49212598425196852" right="0.49212598425196852" top="0.89370078740157477" bottom="0.89370078740157477" header="0.5" footer="0.5"/>
  <pageSetup paperSize="9" orientation="portrait" horizontalDpi="300" verticalDpi="300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2" workbookViewId="0">
      <selection activeCell="K22" sqref="K22"/>
    </sheetView>
    <sheetView workbookViewId="1">
      <selection activeCell="H4" sqref="H4"/>
    </sheetView>
  </sheetViews>
  <sheetFormatPr baseColWidth="10" defaultRowHeight="12.75" x14ac:dyDescent="0.2"/>
  <cols>
    <col min="1" max="1" width="21.140625" bestFit="1" customWidth="1"/>
    <col min="2" max="2" width="9.28515625" bestFit="1" customWidth="1"/>
    <col min="3" max="3" width="8.140625" customWidth="1"/>
    <col min="4" max="4" width="7.42578125" customWidth="1"/>
    <col min="5" max="5" width="5.85546875" customWidth="1"/>
    <col min="6" max="6" width="6.140625" customWidth="1"/>
    <col min="7" max="7" width="7.5703125" customWidth="1"/>
    <col min="8" max="8" width="10" customWidth="1"/>
    <col min="9" max="9" width="8.7109375" customWidth="1"/>
    <col min="10" max="10" width="4.7109375" customWidth="1"/>
    <col min="11" max="11" width="10.140625" bestFit="1" customWidth="1"/>
    <col min="12" max="12" width="7.42578125" customWidth="1"/>
    <col min="13" max="13" width="17" bestFit="1" customWidth="1"/>
  </cols>
  <sheetData>
    <row r="1" spans="1:13" s="24" customFormat="1" ht="25.5" customHeight="1" x14ac:dyDescent="0.2">
      <c r="A1" s="10" t="s">
        <v>8</v>
      </c>
      <c r="B1" s="23" t="s">
        <v>1</v>
      </c>
      <c r="C1" s="10" t="s">
        <v>0</v>
      </c>
      <c r="D1" s="24" t="s">
        <v>25</v>
      </c>
      <c r="E1" s="24" t="s">
        <v>26</v>
      </c>
      <c r="F1" s="24" t="s">
        <v>27</v>
      </c>
      <c r="G1" s="24" t="s">
        <v>28</v>
      </c>
      <c r="H1" s="24" t="s">
        <v>29</v>
      </c>
      <c r="I1" s="24" t="s">
        <v>23</v>
      </c>
      <c r="J1" t="s">
        <v>31</v>
      </c>
      <c r="K1"/>
      <c r="L1"/>
      <c r="M1"/>
    </row>
    <row r="2" spans="1:13" x14ac:dyDescent="0.2">
      <c r="A2" t="s">
        <v>10</v>
      </c>
      <c r="B2" t="s">
        <v>4</v>
      </c>
      <c r="C2" s="25">
        <v>43385</v>
      </c>
      <c r="D2" s="5">
        <v>4</v>
      </c>
      <c r="E2" s="6">
        <v>0.32916666666666666</v>
      </c>
      <c r="F2" s="22">
        <v>0</v>
      </c>
      <c r="G2" s="22">
        <v>0</v>
      </c>
      <c r="H2" s="22">
        <v>0</v>
      </c>
      <c r="I2" s="22">
        <v>0</v>
      </c>
      <c r="J2" s="5">
        <v>0</v>
      </c>
      <c r="M2" s="22"/>
    </row>
    <row r="3" spans="1:13" x14ac:dyDescent="0.2">
      <c r="A3" t="s">
        <v>10</v>
      </c>
      <c r="C3" s="25">
        <v>43388</v>
      </c>
      <c r="D3" s="5">
        <v>4</v>
      </c>
      <c r="E3" s="6">
        <v>0.33541666666666664</v>
      </c>
      <c r="F3" s="22">
        <v>0</v>
      </c>
      <c r="G3" s="22">
        <v>2.6541666666666668</v>
      </c>
      <c r="H3" s="22">
        <v>0</v>
      </c>
      <c r="I3" s="22">
        <v>0</v>
      </c>
      <c r="J3" s="5">
        <v>0</v>
      </c>
      <c r="M3" s="22"/>
    </row>
    <row r="4" spans="1:13" x14ac:dyDescent="0.2">
      <c r="A4" t="s">
        <v>10</v>
      </c>
      <c r="C4" s="25">
        <v>43389</v>
      </c>
      <c r="D4" s="5">
        <v>2</v>
      </c>
      <c r="E4" s="6">
        <v>0.5131944444444444</v>
      </c>
      <c r="F4" s="22">
        <v>0.56666666666666665</v>
      </c>
      <c r="G4" s="22">
        <v>0</v>
      </c>
      <c r="H4" s="22">
        <v>1.5277777777777777E-2</v>
      </c>
      <c r="I4" s="22">
        <v>1.8749999999999999E-2</v>
      </c>
      <c r="J4" s="5">
        <v>0</v>
      </c>
      <c r="M4" s="22"/>
    </row>
    <row r="5" spans="1:13" x14ac:dyDescent="0.2">
      <c r="A5" t="s">
        <v>10</v>
      </c>
      <c r="C5" s="25">
        <v>43390</v>
      </c>
      <c r="D5" s="5">
        <v>4</v>
      </c>
      <c r="E5" s="6">
        <v>0.41666666666666669</v>
      </c>
      <c r="F5" s="22">
        <v>0.45555555555555555</v>
      </c>
      <c r="G5" s="22">
        <v>0</v>
      </c>
      <c r="H5" s="22">
        <v>4.6527777777777779E-2</v>
      </c>
      <c r="I5" s="22">
        <v>0</v>
      </c>
      <c r="J5" s="5">
        <v>0</v>
      </c>
      <c r="M5" s="22"/>
    </row>
    <row r="6" spans="1:13" x14ac:dyDescent="0.2">
      <c r="A6" t="s">
        <v>10</v>
      </c>
      <c r="C6" s="25">
        <v>43392</v>
      </c>
      <c r="D6" s="5">
        <v>3</v>
      </c>
      <c r="E6" s="6">
        <v>0.16527777777777777</v>
      </c>
      <c r="F6" s="22">
        <v>1.661111111111111</v>
      </c>
      <c r="G6" s="22">
        <v>0</v>
      </c>
      <c r="H6" s="22">
        <v>0</v>
      </c>
      <c r="I6" s="22">
        <v>0</v>
      </c>
      <c r="J6" s="5">
        <v>0</v>
      </c>
      <c r="M6" s="22"/>
    </row>
    <row r="7" spans="1:13" x14ac:dyDescent="0.2">
      <c r="D7" s="5"/>
      <c r="E7" s="6"/>
      <c r="F7" s="22"/>
      <c r="G7" s="22"/>
      <c r="H7" s="22"/>
      <c r="I7" s="22"/>
      <c r="J7" s="5"/>
      <c r="M7" s="22"/>
    </row>
    <row r="8" spans="1:13" x14ac:dyDescent="0.2">
      <c r="A8" t="s">
        <v>9</v>
      </c>
      <c r="B8" t="s">
        <v>5</v>
      </c>
      <c r="C8" s="25">
        <v>43388</v>
      </c>
      <c r="D8" s="5">
        <v>2</v>
      </c>
      <c r="E8" s="6">
        <v>4.1666666666666666E-3</v>
      </c>
      <c r="F8" s="22">
        <v>0</v>
      </c>
      <c r="G8" s="22">
        <v>0</v>
      </c>
      <c r="H8" s="22">
        <v>0</v>
      </c>
      <c r="I8" s="22">
        <v>0</v>
      </c>
      <c r="J8" s="5">
        <v>0</v>
      </c>
      <c r="M8" s="22"/>
    </row>
    <row r="9" spans="1:13" x14ac:dyDescent="0.2">
      <c r="A9" t="s">
        <v>9</v>
      </c>
      <c r="C9" s="25">
        <v>43389</v>
      </c>
      <c r="D9" s="5">
        <v>4</v>
      </c>
      <c r="E9" s="6">
        <v>0.2638888888888889</v>
      </c>
      <c r="F9" s="22">
        <v>1.0284722222222222</v>
      </c>
      <c r="G9" s="22">
        <v>0</v>
      </c>
      <c r="H9" s="22">
        <v>0</v>
      </c>
      <c r="I9" s="22">
        <v>0</v>
      </c>
      <c r="J9" s="5">
        <v>0</v>
      </c>
      <c r="M9" s="22"/>
    </row>
    <row r="10" spans="1:13" x14ac:dyDescent="0.2">
      <c r="A10" t="s">
        <v>9</v>
      </c>
      <c r="C10" s="25">
        <v>43391</v>
      </c>
      <c r="D10" s="5">
        <v>4</v>
      </c>
      <c r="E10" s="6">
        <v>0.32777777777777772</v>
      </c>
      <c r="F10" s="22">
        <v>1.6381944444444443</v>
      </c>
      <c r="G10" s="22">
        <v>0</v>
      </c>
      <c r="H10" s="22">
        <v>0</v>
      </c>
      <c r="I10" s="22">
        <v>0</v>
      </c>
      <c r="J10" s="5">
        <v>0</v>
      </c>
      <c r="M10" s="22"/>
    </row>
    <row r="11" spans="1:13" x14ac:dyDescent="0.2">
      <c r="A11" t="s">
        <v>9</v>
      </c>
      <c r="C11" s="25">
        <v>43392</v>
      </c>
      <c r="D11" s="5">
        <v>2</v>
      </c>
      <c r="E11" s="6">
        <v>0.21805555555555556</v>
      </c>
      <c r="F11" s="22">
        <v>0.5708333333333333</v>
      </c>
      <c r="G11" s="22">
        <v>0</v>
      </c>
      <c r="H11" s="22">
        <v>0</v>
      </c>
      <c r="I11" s="22">
        <v>0</v>
      </c>
      <c r="J11" s="5">
        <v>0</v>
      </c>
      <c r="M11" s="22"/>
    </row>
    <row r="12" spans="1:13" x14ac:dyDescent="0.2">
      <c r="A12" t="s">
        <v>9</v>
      </c>
      <c r="C12" s="25">
        <v>43393</v>
      </c>
      <c r="D12" s="5">
        <v>2</v>
      </c>
      <c r="E12" s="6">
        <v>0.13541666666666666</v>
      </c>
      <c r="F12" s="22">
        <v>1.0222222222222221</v>
      </c>
      <c r="G12" s="22">
        <v>0</v>
      </c>
      <c r="H12" s="22">
        <v>0</v>
      </c>
      <c r="I12" s="22">
        <v>0</v>
      </c>
      <c r="J12" s="5">
        <v>1</v>
      </c>
      <c r="M12" s="22"/>
    </row>
    <row r="13" spans="1:13" x14ac:dyDescent="0.2">
      <c r="A13" t="s">
        <v>9</v>
      </c>
      <c r="B13" t="s">
        <v>3</v>
      </c>
      <c r="C13" s="25">
        <v>43388</v>
      </c>
      <c r="D13" s="5">
        <v>4</v>
      </c>
      <c r="E13" s="6">
        <v>0.37986111111111109</v>
      </c>
      <c r="F13" s="22">
        <v>0</v>
      </c>
      <c r="G13" s="22">
        <v>0</v>
      </c>
      <c r="H13" s="22">
        <v>0</v>
      </c>
      <c r="I13" s="22">
        <v>0</v>
      </c>
      <c r="J13" s="5">
        <v>0</v>
      </c>
      <c r="M13" s="22"/>
    </row>
    <row r="14" spans="1:13" x14ac:dyDescent="0.2">
      <c r="A14" t="s">
        <v>9</v>
      </c>
      <c r="C14" s="25">
        <v>43389</v>
      </c>
      <c r="D14" s="5">
        <v>8</v>
      </c>
      <c r="E14" s="6">
        <v>0.41319444444444442</v>
      </c>
      <c r="F14" s="22">
        <v>0.59930555555555554</v>
      </c>
      <c r="G14" s="22">
        <v>0</v>
      </c>
      <c r="H14" s="22">
        <v>0</v>
      </c>
      <c r="I14" s="22">
        <v>1.5972222222222224E-2</v>
      </c>
      <c r="J14" s="5">
        <v>0</v>
      </c>
      <c r="M14" s="22"/>
    </row>
    <row r="15" spans="1:13" x14ac:dyDescent="0.2">
      <c r="D15" s="5"/>
      <c r="E15" s="6"/>
      <c r="F15" s="22"/>
      <c r="G15" s="22"/>
      <c r="H15" s="22"/>
      <c r="I15" s="22"/>
      <c r="J15" s="5"/>
      <c r="M15" s="22"/>
    </row>
  </sheetData>
  <pageMargins left="0.7" right="0.7" top="0.75" bottom="0.75" header="0.3" footer="0.3"/>
  <pageSetup paperSize="9" orientation="portrait" horizontalDpi="4294967293" verticalDpi="0"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3" sqref="B3:B8"/>
    </sheetView>
    <sheetView workbookViewId="1">
      <selection activeCell="G40" sqref="G40"/>
    </sheetView>
  </sheetViews>
  <sheetFormatPr baseColWidth="10" defaultRowHeight="12.75" x14ac:dyDescent="0.2"/>
  <cols>
    <col min="1" max="1" width="37" customWidth="1"/>
    <col min="2" max="2" width="10.85546875" style="7"/>
  </cols>
  <sheetData>
    <row r="1" spans="1:2" x14ac:dyDescent="0.2">
      <c r="A1" s="9" t="s">
        <v>10</v>
      </c>
    </row>
    <row r="3" spans="1:2" x14ac:dyDescent="0.2">
      <c r="A3" s="8" t="s">
        <v>16</v>
      </c>
      <c r="B3" s="26">
        <f>COUNTIFS(TCD!A:A,$A$1,TCD!E:E,"&gt;0,5")</f>
        <v>1</v>
      </c>
    </row>
    <row r="4" spans="1:2" x14ac:dyDescent="0.2">
      <c r="A4" s="8" t="s">
        <v>12</v>
      </c>
      <c r="B4">
        <f>COUNTIFS(TCD!A:A,$A$1,TCD!F:F,"&lt;"&amp;11/24,TCD!F:F,"&gt;0")</f>
        <v>1</v>
      </c>
    </row>
    <row r="5" spans="1:2" x14ac:dyDescent="0.2">
      <c r="A5" s="8" t="s">
        <v>11</v>
      </c>
      <c r="B5">
        <f>COUNTIFS(TCD!A:A,$A$1,TCD!G:G,"&lt;"&amp;35/24,TCD!G:G,"&gt;0")</f>
        <v>0</v>
      </c>
    </row>
    <row r="6" spans="1:2" x14ac:dyDescent="0.2">
      <c r="A6" s="8" t="s">
        <v>13</v>
      </c>
      <c r="B6">
        <f>COUNTIFS(TCD!A:A,$A$1,TCD!J:J,1)</f>
        <v>0</v>
      </c>
    </row>
    <row r="7" spans="1:2" x14ac:dyDescent="0.2">
      <c r="A7" s="8" t="s">
        <v>14</v>
      </c>
      <c r="B7" s="28">
        <f>SUMIFS(TCD!H:H,TCD!A:A,$A$1)</f>
        <v>6.1805555555555558E-2</v>
      </c>
    </row>
    <row r="8" spans="1:2" x14ac:dyDescent="0.2">
      <c r="A8" s="8" t="s">
        <v>15</v>
      </c>
      <c r="B8" s="28">
        <f>SUMIFS(TCD!I:I,TCD!A:A,$A$1)</f>
        <v>1.8749999999999999E-2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29" sqref="D29"/>
    </sheetView>
    <sheetView workbookViewId="1">
      <selection activeCell="B8" sqref="B8"/>
    </sheetView>
  </sheetViews>
  <sheetFormatPr baseColWidth="10" defaultRowHeight="12.75" x14ac:dyDescent="0.2"/>
  <cols>
    <col min="1" max="1" width="37" customWidth="1"/>
    <col min="2" max="2" width="10.85546875" style="7"/>
  </cols>
  <sheetData>
    <row r="1" spans="1:2" x14ac:dyDescent="0.2">
      <c r="A1" s="9" t="s">
        <v>9</v>
      </c>
    </row>
    <row r="3" spans="1:2" x14ac:dyDescent="0.2">
      <c r="A3" s="8" t="s">
        <v>16</v>
      </c>
      <c r="B3" s="26">
        <f>COUNTIFS(TCD!A:A,$A$1,TCD!E:E,"&gt;0,5")</f>
        <v>0</v>
      </c>
    </row>
    <row r="4" spans="1:2" x14ac:dyDescent="0.2">
      <c r="A4" s="8" t="s">
        <v>12</v>
      </c>
      <c r="B4">
        <f>COUNTIFS(TCD!A:A,$A$1,TCD!F:F,"&lt;"&amp;11/24,TCD!F:F,"&gt;0")</f>
        <v>0</v>
      </c>
    </row>
    <row r="5" spans="1:2" x14ac:dyDescent="0.2">
      <c r="A5" s="8" t="s">
        <v>11</v>
      </c>
      <c r="B5">
        <f>COUNTIFS(TCD!A:A,$A$1,TCD!G:G,"&lt;"&amp;35/24,TCD!G:G,"&gt;0")</f>
        <v>0</v>
      </c>
    </row>
    <row r="6" spans="1:2" x14ac:dyDescent="0.2">
      <c r="A6" s="8" t="s">
        <v>13</v>
      </c>
      <c r="B6">
        <f>COUNTIFS(TCD!A:A,$A$1,TCD!J:J,1)</f>
        <v>1</v>
      </c>
    </row>
    <row r="7" spans="1:2" x14ac:dyDescent="0.2">
      <c r="A7" s="8" t="s">
        <v>14</v>
      </c>
      <c r="B7" s="28">
        <f>SUMIFS(TCD!H:H,TCD!A:A,$A$1)</f>
        <v>0</v>
      </c>
    </row>
    <row r="8" spans="1:2" x14ac:dyDescent="0.2">
      <c r="A8" s="8" t="s">
        <v>15</v>
      </c>
      <c r="B8" s="28">
        <f>SUMIFS(TCD!I:I,TCD!A:A,$A$1)</f>
        <v>1.5972222222222224E-2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G10" sqref="G10"/>
    </sheetView>
    <sheetView workbookViewId="1"/>
  </sheetViews>
  <sheetFormatPr baseColWidth="10" defaultRowHeight="12.75" x14ac:dyDescent="0.2"/>
  <sheetData>
    <row r="1" spans="1:6" x14ac:dyDescent="0.2">
      <c r="A1" s="8" t="s">
        <v>7</v>
      </c>
      <c r="B1" s="8" t="s">
        <v>8</v>
      </c>
      <c r="E1" s="8" t="s">
        <v>20</v>
      </c>
      <c r="F1" s="8" t="s">
        <v>21</v>
      </c>
    </row>
    <row r="2" spans="1:6" x14ac:dyDescent="0.2">
      <c r="A2" s="8" t="s">
        <v>5</v>
      </c>
      <c r="B2" s="8" t="s">
        <v>9</v>
      </c>
      <c r="E2" s="6">
        <v>0.3125</v>
      </c>
      <c r="F2" s="6">
        <v>0.79166666666666663</v>
      </c>
    </row>
    <row r="3" spans="1:6" x14ac:dyDescent="0.2">
      <c r="A3" s="8" t="s">
        <v>4</v>
      </c>
      <c r="B3" s="8" t="s">
        <v>10</v>
      </c>
    </row>
    <row r="4" spans="1:6" x14ac:dyDescent="0.2">
      <c r="A4" s="8" t="s">
        <v>3</v>
      </c>
      <c r="B4" s="8" t="s">
        <v>9</v>
      </c>
    </row>
  </sheetData>
  <pageMargins left="0.7" right="0.7" top="0.75" bottom="0.75" header="0.3" footer="0.3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</vt:lpstr>
      <vt:lpstr>TCD</vt:lpstr>
      <vt:lpstr>Stats Direction 1</vt:lpstr>
      <vt:lpstr>Stats Direction 2</vt:lpstr>
      <vt:lpstr>Liste salariés</vt:lpstr>
      <vt:lpstr>__bookmark_1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BOITEL, Nicolas</dc:creator>
  <cp:lastModifiedBy>CA</cp:lastModifiedBy>
  <dcterms:created xsi:type="dcterms:W3CDTF">2018-10-20T19:15:56Z</dcterms:created>
  <dcterms:modified xsi:type="dcterms:W3CDTF">2018-10-24T22:20:22Z</dcterms:modified>
</cp:coreProperties>
</file>