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Echanges\Forums\"/>
    </mc:Choice>
  </mc:AlternateContent>
  <xr:revisionPtr revIDLastSave="0" documentId="8_{87F3335B-9C3D-4AA7-A817-816EC757EB59}" xr6:coauthVersionLast="41" xr6:coauthVersionMax="41" xr10:uidLastSave="{00000000-0000-0000-0000-000000000000}"/>
  <bookViews>
    <workbookView xWindow="-120" yWindow="-120" windowWidth="29040" windowHeight="15990" activeTab="2" xr2:uid="{00000000-000D-0000-FFFF-FFFF00000000}"/>
  </bookViews>
  <sheets>
    <sheet name="Feuil2" sheetId="2" r:id="rId1"/>
    <sheet name="Feuil1" sheetId="1" r:id="rId2"/>
    <sheet name="PQ" sheetId="3" r:id="rId3"/>
  </sheets>
  <definedNames>
    <definedName name="Data">OFFSET(Feuil1!$A$1,,,COUNTA(Feuil1!$A:$A),COUNTA(Feuil1!$1:$1))</definedName>
  </definedNames>
  <calcPr calcId="191029"/>
  <pivotCaches>
    <pivotCache cacheId="4" r:id="rId4"/>
    <pivotCache cacheId="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24" i="1" l="1"/>
  <c r="F924" i="1" s="1"/>
  <c r="G924" i="1" s="1"/>
  <c r="H924" i="1" s="1"/>
  <c r="I924" i="1" s="1"/>
  <c r="J924" i="1" s="1"/>
  <c r="E923" i="1"/>
  <c r="F923" i="1" s="1"/>
  <c r="G923" i="1" s="1"/>
  <c r="H923" i="1" s="1"/>
  <c r="I923" i="1" s="1"/>
  <c r="J923" i="1" s="1"/>
  <c r="E922" i="1"/>
  <c r="F922" i="1" s="1"/>
  <c r="G922" i="1" s="1"/>
  <c r="H922" i="1" s="1"/>
  <c r="I922" i="1" s="1"/>
  <c r="J922" i="1" s="1"/>
  <c r="E921" i="1"/>
  <c r="F921" i="1" s="1"/>
  <c r="G921" i="1" s="1"/>
  <c r="H921" i="1" s="1"/>
  <c r="I921" i="1" s="1"/>
  <c r="J921" i="1" s="1"/>
  <c r="E920" i="1"/>
  <c r="F920" i="1" s="1"/>
  <c r="G920" i="1" s="1"/>
  <c r="H920" i="1" s="1"/>
  <c r="I920" i="1" s="1"/>
  <c r="J920" i="1" s="1"/>
  <c r="E919" i="1"/>
  <c r="F919" i="1" s="1"/>
  <c r="G919" i="1" s="1"/>
  <c r="H919" i="1" s="1"/>
  <c r="I919" i="1" s="1"/>
  <c r="J919" i="1" s="1"/>
  <c r="E918" i="1"/>
  <c r="F918" i="1" s="1"/>
  <c r="G918" i="1" s="1"/>
  <c r="H918" i="1" s="1"/>
  <c r="I918" i="1" s="1"/>
  <c r="J918" i="1" s="1"/>
  <c r="E917" i="1"/>
  <c r="F917" i="1" s="1"/>
  <c r="G917" i="1" s="1"/>
  <c r="H917" i="1" s="1"/>
  <c r="I917" i="1" s="1"/>
  <c r="J917" i="1" s="1"/>
  <c r="E916" i="1"/>
  <c r="F916" i="1" s="1"/>
  <c r="G916" i="1" s="1"/>
  <c r="H916" i="1" s="1"/>
  <c r="I916" i="1" s="1"/>
  <c r="J916" i="1" s="1"/>
  <c r="F915" i="1"/>
  <c r="G915" i="1" s="1"/>
  <c r="H915" i="1" s="1"/>
  <c r="I915" i="1" s="1"/>
  <c r="J915" i="1" s="1"/>
  <c r="E915" i="1"/>
  <c r="E914" i="1"/>
  <c r="F914" i="1" s="1"/>
  <c r="G914" i="1" s="1"/>
  <c r="H914" i="1" s="1"/>
  <c r="I914" i="1" s="1"/>
  <c r="J914" i="1" s="1"/>
  <c r="E913" i="1"/>
  <c r="F913" i="1" s="1"/>
  <c r="G913" i="1" s="1"/>
  <c r="H913" i="1" s="1"/>
  <c r="I913" i="1" s="1"/>
  <c r="J913" i="1" s="1"/>
  <c r="F912" i="1"/>
  <c r="G912" i="1" s="1"/>
  <c r="H912" i="1" s="1"/>
  <c r="I912" i="1" s="1"/>
  <c r="J912" i="1" s="1"/>
  <c r="E912" i="1"/>
  <c r="E911" i="1"/>
  <c r="F911" i="1" s="1"/>
  <c r="G911" i="1" s="1"/>
  <c r="H911" i="1" s="1"/>
  <c r="I911" i="1" s="1"/>
  <c r="J911" i="1" s="1"/>
  <c r="E910" i="1"/>
  <c r="F910" i="1" s="1"/>
  <c r="G910" i="1" s="1"/>
  <c r="H910" i="1" s="1"/>
  <c r="I910" i="1" s="1"/>
  <c r="J910" i="1" s="1"/>
  <c r="E909" i="1"/>
  <c r="F909" i="1" s="1"/>
  <c r="G909" i="1" s="1"/>
  <c r="H909" i="1" s="1"/>
  <c r="I909" i="1" s="1"/>
  <c r="J909" i="1" s="1"/>
  <c r="E908" i="1"/>
  <c r="F908" i="1" s="1"/>
  <c r="G908" i="1" s="1"/>
  <c r="H908" i="1" s="1"/>
  <c r="I908" i="1" s="1"/>
  <c r="J908" i="1" s="1"/>
  <c r="E907" i="1"/>
  <c r="F907" i="1" s="1"/>
  <c r="G907" i="1" s="1"/>
  <c r="H907" i="1" s="1"/>
  <c r="I907" i="1" s="1"/>
  <c r="J907" i="1" s="1"/>
  <c r="G906" i="1"/>
  <c r="H906" i="1" s="1"/>
  <c r="I906" i="1" s="1"/>
  <c r="J906" i="1" s="1"/>
  <c r="E906" i="1"/>
  <c r="F906" i="1" s="1"/>
  <c r="E905" i="1"/>
  <c r="F905" i="1" s="1"/>
  <c r="G905" i="1" s="1"/>
  <c r="H905" i="1" s="1"/>
  <c r="I905" i="1" s="1"/>
  <c r="J905" i="1" s="1"/>
  <c r="E904" i="1"/>
  <c r="F904" i="1" s="1"/>
  <c r="G904" i="1" s="1"/>
  <c r="H904" i="1" s="1"/>
  <c r="I904" i="1" s="1"/>
  <c r="J904" i="1" s="1"/>
  <c r="E903" i="1"/>
  <c r="F903" i="1" s="1"/>
  <c r="G903" i="1" s="1"/>
  <c r="H903" i="1" s="1"/>
  <c r="I903" i="1" s="1"/>
  <c r="J903" i="1" s="1"/>
  <c r="F902" i="1"/>
  <c r="G902" i="1" s="1"/>
  <c r="H902" i="1" s="1"/>
  <c r="I902" i="1" s="1"/>
  <c r="J902" i="1" s="1"/>
  <c r="E902" i="1"/>
  <c r="E901" i="1"/>
  <c r="F901" i="1" s="1"/>
  <c r="G901" i="1" s="1"/>
  <c r="H901" i="1" s="1"/>
  <c r="I901" i="1" s="1"/>
  <c r="J901" i="1" s="1"/>
  <c r="E900" i="1"/>
  <c r="F900" i="1" s="1"/>
  <c r="G900" i="1" s="1"/>
  <c r="H900" i="1" s="1"/>
  <c r="I900" i="1" s="1"/>
  <c r="J900" i="1" s="1"/>
  <c r="G899" i="1"/>
  <c r="H899" i="1" s="1"/>
  <c r="I899" i="1" s="1"/>
  <c r="J899" i="1" s="1"/>
  <c r="E899" i="1"/>
  <c r="F899" i="1" s="1"/>
  <c r="E898" i="1"/>
  <c r="F898" i="1" s="1"/>
  <c r="G898" i="1" s="1"/>
  <c r="H898" i="1" s="1"/>
  <c r="I898" i="1" s="1"/>
  <c r="J898" i="1" s="1"/>
  <c r="J897" i="1"/>
  <c r="E897" i="1"/>
  <c r="F897" i="1" s="1"/>
  <c r="G897" i="1" s="1"/>
  <c r="H897" i="1" s="1"/>
  <c r="I897" i="1" s="1"/>
  <c r="G896" i="1"/>
  <c r="H896" i="1" s="1"/>
  <c r="I896" i="1" s="1"/>
  <c r="J896" i="1" s="1"/>
  <c r="F896" i="1"/>
  <c r="E896" i="1"/>
  <c r="E895" i="1"/>
  <c r="F895" i="1" s="1"/>
  <c r="G895" i="1" s="1"/>
  <c r="H895" i="1" s="1"/>
  <c r="I895" i="1" s="1"/>
  <c r="J895" i="1" s="1"/>
  <c r="J894" i="1"/>
  <c r="F894" i="1"/>
  <c r="G894" i="1" s="1"/>
  <c r="H894" i="1" s="1"/>
  <c r="I894" i="1" s="1"/>
  <c r="E894" i="1"/>
  <c r="E893" i="1"/>
  <c r="F893" i="1" s="1"/>
  <c r="G893" i="1" s="1"/>
  <c r="H893" i="1" s="1"/>
  <c r="I893" i="1" s="1"/>
  <c r="J893" i="1" s="1"/>
  <c r="I892" i="1"/>
  <c r="J892" i="1" s="1"/>
  <c r="E892" i="1"/>
  <c r="F892" i="1" s="1"/>
  <c r="G892" i="1" s="1"/>
  <c r="H892" i="1" s="1"/>
  <c r="E891" i="1"/>
  <c r="F891" i="1" s="1"/>
  <c r="G891" i="1" s="1"/>
  <c r="H891" i="1" s="1"/>
  <c r="I891" i="1" s="1"/>
  <c r="J891" i="1" s="1"/>
  <c r="F890" i="1"/>
  <c r="G890" i="1" s="1"/>
  <c r="H890" i="1" s="1"/>
  <c r="I890" i="1" s="1"/>
  <c r="J890" i="1" s="1"/>
  <c r="E890" i="1"/>
  <c r="E889" i="1"/>
  <c r="F889" i="1" s="1"/>
  <c r="G889" i="1" s="1"/>
  <c r="H889" i="1" s="1"/>
  <c r="I889" i="1" s="1"/>
  <c r="J889" i="1" s="1"/>
  <c r="F888" i="1"/>
  <c r="G888" i="1" s="1"/>
  <c r="H888" i="1" s="1"/>
  <c r="I888" i="1" s="1"/>
  <c r="J888" i="1" s="1"/>
  <c r="E888" i="1"/>
  <c r="E887" i="1"/>
  <c r="F887" i="1" s="1"/>
  <c r="G887" i="1" s="1"/>
  <c r="H887" i="1" s="1"/>
  <c r="I887" i="1" s="1"/>
  <c r="J887" i="1" s="1"/>
  <c r="F886" i="1"/>
  <c r="G886" i="1" s="1"/>
  <c r="H886" i="1" s="1"/>
  <c r="I886" i="1" s="1"/>
  <c r="J886" i="1" s="1"/>
  <c r="E886" i="1"/>
  <c r="E885" i="1"/>
  <c r="F885" i="1" s="1"/>
  <c r="G885" i="1" s="1"/>
  <c r="H885" i="1" s="1"/>
  <c r="I885" i="1" s="1"/>
  <c r="J885" i="1" s="1"/>
  <c r="F884" i="1"/>
  <c r="G884" i="1" s="1"/>
  <c r="H884" i="1" s="1"/>
  <c r="I884" i="1" s="1"/>
  <c r="J884" i="1" s="1"/>
  <c r="E884" i="1"/>
  <c r="E883" i="1"/>
  <c r="F883" i="1" s="1"/>
  <c r="G883" i="1" s="1"/>
  <c r="H883" i="1" s="1"/>
  <c r="I883" i="1" s="1"/>
  <c r="J883" i="1" s="1"/>
  <c r="E882" i="1"/>
  <c r="F882" i="1" s="1"/>
  <c r="G882" i="1" s="1"/>
  <c r="H882" i="1" s="1"/>
  <c r="I882" i="1" s="1"/>
  <c r="J882" i="1" s="1"/>
  <c r="E881" i="1"/>
  <c r="F881" i="1" s="1"/>
  <c r="G881" i="1" s="1"/>
  <c r="H881" i="1" s="1"/>
  <c r="I881" i="1" s="1"/>
  <c r="J881" i="1" s="1"/>
  <c r="E880" i="1"/>
  <c r="F880" i="1" s="1"/>
  <c r="G880" i="1" s="1"/>
  <c r="H880" i="1" s="1"/>
  <c r="I880" i="1" s="1"/>
  <c r="J880" i="1" s="1"/>
  <c r="E879" i="1"/>
  <c r="F879" i="1" s="1"/>
  <c r="G879" i="1" s="1"/>
  <c r="H879" i="1" s="1"/>
  <c r="I879" i="1" s="1"/>
  <c r="J879" i="1" s="1"/>
  <c r="E878" i="1"/>
  <c r="F878" i="1" s="1"/>
  <c r="G878" i="1" s="1"/>
  <c r="H878" i="1" s="1"/>
  <c r="I878" i="1" s="1"/>
  <c r="J878" i="1" s="1"/>
  <c r="H877" i="1"/>
  <c r="I877" i="1" s="1"/>
  <c r="J877" i="1" s="1"/>
  <c r="E877" i="1"/>
  <c r="F877" i="1" s="1"/>
  <c r="G877" i="1" s="1"/>
  <c r="E876" i="1"/>
  <c r="F876" i="1" s="1"/>
  <c r="G876" i="1" s="1"/>
  <c r="H876" i="1" s="1"/>
  <c r="I876" i="1" s="1"/>
  <c r="J876" i="1" s="1"/>
  <c r="E875" i="1"/>
  <c r="F875" i="1" s="1"/>
  <c r="G875" i="1" s="1"/>
  <c r="H875" i="1" s="1"/>
  <c r="I875" i="1" s="1"/>
  <c r="J875" i="1" s="1"/>
  <c r="G874" i="1"/>
  <c r="H874" i="1" s="1"/>
  <c r="I874" i="1" s="1"/>
  <c r="J874" i="1" s="1"/>
  <c r="E874" i="1"/>
  <c r="F874" i="1" s="1"/>
  <c r="E873" i="1"/>
  <c r="F873" i="1" s="1"/>
  <c r="G873" i="1" s="1"/>
  <c r="H873" i="1" s="1"/>
  <c r="I873" i="1" s="1"/>
  <c r="J873" i="1" s="1"/>
  <c r="E872" i="1"/>
  <c r="F872" i="1" s="1"/>
  <c r="G872" i="1" s="1"/>
  <c r="H872" i="1" s="1"/>
  <c r="I872" i="1" s="1"/>
  <c r="J872" i="1" s="1"/>
  <c r="E871" i="1"/>
  <c r="F871" i="1" s="1"/>
  <c r="G871" i="1" s="1"/>
  <c r="H871" i="1" s="1"/>
  <c r="I871" i="1" s="1"/>
  <c r="J871" i="1" s="1"/>
  <c r="E870" i="1"/>
  <c r="F870" i="1" s="1"/>
  <c r="G870" i="1" s="1"/>
  <c r="H870" i="1" s="1"/>
  <c r="I870" i="1" s="1"/>
  <c r="J870" i="1" s="1"/>
  <c r="E869" i="1"/>
  <c r="F869" i="1" s="1"/>
  <c r="G869" i="1" s="1"/>
  <c r="H869" i="1" s="1"/>
  <c r="I869" i="1" s="1"/>
  <c r="J869" i="1" s="1"/>
  <c r="G868" i="1"/>
  <c r="H868" i="1" s="1"/>
  <c r="I868" i="1" s="1"/>
  <c r="J868" i="1" s="1"/>
  <c r="E868" i="1"/>
  <c r="F868" i="1" s="1"/>
  <c r="E867" i="1"/>
  <c r="F867" i="1" s="1"/>
  <c r="G867" i="1" s="1"/>
  <c r="H867" i="1" s="1"/>
  <c r="I867" i="1" s="1"/>
  <c r="J867" i="1" s="1"/>
  <c r="E866" i="1"/>
  <c r="F866" i="1" s="1"/>
  <c r="G866" i="1" s="1"/>
  <c r="H866" i="1" s="1"/>
  <c r="I866" i="1" s="1"/>
  <c r="J866" i="1" s="1"/>
  <c r="E865" i="1"/>
  <c r="F865" i="1" s="1"/>
  <c r="G865" i="1" s="1"/>
  <c r="H865" i="1" s="1"/>
  <c r="I865" i="1" s="1"/>
  <c r="J865" i="1" s="1"/>
  <c r="F864" i="1"/>
  <c r="G864" i="1" s="1"/>
  <c r="H864" i="1" s="1"/>
  <c r="I864" i="1" s="1"/>
  <c r="J864" i="1" s="1"/>
  <c r="E864" i="1"/>
  <c r="E863" i="1"/>
  <c r="F863" i="1" s="1"/>
  <c r="G863" i="1" s="1"/>
  <c r="H863" i="1" s="1"/>
  <c r="I863" i="1" s="1"/>
  <c r="J863" i="1" s="1"/>
  <c r="F862" i="1"/>
  <c r="G862" i="1" s="1"/>
  <c r="H862" i="1" s="1"/>
  <c r="I862" i="1" s="1"/>
  <c r="J862" i="1" s="1"/>
  <c r="E862" i="1"/>
  <c r="E861" i="1"/>
  <c r="F861" i="1" s="1"/>
  <c r="G861" i="1" s="1"/>
  <c r="H861" i="1" s="1"/>
  <c r="I861" i="1" s="1"/>
  <c r="J861" i="1" s="1"/>
  <c r="E860" i="1"/>
  <c r="F860" i="1" s="1"/>
  <c r="G860" i="1" s="1"/>
  <c r="H860" i="1" s="1"/>
  <c r="I860" i="1" s="1"/>
  <c r="J860" i="1" s="1"/>
  <c r="E859" i="1"/>
  <c r="F859" i="1" s="1"/>
  <c r="G859" i="1" s="1"/>
  <c r="H859" i="1" s="1"/>
  <c r="I859" i="1" s="1"/>
  <c r="J859" i="1" s="1"/>
  <c r="E858" i="1"/>
  <c r="F858" i="1" s="1"/>
  <c r="G858" i="1" s="1"/>
  <c r="H858" i="1" s="1"/>
  <c r="I858" i="1" s="1"/>
  <c r="J858" i="1" s="1"/>
  <c r="E857" i="1"/>
  <c r="F857" i="1" s="1"/>
  <c r="G857" i="1" s="1"/>
  <c r="H857" i="1" s="1"/>
  <c r="I857" i="1" s="1"/>
  <c r="J857" i="1" s="1"/>
  <c r="I856" i="1"/>
  <c r="J856" i="1" s="1"/>
  <c r="F856" i="1"/>
  <c r="G856" i="1" s="1"/>
  <c r="H856" i="1" s="1"/>
  <c r="E856" i="1"/>
  <c r="E855" i="1"/>
  <c r="F855" i="1" s="1"/>
  <c r="G855" i="1" s="1"/>
  <c r="H855" i="1" s="1"/>
  <c r="I855" i="1" s="1"/>
  <c r="J855" i="1" s="1"/>
  <c r="I854" i="1"/>
  <c r="J854" i="1" s="1"/>
  <c r="E854" i="1"/>
  <c r="F854" i="1" s="1"/>
  <c r="G854" i="1" s="1"/>
  <c r="H854" i="1" s="1"/>
  <c r="E853" i="1"/>
  <c r="F853" i="1" s="1"/>
  <c r="G853" i="1" s="1"/>
  <c r="H853" i="1" s="1"/>
  <c r="I853" i="1" s="1"/>
  <c r="J853" i="1" s="1"/>
  <c r="E852" i="1"/>
  <c r="F852" i="1" s="1"/>
  <c r="G852" i="1" s="1"/>
  <c r="H852" i="1" s="1"/>
  <c r="I852" i="1" s="1"/>
  <c r="J852" i="1" s="1"/>
  <c r="F851" i="1"/>
  <c r="G851" i="1" s="1"/>
  <c r="H851" i="1" s="1"/>
  <c r="I851" i="1" s="1"/>
  <c r="J851" i="1" s="1"/>
  <c r="E851" i="1"/>
  <c r="E850" i="1"/>
  <c r="F850" i="1" s="1"/>
  <c r="G850" i="1" s="1"/>
  <c r="H850" i="1" s="1"/>
  <c r="I850" i="1" s="1"/>
  <c r="J850" i="1" s="1"/>
  <c r="E849" i="1"/>
  <c r="F849" i="1" s="1"/>
  <c r="G849" i="1" s="1"/>
  <c r="H849" i="1" s="1"/>
  <c r="I849" i="1" s="1"/>
  <c r="J849" i="1" s="1"/>
  <c r="E848" i="1"/>
  <c r="F848" i="1" s="1"/>
  <c r="G848" i="1" s="1"/>
  <c r="H848" i="1" s="1"/>
  <c r="I848" i="1" s="1"/>
  <c r="J848" i="1" s="1"/>
  <c r="H847" i="1"/>
  <c r="I847" i="1" s="1"/>
  <c r="J847" i="1" s="1"/>
  <c r="E847" i="1"/>
  <c r="F847" i="1" s="1"/>
  <c r="G847" i="1" s="1"/>
  <c r="E846" i="1"/>
  <c r="F846" i="1" s="1"/>
  <c r="G846" i="1" s="1"/>
  <c r="H846" i="1" s="1"/>
  <c r="I846" i="1" s="1"/>
  <c r="J846" i="1" s="1"/>
  <c r="E845" i="1"/>
  <c r="F845" i="1" s="1"/>
  <c r="G845" i="1" s="1"/>
  <c r="H845" i="1" s="1"/>
  <c r="I845" i="1" s="1"/>
  <c r="J845" i="1" s="1"/>
  <c r="H844" i="1"/>
  <c r="I844" i="1" s="1"/>
  <c r="J844" i="1" s="1"/>
  <c r="E844" i="1"/>
  <c r="F844" i="1" s="1"/>
  <c r="G844" i="1" s="1"/>
  <c r="E843" i="1"/>
  <c r="F843" i="1" s="1"/>
  <c r="G843" i="1" s="1"/>
  <c r="H843" i="1" s="1"/>
  <c r="I843" i="1" s="1"/>
  <c r="J843" i="1" s="1"/>
  <c r="E842" i="1"/>
  <c r="F842" i="1" s="1"/>
  <c r="G842" i="1" s="1"/>
  <c r="H842" i="1" s="1"/>
  <c r="I842" i="1" s="1"/>
  <c r="J842" i="1" s="1"/>
  <c r="E841" i="1"/>
  <c r="F841" i="1" s="1"/>
  <c r="G841" i="1" s="1"/>
  <c r="H841" i="1" s="1"/>
  <c r="I841" i="1" s="1"/>
  <c r="J841" i="1" s="1"/>
  <c r="H840" i="1"/>
  <c r="I840" i="1" s="1"/>
  <c r="J840" i="1" s="1"/>
  <c r="E840" i="1"/>
  <c r="F840" i="1" s="1"/>
  <c r="G840" i="1" s="1"/>
  <c r="E839" i="1"/>
  <c r="F839" i="1" s="1"/>
  <c r="G839" i="1" s="1"/>
  <c r="H839" i="1" s="1"/>
  <c r="I839" i="1" s="1"/>
  <c r="J839" i="1" s="1"/>
  <c r="G838" i="1"/>
  <c r="H838" i="1" s="1"/>
  <c r="I838" i="1" s="1"/>
  <c r="J838" i="1" s="1"/>
  <c r="F838" i="1"/>
  <c r="E838" i="1"/>
  <c r="E837" i="1"/>
  <c r="F837" i="1" s="1"/>
  <c r="G837" i="1" s="1"/>
  <c r="H837" i="1" s="1"/>
  <c r="I837" i="1" s="1"/>
  <c r="J837" i="1" s="1"/>
  <c r="E836" i="1"/>
  <c r="F836" i="1" s="1"/>
  <c r="G836" i="1" s="1"/>
  <c r="H836" i="1" s="1"/>
  <c r="I836" i="1" s="1"/>
  <c r="J836" i="1" s="1"/>
  <c r="E835" i="1"/>
  <c r="F835" i="1" s="1"/>
  <c r="G835" i="1" s="1"/>
  <c r="H835" i="1" s="1"/>
  <c r="I835" i="1" s="1"/>
  <c r="J835" i="1" s="1"/>
  <c r="E834" i="1"/>
  <c r="F834" i="1" s="1"/>
  <c r="G834" i="1" s="1"/>
  <c r="H834" i="1" s="1"/>
  <c r="I834" i="1" s="1"/>
  <c r="J834" i="1" s="1"/>
  <c r="E833" i="1"/>
  <c r="F833" i="1" s="1"/>
  <c r="G833" i="1" s="1"/>
  <c r="H833" i="1" s="1"/>
  <c r="I833" i="1" s="1"/>
  <c r="J833" i="1" s="1"/>
  <c r="J832" i="1"/>
  <c r="E832" i="1"/>
  <c r="F832" i="1" s="1"/>
  <c r="G832" i="1" s="1"/>
  <c r="H832" i="1" s="1"/>
  <c r="I832" i="1" s="1"/>
  <c r="G831" i="1"/>
  <c r="H831" i="1" s="1"/>
  <c r="I831" i="1" s="1"/>
  <c r="J831" i="1" s="1"/>
  <c r="E831" i="1"/>
  <c r="F831" i="1" s="1"/>
  <c r="E830" i="1"/>
  <c r="F830" i="1" s="1"/>
  <c r="G830" i="1" s="1"/>
  <c r="H830" i="1" s="1"/>
  <c r="I830" i="1" s="1"/>
  <c r="J830" i="1" s="1"/>
  <c r="E829" i="1"/>
  <c r="F829" i="1" s="1"/>
  <c r="G829" i="1" s="1"/>
  <c r="H829" i="1" s="1"/>
  <c r="I829" i="1" s="1"/>
  <c r="J829" i="1" s="1"/>
  <c r="G828" i="1"/>
  <c r="H828" i="1" s="1"/>
  <c r="I828" i="1" s="1"/>
  <c r="J828" i="1" s="1"/>
  <c r="E828" i="1"/>
  <c r="F828" i="1" s="1"/>
  <c r="F827" i="1"/>
  <c r="G827" i="1" s="1"/>
  <c r="H827" i="1" s="1"/>
  <c r="I827" i="1" s="1"/>
  <c r="J827" i="1" s="1"/>
  <c r="E827" i="1"/>
  <c r="E826" i="1"/>
  <c r="F826" i="1" s="1"/>
  <c r="G826" i="1" s="1"/>
  <c r="H826" i="1" s="1"/>
  <c r="I826" i="1" s="1"/>
  <c r="J826" i="1" s="1"/>
  <c r="G825" i="1"/>
  <c r="H825" i="1" s="1"/>
  <c r="I825" i="1" s="1"/>
  <c r="J825" i="1" s="1"/>
  <c r="E825" i="1"/>
  <c r="F825" i="1" s="1"/>
  <c r="E824" i="1"/>
  <c r="F824" i="1" s="1"/>
  <c r="G824" i="1" s="1"/>
  <c r="H824" i="1" s="1"/>
  <c r="I824" i="1" s="1"/>
  <c r="J824" i="1" s="1"/>
  <c r="E823" i="1"/>
  <c r="F823" i="1" s="1"/>
  <c r="G823" i="1" s="1"/>
  <c r="H823" i="1" s="1"/>
  <c r="I823" i="1" s="1"/>
  <c r="J823" i="1" s="1"/>
  <c r="F822" i="1"/>
  <c r="G822" i="1" s="1"/>
  <c r="H822" i="1" s="1"/>
  <c r="I822" i="1" s="1"/>
  <c r="J822" i="1" s="1"/>
  <c r="E822" i="1"/>
  <c r="E821" i="1"/>
  <c r="F821" i="1" s="1"/>
  <c r="G821" i="1" s="1"/>
  <c r="H821" i="1" s="1"/>
  <c r="I821" i="1" s="1"/>
  <c r="J821" i="1" s="1"/>
  <c r="E820" i="1"/>
  <c r="F820" i="1" s="1"/>
  <c r="G820" i="1" s="1"/>
  <c r="H820" i="1" s="1"/>
  <c r="I820" i="1" s="1"/>
  <c r="J820" i="1" s="1"/>
  <c r="E819" i="1"/>
  <c r="F819" i="1" s="1"/>
  <c r="G819" i="1" s="1"/>
  <c r="H819" i="1" s="1"/>
  <c r="I819" i="1" s="1"/>
  <c r="J819" i="1" s="1"/>
  <c r="G818" i="1"/>
  <c r="H818" i="1" s="1"/>
  <c r="I818" i="1" s="1"/>
  <c r="J818" i="1" s="1"/>
  <c r="E818" i="1"/>
  <c r="F818" i="1" s="1"/>
  <c r="E817" i="1"/>
  <c r="F817" i="1" s="1"/>
  <c r="G817" i="1" s="1"/>
  <c r="H817" i="1" s="1"/>
  <c r="I817" i="1" s="1"/>
  <c r="J817" i="1" s="1"/>
  <c r="F816" i="1"/>
  <c r="G816" i="1" s="1"/>
  <c r="H816" i="1" s="1"/>
  <c r="I816" i="1" s="1"/>
  <c r="J816" i="1" s="1"/>
  <c r="E816" i="1"/>
  <c r="G815" i="1"/>
  <c r="H815" i="1" s="1"/>
  <c r="I815" i="1" s="1"/>
  <c r="J815" i="1" s="1"/>
  <c r="E815" i="1"/>
  <c r="F815" i="1" s="1"/>
  <c r="I814" i="1"/>
  <c r="J814" i="1" s="1"/>
  <c r="E814" i="1"/>
  <c r="F814" i="1" s="1"/>
  <c r="G814" i="1" s="1"/>
  <c r="H814" i="1" s="1"/>
  <c r="H813" i="1"/>
  <c r="I813" i="1" s="1"/>
  <c r="J813" i="1" s="1"/>
  <c r="E813" i="1"/>
  <c r="F813" i="1" s="1"/>
  <c r="G813" i="1" s="1"/>
  <c r="E812" i="1"/>
  <c r="F812" i="1" s="1"/>
  <c r="G812" i="1" s="1"/>
  <c r="H812" i="1" s="1"/>
  <c r="I812" i="1" s="1"/>
  <c r="J812" i="1" s="1"/>
  <c r="E811" i="1"/>
  <c r="F811" i="1" s="1"/>
  <c r="G811" i="1" s="1"/>
  <c r="H811" i="1" s="1"/>
  <c r="I811" i="1" s="1"/>
  <c r="J811" i="1" s="1"/>
  <c r="H810" i="1"/>
  <c r="I810" i="1" s="1"/>
  <c r="J810" i="1" s="1"/>
  <c r="F810" i="1"/>
  <c r="G810" i="1" s="1"/>
  <c r="E810" i="1"/>
  <c r="E809" i="1"/>
  <c r="F809" i="1" s="1"/>
  <c r="G809" i="1" s="1"/>
  <c r="H809" i="1" s="1"/>
  <c r="I809" i="1" s="1"/>
  <c r="J809" i="1" s="1"/>
  <c r="E808" i="1"/>
  <c r="F808" i="1" s="1"/>
  <c r="G808" i="1" s="1"/>
  <c r="H808" i="1" s="1"/>
  <c r="I808" i="1" s="1"/>
  <c r="J808" i="1" s="1"/>
  <c r="E807" i="1"/>
  <c r="F807" i="1" s="1"/>
  <c r="G807" i="1" s="1"/>
  <c r="H807" i="1" s="1"/>
  <c r="I807" i="1" s="1"/>
  <c r="J807" i="1" s="1"/>
  <c r="H806" i="1"/>
  <c r="I806" i="1" s="1"/>
  <c r="J806" i="1" s="1"/>
  <c r="E806" i="1"/>
  <c r="F806" i="1" s="1"/>
  <c r="G806" i="1" s="1"/>
  <c r="I805" i="1"/>
  <c r="J805" i="1" s="1"/>
  <c r="H805" i="1"/>
  <c r="E805" i="1"/>
  <c r="F805" i="1" s="1"/>
  <c r="G805" i="1" s="1"/>
  <c r="F804" i="1"/>
  <c r="G804" i="1" s="1"/>
  <c r="H804" i="1" s="1"/>
  <c r="I804" i="1" s="1"/>
  <c r="J804" i="1" s="1"/>
  <c r="E804" i="1"/>
  <c r="E803" i="1"/>
  <c r="F803" i="1" s="1"/>
  <c r="G803" i="1" s="1"/>
  <c r="H803" i="1" s="1"/>
  <c r="I803" i="1" s="1"/>
  <c r="J803" i="1" s="1"/>
  <c r="F802" i="1"/>
  <c r="G802" i="1" s="1"/>
  <c r="H802" i="1" s="1"/>
  <c r="I802" i="1" s="1"/>
  <c r="J802" i="1" s="1"/>
  <c r="E802" i="1"/>
  <c r="E801" i="1"/>
  <c r="F801" i="1" s="1"/>
  <c r="G801" i="1" s="1"/>
  <c r="H801" i="1" s="1"/>
  <c r="I801" i="1" s="1"/>
  <c r="J801" i="1" s="1"/>
  <c r="F800" i="1"/>
  <c r="G800" i="1" s="1"/>
  <c r="H800" i="1" s="1"/>
  <c r="I800" i="1" s="1"/>
  <c r="J800" i="1" s="1"/>
  <c r="E800" i="1"/>
  <c r="E799" i="1"/>
  <c r="F799" i="1" s="1"/>
  <c r="G799" i="1" s="1"/>
  <c r="H799" i="1" s="1"/>
  <c r="I799" i="1" s="1"/>
  <c r="J799" i="1" s="1"/>
  <c r="E798" i="1"/>
  <c r="F798" i="1" s="1"/>
  <c r="G798" i="1" s="1"/>
  <c r="H798" i="1" s="1"/>
  <c r="I798" i="1" s="1"/>
  <c r="J798" i="1" s="1"/>
  <c r="E797" i="1"/>
  <c r="F797" i="1" s="1"/>
  <c r="G797" i="1" s="1"/>
  <c r="H797" i="1" s="1"/>
  <c r="I797" i="1" s="1"/>
  <c r="J797" i="1" s="1"/>
  <c r="F796" i="1"/>
  <c r="G796" i="1" s="1"/>
  <c r="H796" i="1" s="1"/>
  <c r="I796" i="1" s="1"/>
  <c r="J796" i="1" s="1"/>
  <c r="E796" i="1"/>
  <c r="H795" i="1"/>
  <c r="I795" i="1" s="1"/>
  <c r="J795" i="1" s="1"/>
  <c r="E795" i="1"/>
  <c r="F795" i="1" s="1"/>
  <c r="G795" i="1" s="1"/>
  <c r="H794" i="1"/>
  <c r="I794" i="1" s="1"/>
  <c r="J794" i="1" s="1"/>
  <c r="E794" i="1"/>
  <c r="F794" i="1" s="1"/>
  <c r="G794" i="1" s="1"/>
  <c r="H793" i="1"/>
  <c r="I793" i="1" s="1"/>
  <c r="J793" i="1" s="1"/>
  <c r="F793" i="1"/>
  <c r="G793" i="1" s="1"/>
  <c r="E793" i="1"/>
  <c r="F792" i="1"/>
  <c r="G792" i="1" s="1"/>
  <c r="H792" i="1" s="1"/>
  <c r="I792" i="1" s="1"/>
  <c r="J792" i="1" s="1"/>
  <c r="E792" i="1"/>
  <c r="E791" i="1"/>
  <c r="F791" i="1" s="1"/>
  <c r="G791" i="1" s="1"/>
  <c r="H791" i="1" s="1"/>
  <c r="I791" i="1" s="1"/>
  <c r="J791" i="1" s="1"/>
  <c r="E790" i="1"/>
  <c r="F790" i="1" s="1"/>
  <c r="G790" i="1" s="1"/>
  <c r="H790" i="1" s="1"/>
  <c r="I790" i="1" s="1"/>
  <c r="J790" i="1" s="1"/>
  <c r="E789" i="1"/>
  <c r="F789" i="1" s="1"/>
  <c r="G789" i="1" s="1"/>
  <c r="H789" i="1" s="1"/>
  <c r="I789" i="1" s="1"/>
  <c r="J789" i="1" s="1"/>
  <c r="F788" i="1"/>
  <c r="G788" i="1" s="1"/>
  <c r="H788" i="1" s="1"/>
  <c r="I788" i="1" s="1"/>
  <c r="J788" i="1" s="1"/>
  <c r="E788" i="1"/>
  <c r="E787" i="1"/>
  <c r="F787" i="1" s="1"/>
  <c r="G787" i="1" s="1"/>
  <c r="H787" i="1" s="1"/>
  <c r="I787" i="1" s="1"/>
  <c r="J787" i="1" s="1"/>
  <c r="F786" i="1"/>
  <c r="G786" i="1" s="1"/>
  <c r="H786" i="1" s="1"/>
  <c r="I786" i="1" s="1"/>
  <c r="J786" i="1" s="1"/>
  <c r="E786" i="1"/>
  <c r="F785" i="1"/>
  <c r="G785" i="1" s="1"/>
  <c r="H785" i="1" s="1"/>
  <c r="I785" i="1" s="1"/>
  <c r="J785" i="1" s="1"/>
  <c r="E785" i="1"/>
  <c r="E784" i="1"/>
  <c r="F784" i="1" s="1"/>
  <c r="G784" i="1" s="1"/>
  <c r="H784" i="1" s="1"/>
  <c r="I784" i="1" s="1"/>
  <c r="J784" i="1" s="1"/>
  <c r="E783" i="1"/>
  <c r="F783" i="1" s="1"/>
  <c r="G783" i="1" s="1"/>
  <c r="H783" i="1" s="1"/>
  <c r="I783" i="1" s="1"/>
  <c r="J783" i="1" s="1"/>
  <c r="H782" i="1"/>
  <c r="I782" i="1" s="1"/>
  <c r="J782" i="1" s="1"/>
  <c r="E782" i="1"/>
  <c r="F782" i="1" s="1"/>
  <c r="G782" i="1" s="1"/>
  <c r="I781" i="1"/>
  <c r="J781" i="1" s="1"/>
  <c r="H781" i="1"/>
  <c r="E781" i="1"/>
  <c r="F781" i="1" s="1"/>
  <c r="G781" i="1" s="1"/>
  <c r="E780" i="1"/>
  <c r="F780" i="1" s="1"/>
  <c r="G780" i="1" s="1"/>
  <c r="H780" i="1" s="1"/>
  <c r="I780" i="1" s="1"/>
  <c r="J780" i="1" s="1"/>
  <c r="H779" i="1"/>
  <c r="I779" i="1" s="1"/>
  <c r="J779" i="1" s="1"/>
  <c r="E779" i="1"/>
  <c r="F779" i="1" s="1"/>
  <c r="G779" i="1" s="1"/>
  <c r="F778" i="1"/>
  <c r="G778" i="1" s="1"/>
  <c r="H778" i="1" s="1"/>
  <c r="I778" i="1" s="1"/>
  <c r="J778" i="1" s="1"/>
  <c r="E778" i="1"/>
  <c r="F777" i="1"/>
  <c r="G777" i="1" s="1"/>
  <c r="H777" i="1" s="1"/>
  <c r="I777" i="1" s="1"/>
  <c r="J777" i="1" s="1"/>
  <c r="E777" i="1"/>
  <c r="F776" i="1"/>
  <c r="G776" i="1" s="1"/>
  <c r="H776" i="1" s="1"/>
  <c r="I776" i="1" s="1"/>
  <c r="J776" i="1" s="1"/>
  <c r="E776" i="1"/>
  <c r="H775" i="1"/>
  <c r="I775" i="1" s="1"/>
  <c r="J775" i="1" s="1"/>
  <c r="E775" i="1"/>
  <c r="F775" i="1" s="1"/>
  <c r="G775" i="1" s="1"/>
  <c r="H774" i="1"/>
  <c r="I774" i="1" s="1"/>
  <c r="J774" i="1" s="1"/>
  <c r="E774" i="1"/>
  <c r="F774" i="1" s="1"/>
  <c r="G774" i="1" s="1"/>
  <c r="I773" i="1"/>
  <c r="J773" i="1" s="1"/>
  <c r="H773" i="1"/>
  <c r="E773" i="1"/>
  <c r="F773" i="1" s="1"/>
  <c r="G773" i="1" s="1"/>
  <c r="E772" i="1"/>
  <c r="F772" i="1" s="1"/>
  <c r="G772" i="1" s="1"/>
  <c r="H772" i="1" s="1"/>
  <c r="I772" i="1" s="1"/>
  <c r="J772" i="1" s="1"/>
  <c r="E771" i="1"/>
  <c r="F771" i="1" s="1"/>
  <c r="G771" i="1" s="1"/>
  <c r="H771" i="1" s="1"/>
  <c r="I771" i="1" s="1"/>
  <c r="J771" i="1" s="1"/>
  <c r="E770" i="1"/>
  <c r="F770" i="1" s="1"/>
  <c r="G770" i="1" s="1"/>
  <c r="H770" i="1" s="1"/>
  <c r="I770" i="1" s="1"/>
  <c r="J770" i="1" s="1"/>
  <c r="F769" i="1"/>
  <c r="G769" i="1" s="1"/>
  <c r="H769" i="1" s="1"/>
  <c r="I769" i="1" s="1"/>
  <c r="J769" i="1" s="1"/>
  <c r="E769" i="1"/>
  <c r="F768" i="1"/>
  <c r="G768" i="1" s="1"/>
  <c r="H768" i="1" s="1"/>
  <c r="I768" i="1" s="1"/>
  <c r="J768" i="1" s="1"/>
  <c r="E768" i="1"/>
  <c r="H767" i="1"/>
  <c r="I767" i="1" s="1"/>
  <c r="J767" i="1" s="1"/>
  <c r="E767" i="1"/>
  <c r="F767" i="1" s="1"/>
  <c r="G767" i="1" s="1"/>
  <c r="F766" i="1"/>
  <c r="G766" i="1" s="1"/>
  <c r="H766" i="1" s="1"/>
  <c r="I766" i="1" s="1"/>
  <c r="J766" i="1" s="1"/>
  <c r="E766" i="1"/>
  <c r="H765" i="1"/>
  <c r="I765" i="1" s="1"/>
  <c r="J765" i="1" s="1"/>
  <c r="E765" i="1"/>
  <c r="F765" i="1" s="1"/>
  <c r="G765" i="1" s="1"/>
  <c r="E764" i="1"/>
  <c r="F764" i="1" s="1"/>
  <c r="G764" i="1" s="1"/>
  <c r="H764" i="1" s="1"/>
  <c r="I764" i="1" s="1"/>
  <c r="J764" i="1" s="1"/>
  <c r="E763" i="1"/>
  <c r="F763" i="1" s="1"/>
  <c r="G763" i="1" s="1"/>
  <c r="H763" i="1" s="1"/>
  <c r="I763" i="1" s="1"/>
  <c r="J763" i="1" s="1"/>
  <c r="F762" i="1"/>
  <c r="G762" i="1" s="1"/>
  <c r="H762" i="1" s="1"/>
  <c r="I762" i="1" s="1"/>
  <c r="J762" i="1" s="1"/>
  <c r="E762" i="1"/>
  <c r="F761" i="1"/>
  <c r="G761" i="1" s="1"/>
  <c r="H761" i="1" s="1"/>
  <c r="I761" i="1" s="1"/>
  <c r="J761" i="1" s="1"/>
  <c r="E761" i="1"/>
  <c r="E760" i="1"/>
  <c r="F760" i="1" s="1"/>
  <c r="G760" i="1" s="1"/>
  <c r="H760" i="1" s="1"/>
  <c r="I760" i="1" s="1"/>
  <c r="J760" i="1" s="1"/>
  <c r="E759" i="1"/>
  <c r="F759" i="1" s="1"/>
  <c r="G759" i="1" s="1"/>
  <c r="H759" i="1" s="1"/>
  <c r="I759" i="1" s="1"/>
  <c r="J759" i="1" s="1"/>
  <c r="E758" i="1"/>
  <c r="F758" i="1" s="1"/>
  <c r="G758" i="1" s="1"/>
  <c r="H758" i="1" s="1"/>
  <c r="I758" i="1" s="1"/>
  <c r="J758" i="1" s="1"/>
  <c r="E757" i="1"/>
  <c r="F757" i="1" s="1"/>
  <c r="G757" i="1" s="1"/>
  <c r="H757" i="1" s="1"/>
  <c r="I757" i="1" s="1"/>
  <c r="J757" i="1" s="1"/>
  <c r="E756" i="1"/>
  <c r="F756" i="1" s="1"/>
  <c r="G756" i="1" s="1"/>
  <c r="H756" i="1" s="1"/>
  <c r="I756" i="1" s="1"/>
  <c r="J756" i="1" s="1"/>
  <c r="E755" i="1"/>
  <c r="F755" i="1" s="1"/>
  <c r="G755" i="1" s="1"/>
  <c r="H755" i="1" s="1"/>
  <c r="I755" i="1" s="1"/>
  <c r="J755" i="1" s="1"/>
  <c r="E754" i="1"/>
  <c r="F754" i="1" s="1"/>
  <c r="G754" i="1" s="1"/>
  <c r="H754" i="1" s="1"/>
  <c r="I754" i="1" s="1"/>
  <c r="J754" i="1" s="1"/>
  <c r="E753" i="1"/>
  <c r="F753" i="1" s="1"/>
  <c r="G753" i="1" s="1"/>
  <c r="H753" i="1" s="1"/>
  <c r="I753" i="1" s="1"/>
  <c r="J753" i="1" s="1"/>
  <c r="G752" i="1"/>
  <c r="H752" i="1" s="1"/>
  <c r="I752" i="1" s="1"/>
  <c r="J752" i="1" s="1"/>
  <c r="E752" i="1"/>
  <c r="F752" i="1" s="1"/>
  <c r="E751" i="1"/>
  <c r="F751" i="1" s="1"/>
  <c r="G751" i="1" s="1"/>
  <c r="H751" i="1" s="1"/>
  <c r="I751" i="1" s="1"/>
  <c r="J751" i="1" s="1"/>
  <c r="E750" i="1"/>
  <c r="F750" i="1" s="1"/>
  <c r="G750" i="1" s="1"/>
  <c r="H750" i="1" s="1"/>
  <c r="I750" i="1" s="1"/>
  <c r="J750" i="1" s="1"/>
  <c r="E749" i="1"/>
  <c r="F749" i="1" s="1"/>
  <c r="G749" i="1" s="1"/>
  <c r="H749" i="1" s="1"/>
  <c r="I749" i="1" s="1"/>
  <c r="J749" i="1" s="1"/>
  <c r="E748" i="1"/>
  <c r="F748" i="1" s="1"/>
  <c r="G748" i="1" s="1"/>
  <c r="H748" i="1" s="1"/>
  <c r="I748" i="1" s="1"/>
  <c r="J748" i="1" s="1"/>
  <c r="E747" i="1"/>
  <c r="F747" i="1" s="1"/>
  <c r="G747" i="1" s="1"/>
  <c r="H747" i="1" s="1"/>
  <c r="I747" i="1" s="1"/>
  <c r="J747" i="1" s="1"/>
  <c r="E746" i="1"/>
  <c r="F746" i="1" s="1"/>
  <c r="G746" i="1" s="1"/>
  <c r="H746" i="1" s="1"/>
  <c r="I746" i="1" s="1"/>
  <c r="J746" i="1" s="1"/>
  <c r="E745" i="1"/>
  <c r="F745" i="1" s="1"/>
  <c r="G745" i="1" s="1"/>
  <c r="H745" i="1" s="1"/>
  <c r="I745" i="1" s="1"/>
  <c r="J745" i="1" s="1"/>
  <c r="E744" i="1"/>
  <c r="F744" i="1" s="1"/>
  <c r="G744" i="1" s="1"/>
  <c r="H744" i="1" s="1"/>
  <c r="I744" i="1" s="1"/>
  <c r="J744" i="1" s="1"/>
  <c r="E743" i="1"/>
  <c r="F743" i="1" s="1"/>
  <c r="G743" i="1" s="1"/>
  <c r="H743" i="1" s="1"/>
  <c r="I743" i="1" s="1"/>
  <c r="J743" i="1" s="1"/>
  <c r="E742" i="1"/>
  <c r="F742" i="1" s="1"/>
  <c r="G742" i="1" s="1"/>
  <c r="H742" i="1" s="1"/>
  <c r="I742" i="1" s="1"/>
  <c r="J742" i="1" s="1"/>
  <c r="E741" i="1"/>
  <c r="F741" i="1" s="1"/>
  <c r="G741" i="1" s="1"/>
  <c r="H741" i="1" s="1"/>
  <c r="I741" i="1" s="1"/>
  <c r="J741" i="1" s="1"/>
  <c r="E740" i="1"/>
  <c r="F740" i="1" s="1"/>
  <c r="G740" i="1" s="1"/>
  <c r="H740" i="1" s="1"/>
  <c r="I740" i="1" s="1"/>
  <c r="J740" i="1" s="1"/>
  <c r="E739" i="1"/>
  <c r="F739" i="1" s="1"/>
  <c r="G739" i="1" s="1"/>
  <c r="H739" i="1" s="1"/>
  <c r="I739" i="1" s="1"/>
  <c r="J739" i="1" s="1"/>
  <c r="F738" i="1"/>
  <c r="G738" i="1" s="1"/>
  <c r="H738" i="1" s="1"/>
  <c r="I738" i="1" s="1"/>
  <c r="J738" i="1" s="1"/>
  <c r="E738" i="1"/>
  <c r="G737" i="1"/>
  <c r="H737" i="1" s="1"/>
  <c r="I737" i="1" s="1"/>
  <c r="J737" i="1" s="1"/>
  <c r="E737" i="1"/>
  <c r="F737" i="1" s="1"/>
  <c r="H736" i="1"/>
  <c r="I736" i="1" s="1"/>
  <c r="J736" i="1" s="1"/>
  <c r="E736" i="1"/>
  <c r="F736" i="1" s="1"/>
  <c r="G736" i="1" s="1"/>
  <c r="E735" i="1"/>
  <c r="F735" i="1" s="1"/>
  <c r="G735" i="1" s="1"/>
  <c r="H735" i="1" s="1"/>
  <c r="I735" i="1" s="1"/>
  <c r="J735" i="1" s="1"/>
  <c r="G734" i="1"/>
  <c r="H734" i="1" s="1"/>
  <c r="I734" i="1" s="1"/>
  <c r="J734" i="1" s="1"/>
  <c r="E734" i="1"/>
  <c r="F734" i="1" s="1"/>
  <c r="E733" i="1"/>
  <c r="F733" i="1" s="1"/>
  <c r="G733" i="1" s="1"/>
  <c r="H733" i="1" s="1"/>
  <c r="I733" i="1" s="1"/>
  <c r="J733" i="1" s="1"/>
  <c r="E732" i="1"/>
  <c r="F732" i="1" s="1"/>
  <c r="G732" i="1" s="1"/>
  <c r="H732" i="1" s="1"/>
  <c r="I732" i="1" s="1"/>
  <c r="J732" i="1" s="1"/>
  <c r="E731" i="1"/>
  <c r="F731" i="1" s="1"/>
  <c r="G731" i="1" s="1"/>
  <c r="H731" i="1" s="1"/>
  <c r="I731" i="1" s="1"/>
  <c r="J731" i="1" s="1"/>
  <c r="E730" i="1"/>
  <c r="F730" i="1" s="1"/>
  <c r="G730" i="1" s="1"/>
  <c r="H730" i="1" s="1"/>
  <c r="I730" i="1" s="1"/>
  <c r="J730" i="1" s="1"/>
  <c r="E729" i="1"/>
  <c r="F729" i="1" s="1"/>
  <c r="G729" i="1" s="1"/>
  <c r="H729" i="1" s="1"/>
  <c r="I729" i="1" s="1"/>
  <c r="J729" i="1" s="1"/>
  <c r="G728" i="1"/>
  <c r="H728" i="1" s="1"/>
  <c r="I728" i="1" s="1"/>
  <c r="J728" i="1" s="1"/>
  <c r="E728" i="1"/>
  <c r="F728" i="1" s="1"/>
  <c r="E727" i="1"/>
  <c r="F727" i="1" s="1"/>
  <c r="G727" i="1" s="1"/>
  <c r="H727" i="1" s="1"/>
  <c r="I727" i="1" s="1"/>
  <c r="J727" i="1" s="1"/>
  <c r="E726" i="1"/>
  <c r="F726" i="1" s="1"/>
  <c r="G726" i="1" s="1"/>
  <c r="H726" i="1" s="1"/>
  <c r="I726" i="1" s="1"/>
  <c r="J726" i="1" s="1"/>
  <c r="E725" i="1"/>
  <c r="F725" i="1" s="1"/>
  <c r="G725" i="1" s="1"/>
  <c r="H725" i="1" s="1"/>
  <c r="I725" i="1" s="1"/>
  <c r="J725" i="1" s="1"/>
  <c r="G724" i="1"/>
  <c r="H724" i="1" s="1"/>
  <c r="I724" i="1" s="1"/>
  <c r="J724" i="1" s="1"/>
  <c r="E724" i="1"/>
  <c r="F724" i="1" s="1"/>
  <c r="E723" i="1"/>
  <c r="F723" i="1" s="1"/>
  <c r="G723" i="1" s="1"/>
  <c r="H723" i="1" s="1"/>
  <c r="I723" i="1" s="1"/>
  <c r="J723" i="1" s="1"/>
  <c r="E722" i="1"/>
  <c r="F722" i="1" s="1"/>
  <c r="G722" i="1" s="1"/>
  <c r="H722" i="1" s="1"/>
  <c r="I722" i="1" s="1"/>
  <c r="J722" i="1" s="1"/>
  <c r="E721" i="1"/>
  <c r="F721" i="1" s="1"/>
  <c r="G721" i="1" s="1"/>
  <c r="H721" i="1" s="1"/>
  <c r="I721" i="1" s="1"/>
  <c r="J721" i="1" s="1"/>
  <c r="E720" i="1"/>
  <c r="F720" i="1" s="1"/>
  <c r="G720" i="1" s="1"/>
  <c r="H720" i="1" s="1"/>
  <c r="I720" i="1" s="1"/>
  <c r="J720" i="1" s="1"/>
  <c r="E719" i="1"/>
  <c r="F719" i="1" s="1"/>
  <c r="G719" i="1" s="1"/>
  <c r="H719" i="1" s="1"/>
  <c r="I719" i="1" s="1"/>
  <c r="J719" i="1" s="1"/>
  <c r="E718" i="1"/>
  <c r="F718" i="1" s="1"/>
  <c r="G718" i="1" s="1"/>
  <c r="H718" i="1" s="1"/>
  <c r="I718" i="1" s="1"/>
  <c r="J718" i="1" s="1"/>
  <c r="E717" i="1"/>
  <c r="F717" i="1" s="1"/>
  <c r="G717" i="1" s="1"/>
  <c r="H717" i="1" s="1"/>
  <c r="I717" i="1" s="1"/>
  <c r="J717" i="1" s="1"/>
  <c r="E716" i="1"/>
  <c r="F716" i="1" s="1"/>
  <c r="G716" i="1" s="1"/>
  <c r="H716" i="1" s="1"/>
  <c r="I716" i="1" s="1"/>
  <c r="J716" i="1" s="1"/>
  <c r="E715" i="1"/>
  <c r="F715" i="1" s="1"/>
  <c r="G715" i="1" s="1"/>
  <c r="H715" i="1" s="1"/>
  <c r="I715" i="1" s="1"/>
  <c r="J715" i="1" s="1"/>
  <c r="F714" i="1"/>
  <c r="G714" i="1" s="1"/>
  <c r="H714" i="1" s="1"/>
  <c r="I714" i="1" s="1"/>
  <c r="J714" i="1" s="1"/>
  <c r="E714" i="1"/>
  <c r="E713" i="1"/>
  <c r="F713" i="1" s="1"/>
  <c r="G713" i="1" s="1"/>
  <c r="H713" i="1" s="1"/>
  <c r="I713" i="1" s="1"/>
  <c r="J713" i="1" s="1"/>
  <c r="H712" i="1"/>
  <c r="I712" i="1" s="1"/>
  <c r="J712" i="1" s="1"/>
  <c r="E712" i="1"/>
  <c r="F712" i="1" s="1"/>
  <c r="G712" i="1" s="1"/>
  <c r="G711" i="1"/>
  <c r="H711" i="1" s="1"/>
  <c r="I711" i="1" s="1"/>
  <c r="J711" i="1" s="1"/>
  <c r="E711" i="1"/>
  <c r="F711" i="1" s="1"/>
  <c r="G710" i="1"/>
  <c r="H710" i="1" s="1"/>
  <c r="I710" i="1" s="1"/>
  <c r="J710" i="1" s="1"/>
  <c r="E710" i="1"/>
  <c r="F710" i="1" s="1"/>
  <c r="E709" i="1"/>
  <c r="F709" i="1" s="1"/>
  <c r="G709" i="1" s="1"/>
  <c r="H709" i="1" s="1"/>
  <c r="I709" i="1" s="1"/>
  <c r="J709" i="1" s="1"/>
  <c r="E708" i="1"/>
  <c r="F708" i="1" s="1"/>
  <c r="G708" i="1" s="1"/>
  <c r="H708" i="1" s="1"/>
  <c r="I708" i="1" s="1"/>
  <c r="J708" i="1" s="1"/>
  <c r="G707" i="1"/>
  <c r="H707" i="1" s="1"/>
  <c r="I707" i="1" s="1"/>
  <c r="J707" i="1" s="1"/>
  <c r="E707" i="1"/>
  <c r="F707" i="1" s="1"/>
  <c r="E706" i="1"/>
  <c r="F706" i="1" s="1"/>
  <c r="G706" i="1" s="1"/>
  <c r="H706" i="1" s="1"/>
  <c r="I706" i="1" s="1"/>
  <c r="J706" i="1" s="1"/>
  <c r="E705" i="1"/>
  <c r="F705" i="1" s="1"/>
  <c r="G705" i="1" s="1"/>
  <c r="H705" i="1" s="1"/>
  <c r="I705" i="1" s="1"/>
  <c r="J705" i="1" s="1"/>
  <c r="E704" i="1"/>
  <c r="F704" i="1" s="1"/>
  <c r="G704" i="1" s="1"/>
  <c r="H704" i="1" s="1"/>
  <c r="I704" i="1" s="1"/>
  <c r="J704" i="1" s="1"/>
  <c r="E703" i="1"/>
  <c r="F703" i="1" s="1"/>
  <c r="G703" i="1" s="1"/>
  <c r="H703" i="1" s="1"/>
  <c r="I703" i="1" s="1"/>
  <c r="J703" i="1" s="1"/>
  <c r="F702" i="1"/>
  <c r="G702" i="1" s="1"/>
  <c r="H702" i="1" s="1"/>
  <c r="I702" i="1" s="1"/>
  <c r="J702" i="1" s="1"/>
  <c r="E702" i="1"/>
  <c r="E701" i="1"/>
  <c r="F701" i="1" s="1"/>
  <c r="G701" i="1" s="1"/>
  <c r="H701" i="1" s="1"/>
  <c r="I701" i="1" s="1"/>
  <c r="J701" i="1" s="1"/>
  <c r="E700" i="1"/>
  <c r="F700" i="1" s="1"/>
  <c r="G700" i="1" s="1"/>
  <c r="H700" i="1" s="1"/>
  <c r="I700" i="1" s="1"/>
  <c r="J700" i="1" s="1"/>
  <c r="E699" i="1"/>
  <c r="F699" i="1" s="1"/>
  <c r="G699" i="1" s="1"/>
  <c r="H699" i="1" s="1"/>
  <c r="I699" i="1" s="1"/>
  <c r="J699" i="1" s="1"/>
  <c r="H698" i="1"/>
  <c r="I698" i="1" s="1"/>
  <c r="J698" i="1" s="1"/>
  <c r="E698" i="1"/>
  <c r="F698" i="1" s="1"/>
  <c r="G698" i="1" s="1"/>
  <c r="E697" i="1"/>
  <c r="F697" i="1" s="1"/>
  <c r="G697" i="1" s="1"/>
  <c r="H697" i="1" s="1"/>
  <c r="I697" i="1" s="1"/>
  <c r="J697" i="1" s="1"/>
  <c r="E696" i="1"/>
  <c r="F696" i="1" s="1"/>
  <c r="G696" i="1" s="1"/>
  <c r="H696" i="1" s="1"/>
  <c r="I696" i="1" s="1"/>
  <c r="J696" i="1" s="1"/>
  <c r="I695" i="1"/>
  <c r="J695" i="1" s="1"/>
  <c r="E695" i="1"/>
  <c r="F695" i="1" s="1"/>
  <c r="G695" i="1" s="1"/>
  <c r="H695" i="1" s="1"/>
  <c r="G694" i="1"/>
  <c r="H694" i="1" s="1"/>
  <c r="I694" i="1" s="1"/>
  <c r="J694" i="1" s="1"/>
  <c r="E694" i="1"/>
  <c r="F694" i="1" s="1"/>
  <c r="E693" i="1"/>
  <c r="F693" i="1" s="1"/>
  <c r="G693" i="1" s="1"/>
  <c r="H693" i="1" s="1"/>
  <c r="I693" i="1" s="1"/>
  <c r="J693" i="1" s="1"/>
  <c r="E692" i="1"/>
  <c r="F692" i="1" s="1"/>
  <c r="G692" i="1" s="1"/>
  <c r="H692" i="1" s="1"/>
  <c r="I692" i="1" s="1"/>
  <c r="J692" i="1" s="1"/>
  <c r="E691" i="1"/>
  <c r="F691" i="1" s="1"/>
  <c r="G691" i="1" s="1"/>
  <c r="H691" i="1" s="1"/>
  <c r="I691" i="1" s="1"/>
  <c r="J691" i="1" s="1"/>
  <c r="G690" i="1"/>
  <c r="H690" i="1" s="1"/>
  <c r="I690" i="1" s="1"/>
  <c r="J690" i="1" s="1"/>
  <c r="E690" i="1"/>
  <c r="F690" i="1" s="1"/>
  <c r="F689" i="1"/>
  <c r="G689" i="1" s="1"/>
  <c r="H689" i="1" s="1"/>
  <c r="I689" i="1" s="1"/>
  <c r="J689" i="1" s="1"/>
  <c r="E689" i="1"/>
  <c r="H688" i="1"/>
  <c r="I688" i="1" s="1"/>
  <c r="J688" i="1" s="1"/>
  <c r="E688" i="1"/>
  <c r="F688" i="1" s="1"/>
  <c r="G688" i="1" s="1"/>
  <c r="G687" i="1"/>
  <c r="H687" i="1" s="1"/>
  <c r="I687" i="1" s="1"/>
  <c r="J687" i="1" s="1"/>
  <c r="E687" i="1"/>
  <c r="F687" i="1" s="1"/>
  <c r="I686" i="1"/>
  <c r="J686" i="1" s="1"/>
  <c r="E686" i="1"/>
  <c r="F686" i="1" s="1"/>
  <c r="G686" i="1" s="1"/>
  <c r="H686" i="1" s="1"/>
  <c r="E685" i="1"/>
  <c r="F685" i="1" s="1"/>
  <c r="G685" i="1" s="1"/>
  <c r="H685" i="1" s="1"/>
  <c r="I685" i="1" s="1"/>
  <c r="J685" i="1" s="1"/>
  <c r="E684" i="1"/>
  <c r="F684" i="1" s="1"/>
  <c r="G684" i="1" s="1"/>
  <c r="H684" i="1" s="1"/>
  <c r="I684" i="1" s="1"/>
  <c r="J684" i="1" s="1"/>
  <c r="E683" i="1"/>
  <c r="F683" i="1" s="1"/>
  <c r="G683" i="1" s="1"/>
  <c r="H683" i="1" s="1"/>
  <c r="I683" i="1" s="1"/>
  <c r="J683" i="1" s="1"/>
  <c r="H682" i="1"/>
  <c r="I682" i="1" s="1"/>
  <c r="J682" i="1" s="1"/>
  <c r="E682" i="1"/>
  <c r="F682" i="1" s="1"/>
  <c r="G682" i="1" s="1"/>
  <c r="E681" i="1"/>
  <c r="F681" i="1" s="1"/>
  <c r="G681" i="1" s="1"/>
  <c r="H681" i="1" s="1"/>
  <c r="I681" i="1" s="1"/>
  <c r="J681" i="1" s="1"/>
  <c r="G680" i="1"/>
  <c r="H680" i="1" s="1"/>
  <c r="I680" i="1" s="1"/>
  <c r="J680" i="1" s="1"/>
  <c r="E680" i="1"/>
  <c r="F680" i="1" s="1"/>
  <c r="E679" i="1"/>
  <c r="F679" i="1" s="1"/>
  <c r="G679" i="1" s="1"/>
  <c r="H679" i="1" s="1"/>
  <c r="I679" i="1" s="1"/>
  <c r="J679" i="1" s="1"/>
  <c r="G678" i="1"/>
  <c r="H678" i="1" s="1"/>
  <c r="I678" i="1" s="1"/>
  <c r="J678" i="1" s="1"/>
  <c r="E678" i="1"/>
  <c r="F678" i="1" s="1"/>
  <c r="E677" i="1"/>
  <c r="F677" i="1" s="1"/>
  <c r="G677" i="1" s="1"/>
  <c r="H677" i="1" s="1"/>
  <c r="I677" i="1" s="1"/>
  <c r="J677" i="1" s="1"/>
  <c r="E676" i="1"/>
  <c r="F676" i="1" s="1"/>
  <c r="G676" i="1" s="1"/>
  <c r="H676" i="1" s="1"/>
  <c r="I676" i="1" s="1"/>
  <c r="J676" i="1" s="1"/>
  <c r="G675" i="1"/>
  <c r="H675" i="1" s="1"/>
  <c r="I675" i="1" s="1"/>
  <c r="J675" i="1" s="1"/>
  <c r="E675" i="1"/>
  <c r="F675" i="1" s="1"/>
  <c r="E674" i="1"/>
  <c r="F674" i="1" s="1"/>
  <c r="G674" i="1" s="1"/>
  <c r="H674" i="1" s="1"/>
  <c r="I674" i="1" s="1"/>
  <c r="J674" i="1" s="1"/>
  <c r="E673" i="1"/>
  <c r="F673" i="1" s="1"/>
  <c r="G673" i="1" s="1"/>
  <c r="H673" i="1" s="1"/>
  <c r="I673" i="1" s="1"/>
  <c r="J673" i="1" s="1"/>
  <c r="E672" i="1"/>
  <c r="F672" i="1" s="1"/>
  <c r="G672" i="1" s="1"/>
  <c r="H672" i="1" s="1"/>
  <c r="I672" i="1" s="1"/>
  <c r="J672" i="1" s="1"/>
  <c r="G671" i="1"/>
  <c r="H671" i="1" s="1"/>
  <c r="I671" i="1" s="1"/>
  <c r="J671" i="1" s="1"/>
  <c r="F671" i="1"/>
  <c r="E671" i="1"/>
  <c r="E670" i="1"/>
  <c r="F670" i="1" s="1"/>
  <c r="G670" i="1" s="1"/>
  <c r="H670" i="1" s="1"/>
  <c r="I670" i="1" s="1"/>
  <c r="J670" i="1" s="1"/>
  <c r="I669" i="1"/>
  <c r="J669" i="1" s="1"/>
  <c r="E669" i="1"/>
  <c r="F669" i="1" s="1"/>
  <c r="G669" i="1" s="1"/>
  <c r="H669" i="1" s="1"/>
  <c r="E668" i="1"/>
  <c r="F668" i="1" s="1"/>
  <c r="G668" i="1" s="1"/>
  <c r="H668" i="1" s="1"/>
  <c r="I668" i="1" s="1"/>
  <c r="J668" i="1" s="1"/>
  <c r="F667" i="1"/>
  <c r="G667" i="1" s="1"/>
  <c r="H667" i="1" s="1"/>
  <c r="I667" i="1" s="1"/>
  <c r="J667" i="1" s="1"/>
  <c r="E667" i="1"/>
  <c r="H666" i="1"/>
  <c r="I666" i="1" s="1"/>
  <c r="J666" i="1" s="1"/>
  <c r="E666" i="1"/>
  <c r="F666" i="1" s="1"/>
  <c r="G666" i="1" s="1"/>
  <c r="G665" i="1"/>
  <c r="H665" i="1" s="1"/>
  <c r="I665" i="1" s="1"/>
  <c r="J665" i="1" s="1"/>
  <c r="E665" i="1"/>
  <c r="F665" i="1" s="1"/>
  <c r="G664" i="1"/>
  <c r="H664" i="1" s="1"/>
  <c r="I664" i="1" s="1"/>
  <c r="J664" i="1" s="1"/>
  <c r="E664" i="1"/>
  <c r="F664" i="1" s="1"/>
  <c r="E663" i="1"/>
  <c r="F663" i="1" s="1"/>
  <c r="G663" i="1" s="1"/>
  <c r="H663" i="1" s="1"/>
  <c r="I663" i="1" s="1"/>
  <c r="J663" i="1" s="1"/>
  <c r="E662" i="1"/>
  <c r="F662" i="1" s="1"/>
  <c r="G662" i="1" s="1"/>
  <c r="H662" i="1" s="1"/>
  <c r="I662" i="1" s="1"/>
  <c r="J662" i="1" s="1"/>
  <c r="F661" i="1"/>
  <c r="G661" i="1" s="1"/>
  <c r="H661" i="1" s="1"/>
  <c r="I661" i="1" s="1"/>
  <c r="J661" i="1" s="1"/>
  <c r="E661" i="1"/>
  <c r="E660" i="1"/>
  <c r="F660" i="1" s="1"/>
  <c r="G660" i="1" s="1"/>
  <c r="H660" i="1" s="1"/>
  <c r="I660" i="1" s="1"/>
  <c r="J660" i="1" s="1"/>
  <c r="G659" i="1"/>
  <c r="H659" i="1" s="1"/>
  <c r="I659" i="1" s="1"/>
  <c r="J659" i="1" s="1"/>
  <c r="E659" i="1"/>
  <c r="F659" i="1" s="1"/>
  <c r="E658" i="1"/>
  <c r="F658" i="1" s="1"/>
  <c r="G658" i="1" s="1"/>
  <c r="H658" i="1" s="1"/>
  <c r="I658" i="1" s="1"/>
  <c r="J658" i="1" s="1"/>
  <c r="E657" i="1"/>
  <c r="F657" i="1" s="1"/>
  <c r="G657" i="1" s="1"/>
  <c r="H657" i="1" s="1"/>
  <c r="I657" i="1" s="1"/>
  <c r="J657" i="1" s="1"/>
  <c r="E656" i="1"/>
  <c r="F656" i="1" s="1"/>
  <c r="G656" i="1" s="1"/>
  <c r="H656" i="1" s="1"/>
  <c r="I656" i="1" s="1"/>
  <c r="J656" i="1" s="1"/>
  <c r="F655" i="1"/>
  <c r="G655" i="1" s="1"/>
  <c r="H655" i="1" s="1"/>
  <c r="I655" i="1" s="1"/>
  <c r="J655" i="1" s="1"/>
  <c r="E655" i="1"/>
  <c r="I654" i="1"/>
  <c r="J654" i="1" s="1"/>
  <c r="E654" i="1"/>
  <c r="F654" i="1" s="1"/>
  <c r="G654" i="1" s="1"/>
  <c r="H654" i="1" s="1"/>
  <c r="E653" i="1"/>
  <c r="F653" i="1" s="1"/>
  <c r="G653" i="1" s="1"/>
  <c r="H653" i="1" s="1"/>
  <c r="I653" i="1" s="1"/>
  <c r="J653" i="1" s="1"/>
  <c r="E652" i="1"/>
  <c r="F652" i="1" s="1"/>
  <c r="G652" i="1" s="1"/>
  <c r="H652" i="1" s="1"/>
  <c r="I652" i="1" s="1"/>
  <c r="J652" i="1" s="1"/>
  <c r="I651" i="1"/>
  <c r="J651" i="1" s="1"/>
  <c r="F651" i="1"/>
  <c r="G651" i="1" s="1"/>
  <c r="H651" i="1" s="1"/>
  <c r="E651" i="1"/>
  <c r="E650" i="1"/>
  <c r="F650" i="1" s="1"/>
  <c r="G650" i="1" s="1"/>
  <c r="H650" i="1" s="1"/>
  <c r="I650" i="1" s="1"/>
  <c r="J650" i="1" s="1"/>
  <c r="E649" i="1"/>
  <c r="F649" i="1" s="1"/>
  <c r="G649" i="1" s="1"/>
  <c r="H649" i="1" s="1"/>
  <c r="I649" i="1" s="1"/>
  <c r="J649" i="1" s="1"/>
  <c r="I648" i="1"/>
  <c r="J648" i="1" s="1"/>
  <c r="E648" i="1"/>
  <c r="F648" i="1" s="1"/>
  <c r="G648" i="1" s="1"/>
  <c r="H648" i="1" s="1"/>
  <c r="E647" i="1"/>
  <c r="F647" i="1" s="1"/>
  <c r="G647" i="1" s="1"/>
  <c r="H647" i="1" s="1"/>
  <c r="I647" i="1" s="1"/>
  <c r="J647" i="1" s="1"/>
  <c r="G646" i="1"/>
  <c r="H646" i="1" s="1"/>
  <c r="I646" i="1" s="1"/>
  <c r="J646" i="1" s="1"/>
  <c r="E646" i="1"/>
  <c r="F646" i="1" s="1"/>
  <c r="F645" i="1"/>
  <c r="G645" i="1" s="1"/>
  <c r="H645" i="1" s="1"/>
  <c r="I645" i="1" s="1"/>
  <c r="J645" i="1" s="1"/>
  <c r="E645" i="1"/>
  <c r="I644" i="1"/>
  <c r="J644" i="1" s="1"/>
  <c r="E644" i="1"/>
  <c r="F644" i="1" s="1"/>
  <c r="G644" i="1" s="1"/>
  <c r="H644" i="1" s="1"/>
  <c r="E643" i="1"/>
  <c r="F643" i="1" s="1"/>
  <c r="G643" i="1" s="1"/>
  <c r="H643" i="1" s="1"/>
  <c r="I643" i="1" s="1"/>
  <c r="J643" i="1" s="1"/>
  <c r="E642" i="1"/>
  <c r="F642" i="1" s="1"/>
  <c r="G642" i="1" s="1"/>
  <c r="H642" i="1" s="1"/>
  <c r="I642" i="1" s="1"/>
  <c r="J642" i="1" s="1"/>
  <c r="E641" i="1"/>
  <c r="F641" i="1" s="1"/>
  <c r="G641" i="1" s="1"/>
  <c r="H641" i="1" s="1"/>
  <c r="I641" i="1" s="1"/>
  <c r="J641" i="1" s="1"/>
  <c r="H640" i="1"/>
  <c r="I640" i="1" s="1"/>
  <c r="J640" i="1" s="1"/>
  <c r="E640" i="1"/>
  <c r="F640" i="1" s="1"/>
  <c r="G640" i="1" s="1"/>
  <c r="F639" i="1"/>
  <c r="G639" i="1" s="1"/>
  <c r="H639" i="1" s="1"/>
  <c r="I639" i="1" s="1"/>
  <c r="J639" i="1" s="1"/>
  <c r="E639" i="1"/>
  <c r="E638" i="1"/>
  <c r="F638" i="1" s="1"/>
  <c r="G638" i="1" s="1"/>
  <c r="H638" i="1" s="1"/>
  <c r="I638" i="1" s="1"/>
  <c r="J638" i="1" s="1"/>
  <c r="E637" i="1"/>
  <c r="F637" i="1" s="1"/>
  <c r="G637" i="1" s="1"/>
  <c r="H637" i="1" s="1"/>
  <c r="I637" i="1" s="1"/>
  <c r="J637" i="1" s="1"/>
  <c r="G636" i="1"/>
  <c r="H636" i="1" s="1"/>
  <c r="I636" i="1" s="1"/>
  <c r="J636" i="1" s="1"/>
  <c r="E636" i="1"/>
  <c r="F636" i="1" s="1"/>
  <c r="F635" i="1"/>
  <c r="G635" i="1" s="1"/>
  <c r="H635" i="1" s="1"/>
  <c r="I635" i="1" s="1"/>
  <c r="J635" i="1" s="1"/>
  <c r="E635" i="1"/>
  <c r="I634" i="1"/>
  <c r="J634" i="1" s="1"/>
  <c r="E634" i="1"/>
  <c r="F634" i="1" s="1"/>
  <c r="G634" i="1" s="1"/>
  <c r="H634" i="1" s="1"/>
  <c r="E633" i="1"/>
  <c r="F633" i="1" s="1"/>
  <c r="G633" i="1" s="1"/>
  <c r="H633" i="1" s="1"/>
  <c r="I633" i="1" s="1"/>
  <c r="J633" i="1" s="1"/>
  <c r="E632" i="1"/>
  <c r="F632" i="1" s="1"/>
  <c r="G632" i="1" s="1"/>
  <c r="H632" i="1" s="1"/>
  <c r="I632" i="1" s="1"/>
  <c r="J632" i="1" s="1"/>
  <c r="E631" i="1"/>
  <c r="F631" i="1" s="1"/>
  <c r="G631" i="1" s="1"/>
  <c r="H631" i="1" s="1"/>
  <c r="I631" i="1" s="1"/>
  <c r="J631" i="1" s="1"/>
  <c r="E630" i="1"/>
  <c r="F630" i="1" s="1"/>
  <c r="G630" i="1" s="1"/>
  <c r="H630" i="1" s="1"/>
  <c r="I630" i="1" s="1"/>
  <c r="J630" i="1" s="1"/>
  <c r="E629" i="1"/>
  <c r="F629" i="1" s="1"/>
  <c r="G629" i="1" s="1"/>
  <c r="H629" i="1" s="1"/>
  <c r="I629" i="1" s="1"/>
  <c r="J629" i="1" s="1"/>
  <c r="H628" i="1"/>
  <c r="I628" i="1" s="1"/>
  <c r="J628" i="1" s="1"/>
  <c r="E628" i="1"/>
  <c r="F628" i="1" s="1"/>
  <c r="G628" i="1" s="1"/>
  <c r="E627" i="1"/>
  <c r="F627" i="1" s="1"/>
  <c r="G627" i="1" s="1"/>
  <c r="H627" i="1" s="1"/>
  <c r="I627" i="1" s="1"/>
  <c r="J627" i="1" s="1"/>
  <c r="G626" i="1"/>
  <c r="H626" i="1" s="1"/>
  <c r="I626" i="1" s="1"/>
  <c r="J626" i="1" s="1"/>
  <c r="E626" i="1"/>
  <c r="F626" i="1" s="1"/>
  <c r="E625" i="1"/>
  <c r="F625" i="1" s="1"/>
  <c r="G625" i="1" s="1"/>
  <c r="H625" i="1" s="1"/>
  <c r="I625" i="1" s="1"/>
  <c r="J625" i="1" s="1"/>
  <c r="E624" i="1"/>
  <c r="F624" i="1" s="1"/>
  <c r="G624" i="1" s="1"/>
  <c r="H624" i="1" s="1"/>
  <c r="I624" i="1" s="1"/>
  <c r="J624" i="1" s="1"/>
  <c r="E623" i="1"/>
  <c r="F623" i="1" s="1"/>
  <c r="G623" i="1" s="1"/>
  <c r="H623" i="1" s="1"/>
  <c r="I623" i="1" s="1"/>
  <c r="J623" i="1" s="1"/>
  <c r="E622" i="1"/>
  <c r="F622" i="1" s="1"/>
  <c r="G622" i="1" s="1"/>
  <c r="H622" i="1" s="1"/>
  <c r="I622" i="1" s="1"/>
  <c r="J622" i="1" s="1"/>
  <c r="E621" i="1"/>
  <c r="F621" i="1" s="1"/>
  <c r="G621" i="1" s="1"/>
  <c r="H621" i="1" s="1"/>
  <c r="I621" i="1" s="1"/>
  <c r="J621" i="1" s="1"/>
  <c r="E620" i="1"/>
  <c r="F620" i="1" s="1"/>
  <c r="G620" i="1" s="1"/>
  <c r="H620" i="1" s="1"/>
  <c r="I620" i="1" s="1"/>
  <c r="J620" i="1" s="1"/>
  <c r="I619" i="1"/>
  <c r="J619" i="1" s="1"/>
  <c r="E619" i="1"/>
  <c r="F619" i="1" s="1"/>
  <c r="G619" i="1" s="1"/>
  <c r="H619" i="1" s="1"/>
  <c r="G618" i="1"/>
  <c r="H618" i="1" s="1"/>
  <c r="I618" i="1" s="1"/>
  <c r="J618" i="1" s="1"/>
  <c r="E618" i="1"/>
  <c r="F618" i="1" s="1"/>
  <c r="E617" i="1"/>
  <c r="F617" i="1" s="1"/>
  <c r="G617" i="1" s="1"/>
  <c r="H617" i="1" s="1"/>
  <c r="I617" i="1" s="1"/>
  <c r="J617" i="1" s="1"/>
  <c r="E616" i="1"/>
  <c r="F616" i="1" s="1"/>
  <c r="G616" i="1" s="1"/>
  <c r="H616" i="1" s="1"/>
  <c r="I616" i="1" s="1"/>
  <c r="J616" i="1" s="1"/>
  <c r="E615" i="1"/>
  <c r="F615" i="1" s="1"/>
  <c r="G615" i="1" s="1"/>
  <c r="H615" i="1" s="1"/>
  <c r="I615" i="1" s="1"/>
  <c r="J615" i="1" s="1"/>
  <c r="F614" i="1"/>
  <c r="G614" i="1" s="1"/>
  <c r="H614" i="1" s="1"/>
  <c r="I614" i="1" s="1"/>
  <c r="J614" i="1" s="1"/>
  <c r="E614" i="1"/>
  <c r="E613" i="1"/>
  <c r="F613" i="1" s="1"/>
  <c r="G613" i="1" s="1"/>
  <c r="H613" i="1" s="1"/>
  <c r="I613" i="1" s="1"/>
  <c r="J613" i="1" s="1"/>
  <c r="E612" i="1"/>
  <c r="F612" i="1" s="1"/>
  <c r="G612" i="1" s="1"/>
  <c r="H612" i="1" s="1"/>
  <c r="I612" i="1" s="1"/>
  <c r="J612" i="1" s="1"/>
  <c r="F611" i="1"/>
  <c r="G611" i="1" s="1"/>
  <c r="H611" i="1" s="1"/>
  <c r="I611" i="1" s="1"/>
  <c r="J611" i="1" s="1"/>
  <c r="E611" i="1"/>
  <c r="E610" i="1"/>
  <c r="F610" i="1" s="1"/>
  <c r="G610" i="1" s="1"/>
  <c r="H610" i="1" s="1"/>
  <c r="I610" i="1" s="1"/>
  <c r="J610" i="1" s="1"/>
  <c r="E609" i="1"/>
  <c r="F609" i="1" s="1"/>
  <c r="G609" i="1" s="1"/>
  <c r="H609" i="1" s="1"/>
  <c r="I609" i="1" s="1"/>
  <c r="J609" i="1" s="1"/>
  <c r="I608" i="1"/>
  <c r="J608" i="1" s="1"/>
  <c r="E608" i="1"/>
  <c r="F608" i="1" s="1"/>
  <c r="G608" i="1" s="1"/>
  <c r="H608" i="1" s="1"/>
  <c r="G607" i="1"/>
  <c r="H607" i="1" s="1"/>
  <c r="I607" i="1" s="1"/>
  <c r="J607" i="1" s="1"/>
  <c r="F607" i="1"/>
  <c r="E607" i="1"/>
  <c r="E606" i="1"/>
  <c r="F606" i="1" s="1"/>
  <c r="G606" i="1" s="1"/>
  <c r="H606" i="1" s="1"/>
  <c r="I606" i="1" s="1"/>
  <c r="J606" i="1" s="1"/>
  <c r="E605" i="1"/>
  <c r="F605" i="1" s="1"/>
  <c r="G605" i="1" s="1"/>
  <c r="H605" i="1" s="1"/>
  <c r="I605" i="1" s="1"/>
  <c r="J605" i="1" s="1"/>
  <c r="E604" i="1"/>
  <c r="F604" i="1" s="1"/>
  <c r="G604" i="1" s="1"/>
  <c r="H604" i="1" s="1"/>
  <c r="I604" i="1" s="1"/>
  <c r="J604" i="1" s="1"/>
  <c r="E603" i="1"/>
  <c r="F603" i="1" s="1"/>
  <c r="G603" i="1" s="1"/>
  <c r="H603" i="1" s="1"/>
  <c r="I603" i="1" s="1"/>
  <c r="J603" i="1" s="1"/>
  <c r="E602" i="1"/>
  <c r="F602" i="1" s="1"/>
  <c r="G602" i="1" s="1"/>
  <c r="H602" i="1" s="1"/>
  <c r="I602" i="1" s="1"/>
  <c r="J602" i="1" s="1"/>
  <c r="E601" i="1"/>
  <c r="F601" i="1" s="1"/>
  <c r="G601" i="1" s="1"/>
  <c r="H601" i="1" s="1"/>
  <c r="I601" i="1" s="1"/>
  <c r="J601" i="1" s="1"/>
  <c r="E600" i="1"/>
  <c r="F600" i="1" s="1"/>
  <c r="G600" i="1" s="1"/>
  <c r="H600" i="1" s="1"/>
  <c r="I600" i="1" s="1"/>
  <c r="J600" i="1" s="1"/>
  <c r="E599" i="1"/>
  <c r="F599" i="1" s="1"/>
  <c r="G599" i="1" s="1"/>
  <c r="H599" i="1" s="1"/>
  <c r="I599" i="1" s="1"/>
  <c r="J599" i="1" s="1"/>
  <c r="E598" i="1"/>
  <c r="F598" i="1" s="1"/>
  <c r="G598" i="1" s="1"/>
  <c r="H598" i="1" s="1"/>
  <c r="I598" i="1" s="1"/>
  <c r="J598" i="1" s="1"/>
  <c r="G597" i="1"/>
  <c r="H597" i="1" s="1"/>
  <c r="I597" i="1" s="1"/>
  <c r="J597" i="1" s="1"/>
  <c r="E597" i="1"/>
  <c r="F597" i="1" s="1"/>
  <c r="E596" i="1"/>
  <c r="F596" i="1" s="1"/>
  <c r="G596" i="1" s="1"/>
  <c r="H596" i="1" s="1"/>
  <c r="I596" i="1" s="1"/>
  <c r="J596" i="1" s="1"/>
  <c r="E595" i="1"/>
  <c r="F595" i="1" s="1"/>
  <c r="G595" i="1" s="1"/>
  <c r="H595" i="1" s="1"/>
  <c r="I595" i="1" s="1"/>
  <c r="J595" i="1" s="1"/>
  <c r="H594" i="1"/>
  <c r="I594" i="1" s="1"/>
  <c r="J594" i="1" s="1"/>
  <c r="E594" i="1"/>
  <c r="F594" i="1" s="1"/>
  <c r="G594" i="1" s="1"/>
  <c r="E593" i="1"/>
  <c r="F593" i="1" s="1"/>
  <c r="G593" i="1" s="1"/>
  <c r="H593" i="1" s="1"/>
  <c r="I593" i="1" s="1"/>
  <c r="J593" i="1" s="1"/>
  <c r="E592" i="1"/>
  <c r="F592" i="1" s="1"/>
  <c r="G592" i="1" s="1"/>
  <c r="H592" i="1" s="1"/>
  <c r="I592" i="1" s="1"/>
  <c r="J592" i="1" s="1"/>
  <c r="E591" i="1"/>
  <c r="F591" i="1" s="1"/>
  <c r="G591" i="1" s="1"/>
  <c r="H591" i="1" s="1"/>
  <c r="I591" i="1" s="1"/>
  <c r="J591" i="1" s="1"/>
  <c r="E590" i="1"/>
  <c r="F590" i="1" s="1"/>
  <c r="G590" i="1" s="1"/>
  <c r="H590" i="1" s="1"/>
  <c r="I590" i="1" s="1"/>
  <c r="J590" i="1" s="1"/>
  <c r="F589" i="1"/>
  <c r="G589" i="1" s="1"/>
  <c r="H589" i="1" s="1"/>
  <c r="I589" i="1" s="1"/>
  <c r="J589" i="1" s="1"/>
  <c r="E589" i="1"/>
  <c r="H588" i="1"/>
  <c r="I588" i="1" s="1"/>
  <c r="J588" i="1" s="1"/>
  <c r="E588" i="1"/>
  <c r="F588" i="1" s="1"/>
  <c r="G588" i="1" s="1"/>
  <c r="E587" i="1"/>
  <c r="F587" i="1" s="1"/>
  <c r="G587" i="1" s="1"/>
  <c r="H587" i="1" s="1"/>
  <c r="I587" i="1" s="1"/>
  <c r="J587" i="1" s="1"/>
  <c r="I586" i="1"/>
  <c r="J586" i="1" s="1"/>
  <c r="E586" i="1"/>
  <c r="F586" i="1" s="1"/>
  <c r="G586" i="1" s="1"/>
  <c r="H586" i="1" s="1"/>
  <c r="E585" i="1"/>
  <c r="F585" i="1" s="1"/>
  <c r="G585" i="1" s="1"/>
  <c r="H585" i="1" s="1"/>
  <c r="I585" i="1" s="1"/>
  <c r="J585" i="1" s="1"/>
  <c r="G584" i="1"/>
  <c r="H584" i="1" s="1"/>
  <c r="I584" i="1" s="1"/>
  <c r="J584" i="1" s="1"/>
  <c r="E584" i="1"/>
  <c r="F584" i="1" s="1"/>
  <c r="F583" i="1"/>
  <c r="G583" i="1" s="1"/>
  <c r="H583" i="1" s="1"/>
  <c r="I583" i="1" s="1"/>
  <c r="J583" i="1" s="1"/>
  <c r="E583" i="1"/>
  <c r="F582" i="1"/>
  <c r="G582" i="1" s="1"/>
  <c r="H582" i="1" s="1"/>
  <c r="I582" i="1" s="1"/>
  <c r="J582" i="1" s="1"/>
  <c r="E582" i="1"/>
  <c r="F581" i="1"/>
  <c r="G581" i="1" s="1"/>
  <c r="H581" i="1" s="1"/>
  <c r="I581" i="1" s="1"/>
  <c r="J581" i="1" s="1"/>
  <c r="E581" i="1"/>
  <c r="E580" i="1"/>
  <c r="F580" i="1" s="1"/>
  <c r="G580" i="1" s="1"/>
  <c r="H580" i="1" s="1"/>
  <c r="I580" i="1" s="1"/>
  <c r="J580" i="1" s="1"/>
  <c r="E579" i="1"/>
  <c r="F579" i="1" s="1"/>
  <c r="G579" i="1" s="1"/>
  <c r="H579" i="1" s="1"/>
  <c r="I579" i="1" s="1"/>
  <c r="J579" i="1" s="1"/>
  <c r="F578" i="1"/>
  <c r="G578" i="1" s="1"/>
  <c r="H578" i="1" s="1"/>
  <c r="I578" i="1" s="1"/>
  <c r="J578" i="1" s="1"/>
  <c r="E578" i="1"/>
  <c r="G577" i="1"/>
  <c r="H577" i="1" s="1"/>
  <c r="I577" i="1" s="1"/>
  <c r="J577" i="1" s="1"/>
  <c r="E577" i="1"/>
  <c r="F577" i="1" s="1"/>
  <c r="E576" i="1"/>
  <c r="F576" i="1" s="1"/>
  <c r="G576" i="1" s="1"/>
  <c r="H576" i="1" s="1"/>
  <c r="I576" i="1" s="1"/>
  <c r="J576" i="1" s="1"/>
  <c r="F575" i="1"/>
  <c r="G575" i="1" s="1"/>
  <c r="H575" i="1" s="1"/>
  <c r="I575" i="1" s="1"/>
  <c r="J575" i="1" s="1"/>
  <c r="E575" i="1"/>
  <c r="F574" i="1"/>
  <c r="G574" i="1" s="1"/>
  <c r="H574" i="1" s="1"/>
  <c r="I574" i="1" s="1"/>
  <c r="J574" i="1" s="1"/>
  <c r="E574" i="1"/>
  <c r="F573" i="1"/>
  <c r="G573" i="1" s="1"/>
  <c r="H573" i="1" s="1"/>
  <c r="I573" i="1" s="1"/>
  <c r="J573" i="1" s="1"/>
  <c r="E573" i="1"/>
  <c r="E572" i="1"/>
  <c r="F572" i="1" s="1"/>
  <c r="G572" i="1" s="1"/>
  <c r="H572" i="1" s="1"/>
  <c r="I572" i="1" s="1"/>
  <c r="J572" i="1" s="1"/>
  <c r="E571" i="1"/>
  <c r="F571" i="1" s="1"/>
  <c r="G571" i="1" s="1"/>
  <c r="H571" i="1" s="1"/>
  <c r="I571" i="1" s="1"/>
  <c r="J571" i="1" s="1"/>
  <c r="I570" i="1"/>
  <c r="J570" i="1" s="1"/>
  <c r="E570" i="1"/>
  <c r="F570" i="1" s="1"/>
  <c r="G570" i="1" s="1"/>
  <c r="H570" i="1" s="1"/>
  <c r="F569" i="1"/>
  <c r="G569" i="1" s="1"/>
  <c r="H569" i="1" s="1"/>
  <c r="I569" i="1" s="1"/>
  <c r="J569" i="1" s="1"/>
  <c r="E569" i="1"/>
  <c r="G568" i="1"/>
  <c r="H568" i="1" s="1"/>
  <c r="I568" i="1" s="1"/>
  <c r="J568" i="1" s="1"/>
  <c r="E568" i="1"/>
  <c r="F568" i="1" s="1"/>
  <c r="G567" i="1"/>
  <c r="H567" i="1" s="1"/>
  <c r="I567" i="1" s="1"/>
  <c r="J567" i="1" s="1"/>
  <c r="E567" i="1"/>
  <c r="F567" i="1" s="1"/>
  <c r="E566" i="1"/>
  <c r="F566" i="1" s="1"/>
  <c r="G566" i="1" s="1"/>
  <c r="H566" i="1" s="1"/>
  <c r="I566" i="1" s="1"/>
  <c r="J566" i="1" s="1"/>
  <c r="F565" i="1"/>
  <c r="G565" i="1" s="1"/>
  <c r="H565" i="1" s="1"/>
  <c r="I565" i="1" s="1"/>
  <c r="J565" i="1" s="1"/>
  <c r="E565" i="1"/>
  <c r="G564" i="1"/>
  <c r="H564" i="1" s="1"/>
  <c r="I564" i="1" s="1"/>
  <c r="J564" i="1" s="1"/>
  <c r="E564" i="1"/>
  <c r="F564" i="1" s="1"/>
  <c r="I563" i="1"/>
  <c r="J563" i="1" s="1"/>
  <c r="E563" i="1"/>
  <c r="F563" i="1" s="1"/>
  <c r="G563" i="1" s="1"/>
  <c r="H563" i="1" s="1"/>
  <c r="F562" i="1"/>
  <c r="G562" i="1" s="1"/>
  <c r="H562" i="1" s="1"/>
  <c r="I562" i="1" s="1"/>
  <c r="J562" i="1" s="1"/>
  <c r="E562" i="1"/>
  <c r="E561" i="1"/>
  <c r="F561" i="1" s="1"/>
  <c r="G561" i="1" s="1"/>
  <c r="H561" i="1" s="1"/>
  <c r="I561" i="1" s="1"/>
  <c r="J561" i="1" s="1"/>
  <c r="E560" i="1"/>
  <c r="F560" i="1" s="1"/>
  <c r="G560" i="1" s="1"/>
  <c r="H560" i="1" s="1"/>
  <c r="I560" i="1" s="1"/>
  <c r="J560" i="1" s="1"/>
  <c r="F559" i="1"/>
  <c r="G559" i="1" s="1"/>
  <c r="H559" i="1" s="1"/>
  <c r="I559" i="1" s="1"/>
  <c r="J559" i="1" s="1"/>
  <c r="E559" i="1"/>
  <c r="F558" i="1"/>
  <c r="G558" i="1" s="1"/>
  <c r="H558" i="1" s="1"/>
  <c r="I558" i="1" s="1"/>
  <c r="J558" i="1" s="1"/>
  <c r="E558" i="1"/>
  <c r="I557" i="1"/>
  <c r="J557" i="1" s="1"/>
  <c r="E557" i="1"/>
  <c r="F557" i="1" s="1"/>
  <c r="G557" i="1" s="1"/>
  <c r="H557" i="1" s="1"/>
  <c r="E556" i="1"/>
  <c r="F556" i="1" s="1"/>
  <c r="G556" i="1" s="1"/>
  <c r="H556" i="1" s="1"/>
  <c r="I556" i="1" s="1"/>
  <c r="J556" i="1" s="1"/>
  <c r="F555" i="1"/>
  <c r="G555" i="1" s="1"/>
  <c r="H555" i="1" s="1"/>
  <c r="I555" i="1" s="1"/>
  <c r="J555" i="1" s="1"/>
  <c r="E555" i="1"/>
  <c r="I554" i="1"/>
  <c r="J554" i="1" s="1"/>
  <c r="E554" i="1"/>
  <c r="F554" i="1" s="1"/>
  <c r="G554" i="1" s="1"/>
  <c r="H554" i="1" s="1"/>
  <c r="E553" i="1"/>
  <c r="F553" i="1" s="1"/>
  <c r="G553" i="1" s="1"/>
  <c r="H553" i="1" s="1"/>
  <c r="I553" i="1" s="1"/>
  <c r="J553" i="1" s="1"/>
  <c r="E552" i="1"/>
  <c r="F552" i="1" s="1"/>
  <c r="G552" i="1" s="1"/>
  <c r="H552" i="1" s="1"/>
  <c r="I552" i="1" s="1"/>
  <c r="J552" i="1" s="1"/>
  <c r="E551" i="1"/>
  <c r="F551" i="1" s="1"/>
  <c r="G551" i="1" s="1"/>
  <c r="H551" i="1" s="1"/>
  <c r="I551" i="1" s="1"/>
  <c r="J551" i="1" s="1"/>
  <c r="E550" i="1"/>
  <c r="F550" i="1" s="1"/>
  <c r="G550" i="1" s="1"/>
  <c r="H550" i="1" s="1"/>
  <c r="I550" i="1" s="1"/>
  <c r="J550" i="1" s="1"/>
  <c r="E549" i="1"/>
  <c r="F549" i="1" s="1"/>
  <c r="G549" i="1" s="1"/>
  <c r="H549" i="1" s="1"/>
  <c r="I549" i="1" s="1"/>
  <c r="J549" i="1" s="1"/>
  <c r="I548" i="1"/>
  <c r="J548" i="1" s="1"/>
  <c r="E548" i="1"/>
  <c r="F548" i="1" s="1"/>
  <c r="G548" i="1" s="1"/>
  <c r="H548" i="1" s="1"/>
  <c r="E547" i="1"/>
  <c r="F547" i="1" s="1"/>
  <c r="G547" i="1" s="1"/>
  <c r="H547" i="1" s="1"/>
  <c r="I547" i="1" s="1"/>
  <c r="J547" i="1" s="1"/>
  <c r="E546" i="1"/>
  <c r="F546" i="1" s="1"/>
  <c r="G546" i="1" s="1"/>
  <c r="H546" i="1" s="1"/>
  <c r="I546" i="1" s="1"/>
  <c r="J546" i="1" s="1"/>
  <c r="E545" i="1"/>
  <c r="F545" i="1" s="1"/>
  <c r="G545" i="1" s="1"/>
  <c r="H545" i="1" s="1"/>
  <c r="I545" i="1" s="1"/>
  <c r="J545" i="1" s="1"/>
  <c r="H544" i="1"/>
  <c r="I544" i="1" s="1"/>
  <c r="J544" i="1" s="1"/>
  <c r="E544" i="1"/>
  <c r="F544" i="1" s="1"/>
  <c r="G544" i="1" s="1"/>
  <c r="E543" i="1"/>
  <c r="F543" i="1" s="1"/>
  <c r="G543" i="1" s="1"/>
  <c r="H543" i="1" s="1"/>
  <c r="I543" i="1" s="1"/>
  <c r="J543" i="1" s="1"/>
  <c r="E542" i="1"/>
  <c r="F542" i="1" s="1"/>
  <c r="G542" i="1" s="1"/>
  <c r="H542" i="1" s="1"/>
  <c r="I542" i="1" s="1"/>
  <c r="J542" i="1" s="1"/>
  <c r="I541" i="1"/>
  <c r="J541" i="1" s="1"/>
  <c r="E541" i="1"/>
  <c r="F541" i="1" s="1"/>
  <c r="G541" i="1" s="1"/>
  <c r="H541" i="1" s="1"/>
  <c r="E540" i="1"/>
  <c r="F540" i="1" s="1"/>
  <c r="G540" i="1" s="1"/>
  <c r="H540" i="1" s="1"/>
  <c r="I540" i="1" s="1"/>
  <c r="J540" i="1" s="1"/>
  <c r="G539" i="1"/>
  <c r="H539" i="1" s="1"/>
  <c r="I539" i="1" s="1"/>
  <c r="J539" i="1" s="1"/>
  <c r="E539" i="1"/>
  <c r="F539" i="1" s="1"/>
  <c r="E538" i="1"/>
  <c r="F538" i="1" s="1"/>
  <c r="G538" i="1" s="1"/>
  <c r="H538" i="1" s="1"/>
  <c r="I538" i="1" s="1"/>
  <c r="J538" i="1" s="1"/>
  <c r="E537" i="1"/>
  <c r="F537" i="1" s="1"/>
  <c r="G537" i="1" s="1"/>
  <c r="H537" i="1" s="1"/>
  <c r="I537" i="1" s="1"/>
  <c r="J537" i="1" s="1"/>
  <c r="G536" i="1"/>
  <c r="H536" i="1" s="1"/>
  <c r="I536" i="1" s="1"/>
  <c r="J536" i="1" s="1"/>
  <c r="E536" i="1"/>
  <c r="F536" i="1" s="1"/>
  <c r="E535" i="1"/>
  <c r="F535" i="1" s="1"/>
  <c r="G535" i="1" s="1"/>
  <c r="H535" i="1" s="1"/>
  <c r="I535" i="1" s="1"/>
  <c r="J535" i="1" s="1"/>
  <c r="E534" i="1"/>
  <c r="F534" i="1" s="1"/>
  <c r="G534" i="1" s="1"/>
  <c r="H534" i="1" s="1"/>
  <c r="I534" i="1" s="1"/>
  <c r="J534" i="1" s="1"/>
  <c r="E533" i="1"/>
  <c r="F533" i="1" s="1"/>
  <c r="G533" i="1" s="1"/>
  <c r="H533" i="1" s="1"/>
  <c r="I533" i="1" s="1"/>
  <c r="J533" i="1" s="1"/>
  <c r="G532" i="1"/>
  <c r="H532" i="1" s="1"/>
  <c r="I532" i="1" s="1"/>
  <c r="J532" i="1" s="1"/>
  <c r="E532" i="1"/>
  <c r="F532" i="1" s="1"/>
  <c r="E531" i="1"/>
  <c r="F531" i="1" s="1"/>
  <c r="G531" i="1" s="1"/>
  <c r="H531" i="1" s="1"/>
  <c r="I531" i="1" s="1"/>
  <c r="J531" i="1" s="1"/>
  <c r="F530" i="1"/>
  <c r="G530" i="1" s="1"/>
  <c r="H530" i="1" s="1"/>
  <c r="I530" i="1" s="1"/>
  <c r="J530" i="1" s="1"/>
  <c r="E530" i="1"/>
  <c r="F529" i="1"/>
  <c r="G529" i="1" s="1"/>
  <c r="H529" i="1" s="1"/>
  <c r="I529" i="1" s="1"/>
  <c r="J529" i="1" s="1"/>
  <c r="E529" i="1"/>
  <c r="J528" i="1"/>
  <c r="E528" i="1"/>
  <c r="F528" i="1" s="1"/>
  <c r="G528" i="1" s="1"/>
  <c r="H528" i="1" s="1"/>
  <c r="I528" i="1" s="1"/>
  <c r="G527" i="1"/>
  <c r="H527" i="1" s="1"/>
  <c r="I527" i="1" s="1"/>
  <c r="J527" i="1" s="1"/>
  <c r="E527" i="1"/>
  <c r="F527" i="1" s="1"/>
  <c r="E526" i="1"/>
  <c r="F526" i="1" s="1"/>
  <c r="G526" i="1" s="1"/>
  <c r="H526" i="1" s="1"/>
  <c r="I526" i="1" s="1"/>
  <c r="J526" i="1" s="1"/>
  <c r="E525" i="1"/>
  <c r="F525" i="1" s="1"/>
  <c r="G525" i="1" s="1"/>
  <c r="H525" i="1" s="1"/>
  <c r="I525" i="1" s="1"/>
  <c r="J525" i="1" s="1"/>
  <c r="E524" i="1"/>
  <c r="F524" i="1" s="1"/>
  <c r="G524" i="1" s="1"/>
  <c r="H524" i="1" s="1"/>
  <c r="I524" i="1" s="1"/>
  <c r="J524" i="1" s="1"/>
  <c r="E523" i="1"/>
  <c r="F523" i="1" s="1"/>
  <c r="G523" i="1" s="1"/>
  <c r="H523" i="1" s="1"/>
  <c r="I523" i="1" s="1"/>
  <c r="J523" i="1" s="1"/>
  <c r="E522" i="1"/>
  <c r="F522" i="1" s="1"/>
  <c r="G522" i="1" s="1"/>
  <c r="H522" i="1" s="1"/>
  <c r="I522" i="1" s="1"/>
  <c r="J522" i="1" s="1"/>
  <c r="E521" i="1"/>
  <c r="F521" i="1" s="1"/>
  <c r="G521" i="1" s="1"/>
  <c r="H521" i="1" s="1"/>
  <c r="I521" i="1" s="1"/>
  <c r="J521" i="1" s="1"/>
  <c r="E520" i="1"/>
  <c r="F520" i="1" s="1"/>
  <c r="G520" i="1" s="1"/>
  <c r="H520" i="1" s="1"/>
  <c r="I520" i="1" s="1"/>
  <c r="J520" i="1" s="1"/>
  <c r="E519" i="1"/>
  <c r="F519" i="1" s="1"/>
  <c r="G519" i="1" s="1"/>
  <c r="H519" i="1" s="1"/>
  <c r="I519" i="1" s="1"/>
  <c r="J519" i="1" s="1"/>
  <c r="F518" i="1"/>
  <c r="G518" i="1" s="1"/>
  <c r="H518" i="1" s="1"/>
  <c r="I518" i="1" s="1"/>
  <c r="J518" i="1" s="1"/>
  <c r="E518" i="1"/>
  <c r="F517" i="1"/>
  <c r="G517" i="1" s="1"/>
  <c r="H517" i="1" s="1"/>
  <c r="I517" i="1" s="1"/>
  <c r="J517" i="1" s="1"/>
  <c r="E517" i="1"/>
  <c r="E516" i="1"/>
  <c r="F516" i="1" s="1"/>
  <c r="G516" i="1" s="1"/>
  <c r="H516" i="1" s="1"/>
  <c r="I516" i="1" s="1"/>
  <c r="J516" i="1" s="1"/>
  <c r="G515" i="1"/>
  <c r="H515" i="1" s="1"/>
  <c r="I515" i="1" s="1"/>
  <c r="J515" i="1" s="1"/>
  <c r="E515" i="1"/>
  <c r="F515" i="1" s="1"/>
  <c r="E514" i="1"/>
  <c r="F514" i="1" s="1"/>
  <c r="G514" i="1" s="1"/>
  <c r="H514" i="1" s="1"/>
  <c r="I514" i="1" s="1"/>
  <c r="J514" i="1" s="1"/>
  <c r="E513" i="1"/>
  <c r="F513" i="1" s="1"/>
  <c r="G513" i="1" s="1"/>
  <c r="H513" i="1" s="1"/>
  <c r="I513" i="1" s="1"/>
  <c r="J513" i="1" s="1"/>
  <c r="E512" i="1"/>
  <c r="F512" i="1" s="1"/>
  <c r="G512" i="1" s="1"/>
  <c r="H512" i="1" s="1"/>
  <c r="I512" i="1" s="1"/>
  <c r="J512" i="1" s="1"/>
  <c r="E511" i="1"/>
  <c r="F511" i="1" s="1"/>
  <c r="G511" i="1" s="1"/>
  <c r="H511" i="1" s="1"/>
  <c r="I511" i="1" s="1"/>
  <c r="J511" i="1" s="1"/>
  <c r="I510" i="1"/>
  <c r="J510" i="1" s="1"/>
  <c r="E510" i="1"/>
  <c r="F510" i="1" s="1"/>
  <c r="G510" i="1" s="1"/>
  <c r="H510" i="1" s="1"/>
  <c r="E509" i="1"/>
  <c r="F509" i="1" s="1"/>
  <c r="G509" i="1" s="1"/>
  <c r="H509" i="1" s="1"/>
  <c r="I509" i="1" s="1"/>
  <c r="J509" i="1" s="1"/>
  <c r="F508" i="1"/>
  <c r="G508" i="1" s="1"/>
  <c r="H508" i="1" s="1"/>
  <c r="I508" i="1" s="1"/>
  <c r="J508" i="1" s="1"/>
  <c r="E508" i="1"/>
  <c r="H507" i="1"/>
  <c r="I507" i="1" s="1"/>
  <c r="J507" i="1" s="1"/>
  <c r="E507" i="1"/>
  <c r="F507" i="1" s="1"/>
  <c r="G507" i="1" s="1"/>
  <c r="E506" i="1"/>
  <c r="F506" i="1" s="1"/>
  <c r="G506" i="1" s="1"/>
  <c r="H506" i="1" s="1"/>
  <c r="I506" i="1" s="1"/>
  <c r="J506" i="1" s="1"/>
  <c r="F505" i="1"/>
  <c r="G505" i="1" s="1"/>
  <c r="H505" i="1" s="1"/>
  <c r="I505" i="1" s="1"/>
  <c r="J505" i="1" s="1"/>
  <c r="E505" i="1"/>
  <c r="I504" i="1"/>
  <c r="J504" i="1" s="1"/>
  <c r="E504" i="1"/>
  <c r="F504" i="1" s="1"/>
  <c r="G504" i="1" s="1"/>
  <c r="H504" i="1" s="1"/>
  <c r="E503" i="1"/>
  <c r="F503" i="1" s="1"/>
  <c r="G503" i="1" s="1"/>
  <c r="H503" i="1" s="1"/>
  <c r="I503" i="1" s="1"/>
  <c r="J503" i="1" s="1"/>
  <c r="F502" i="1"/>
  <c r="G502" i="1" s="1"/>
  <c r="H502" i="1" s="1"/>
  <c r="I502" i="1" s="1"/>
  <c r="J502" i="1" s="1"/>
  <c r="E502" i="1"/>
  <c r="G501" i="1"/>
  <c r="H501" i="1" s="1"/>
  <c r="I501" i="1" s="1"/>
  <c r="J501" i="1" s="1"/>
  <c r="E501" i="1"/>
  <c r="F501" i="1" s="1"/>
  <c r="E500" i="1"/>
  <c r="F500" i="1" s="1"/>
  <c r="G500" i="1" s="1"/>
  <c r="H500" i="1" s="1"/>
  <c r="I500" i="1" s="1"/>
  <c r="J500" i="1" s="1"/>
  <c r="G499" i="1"/>
  <c r="H499" i="1" s="1"/>
  <c r="I499" i="1" s="1"/>
  <c r="J499" i="1" s="1"/>
  <c r="E499" i="1"/>
  <c r="F499" i="1" s="1"/>
  <c r="J498" i="1"/>
  <c r="F498" i="1"/>
  <c r="G498" i="1" s="1"/>
  <c r="H498" i="1" s="1"/>
  <c r="I498" i="1" s="1"/>
  <c r="E498" i="1"/>
  <c r="H497" i="1"/>
  <c r="I497" i="1" s="1"/>
  <c r="J497" i="1" s="1"/>
  <c r="F497" i="1"/>
  <c r="G497" i="1" s="1"/>
  <c r="E497" i="1"/>
  <c r="E496" i="1"/>
  <c r="F496" i="1" s="1"/>
  <c r="G496" i="1" s="1"/>
  <c r="H496" i="1" s="1"/>
  <c r="I496" i="1" s="1"/>
  <c r="J496" i="1" s="1"/>
  <c r="H495" i="1"/>
  <c r="I495" i="1" s="1"/>
  <c r="J495" i="1" s="1"/>
  <c r="E495" i="1"/>
  <c r="F495" i="1" s="1"/>
  <c r="G495" i="1" s="1"/>
  <c r="H494" i="1"/>
  <c r="I494" i="1" s="1"/>
  <c r="J494" i="1" s="1"/>
  <c r="E494" i="1"/>
  <c r="F494" i="1" s="1"/>
  <c r="G494" i="1" s="1"/>
  <c r="H493" i="1"/>
  <c r="I493" i="1" s="1"/>
  <c r="J493" i="1" s="1"/>
  <c r="E493" i="1"/>
  <c r="F493" i="1" s="1"/>
  <c r="G493" i="1" s="1"/>
  <c r="I492" i="1"/>
  <c r="J492" i="1" s="1"/>
  <c r="E492" i="1"/>
  <c r="F492" i="1" s="1"/>
  <c r="G492" i="1" s="1"/>
  <c r="H492" i="1" s="1"/>
  <c r="J491" i="1"/>
  <c r="E491" i="1"/>
  <c r="F491" i="1" s="1"/>
  <c r="G491" i="1" s="1"/>
  <c r="H491" i="1" s="1"/>
  <c r="I491" i="1" s="1"/>
  <c r="F490" i="1"/>
  <c r="G490" i="1" s="1"/>
  <c r="H490" i="1" s="1"/>
  <c r="I490" i="1" s="1"/>
  <c r="J490" i="1" s="1"/>
  <c r="E490" i="1"/>
  <c r="F489" i="1"/>
  <c r="G489" i="1" s="1"/>
  <c r="H489" i="1" s="1"/>
  <c r="I489" i="1" s="1"/>
  <c r="J489" i="1" s="1"/>
  <c r="E489" i="1"/>
  <c r="E488" i="1"/>
  <c r="F488" i="1" s="1"/>
  <c r="G488" i="1" s="1"/>
  <c r="H488" i="1" s="1"/>
  <c r="I488" i="1" s="1"/>
  <c r="J488" i="1" s="1"/>
  <c r="G487" i="1"/>
  <c r="H487" i="1" s="1"/>
  <c r="I487" i="1" s="1"/>
  <c r="J487" i="1" s="1"/>
  <c r="E487" i="1"/>
  <c r="F487" i="1" s="1"/>
  <c r="F486" i="1"/>
  <c r="G486" i="1" s="1"/>
  <c r="H486" i="1" s="1"/>
  <c r="I486" i="1" s="1"/>
  <c r="J486" i="1" s="1"/>
  <c r="E486" i="1"/>
  <c r="I485" i="1"/>
  <c r="J485" i="1" s="1"/>
  <c r="F485" i="1"/>
  <c r="G485" i="1" s="1"/>
  <c r="H485" i="1" s="1"/>
  <c r="E485" i="1"/>
  <c r="F484" i="1"/>
  <c r="G484" i="1" s="1"/>
  <c r="H484" i="1" s="1"/>
  <c r="I484" i="1" s="1"/>
  <c r="J484" i="1" s="1"/>
  <c r="E484" i="1"/>
  <c r="G483" i="1"/>
  <c r="H483" i="1" s="1"/>
  <c r="I483" i="1" s="1"/>
  <c r="J483" i="1" s="1"/>
  <c r="E483" i="1"/>
  <c r="F483" i="1" s="1"/>
  <c r="F482" i="1"/>
  <c r="G482" i="1" s="1"/>
  <c r="H482" i="1" s="1"/>
  <c r="I482" i="1" s="1"/>
  <c r="J482" i="1" s="1"/>
  <c r="E482" i="1"/>
  <c r="F481" i="1"/>
  <c r="G481" i="1" s="1"/>
  <c r="H481" i="1" s="1"/>
  <c r="I481" i="1" s="1"/>
  <c r="J481" i="1" s="1"/>
  <c r="E481" i="1"/>
  <c r="E480" i="1"/>
  <c r="F480" i="1" s="1"/>
  <c r="G480" i="1" s="1"/>
  <c r="H480" i="1" s="1"/>
  <c r="I480" i="1" s="1"/>
  <c r="J480" i="1" s="1"/>
  <c r="E479" i="1"/>
  <c r="F479" i="1" s="1"/>
  <c r="G479" i="1" s="1"/>
  <c r="H479" i="1" s="1"/>
  <c r="I479" i="1" s="1"/>
  <c r="J479" i="1" s="1"/>
  <c r="F478" i="1"/>
  <c r="G478" i="1" s="1"/>
  <c r="H478" i="1" s="1"/>
  <c r="I478" i="1" s="1"/>
  <c r="J478" i="1" s="1"/>
  <c r="E478" i="1"/>
  <c r="G477" i="1"/>
  <c r="H477" i="1" s="1"/>
  <c r="I477" i="1" s="1"/>
  <c r="J477" i="1" s="1"/>
  <c r="E477" i="1"/>
  <c r="F477" i="1" s="1"/>
  <c r="F476" i="1"/>
  <c r="G476" i="1" s="1"/>
  <c r="H476" i="1" s="1"/>
  <c r="I476" i="1" s="1"/>
  <c r="J476" i="1" s="1"/>
  <c r="E476" i="1"/>
  <c r="H475" i="1"/>
  <c r="I475" i="1" s="1"/>
  <c r="J475" i="1" s="1"/>
  <c r="E475" i="1"/>
  <c r="F475" i="1" s="1"/>
  <c r="G475" i="1" s="1"/>
  <c r="H474" i="1"/>
  <c r="I474" i="1" s="1"/>
  <c r="J474" i="1" s="1"/>
  <c r="E474" i="1"/>
  <c r="F474" i="1" s="1"/>
  <c r="G474" i="1" s="1"/>
  <c r="F473" i="1"/>
  <c r="G473" i="1" s="1"/>
  <c r="H473" i="1" s="1"/>
  <c r="I473" i="1" s="1"/>
  <c r="J473" i="1" s="1"/>
  <c r="E473" i="1"/>
  <c r="F472" i="1"/>
  <c r="G472" i="1" s="1"/>
  <c r="H472" i="1" s="1"/>
  <c r="I472" i="1" s="1"/>
  <c r="J472" i="1" s="1"/>
  <c r="E472" i="1"/>
  <c r="E471" i="1"/>
  <c r="F471" i="1" s="1"/>
  <c r="G471" i="1" s="1"/>
  <c r="H471" i="1" s="1"/>
  <c r="I471" i="1" s="1"/>
  <c r="J471" i="1" s="1"/>
  <c r="H470" i="1"/>
  <c r="I470" i="1" s="1"/>
  <c r="J470" i="1" s="1"/>
  <c r="E470" i="1"/>
  <c r="F470" i="1" s="1"/>
  <c r="G470" i="1" s="1"/>
  <c r="F469" i="1"/>
  <c r="G469" i="1" s="1"/>
  <c r="H469" i="1" s="1"/>
  <c r="I469" i="1" s="1"/>
  <c r="J469" i="1" s="1"/>
  <c r="E469" i="1"/>
  <c r="J468" i="1"/>
  <c r="F468" i="1"/>
  <c r="G468" i="1" s="1"/>
  <c r="H468" i="1" s="1"/>
  <c r="I468" i="1" s="1"/>
  <c r="E468" i="1"/>
  <c r="E467" i="1"/>
  <c r="F467" i="1" s="1"/>
  <c r="G467" i="1" s="1"/>
  <c r="H467" i="1" s="1"/>
  <c r="I467" i="1" s="1"/>
  <c r="J467" i="1" s="1"/>
  <c r="E466" i="1"/>
  <c r="F466" i="1" s="1"/>
  <c r="G466" i="1" s="1"/>
  <c r="H466" i="1" s="1"/>
  <c r="I466" i="1" s="1"/>
  <c r="J466" i="1" s="1"/>
  <c r="H465" i="1"/>
  <c r="I465" i="1" s="1"/>
  <c r="J465" i="1" s="1"/>
  <c r="F465" i="1"/>
  <c r="G465" i="1" s="1"/>
  <c r="E465" i="1"/>
  <c r="E464" i="1"/>
  <c r="F464" i="1" s="1"/>
  <c r="G464" i="1" s="1"/>
  <c r="H464" i="1" s="1"/>
  <c r="I464" i="1" s="1"/>
  <c r="J464" i="1" s="1"/>
  <c r="G463" i="1"/>
  <c r="H463" i="1" s="1"/>
  <c r="I463" i="1" s="1"/>
  <c r="J463" i="1" s="1"/>
  <c r="E463" i="1"/>
  <c r="F463" i="1" s="1"/>
  <c r="F462" i="1"/>
  <c r="G462" i="1" s="1"/>
  <c r="H462" i="1" s="1"/>
  <c r="I462" i="1" s="1"/>
  <c r="J462" i="1" s="1"/>
  <c r="E462" i="1"/>
  <c r="G461" i="1"/>
  <c r="H461" i="1" s="1"/>
  <c r="I461" i="1" s="1"/>
  <c r="J461" i="1" s="1"/>
  <c r="E461" i="1"/>
  <c r="F461" i="1" s="1"/>
  <c r="E460" i="1"/>
  <c r="F460" i="1" s="1"/>
  <c r="G460" i="1" s="1"/>
  <c r="H460" i="1" s="1"/>
  <c r="I460" i="1" s="1"/>
  <c r="J460" i="1" s="1"/>
  <c r="E459" i="1"/>
  <c r="F459" i="1" s="1"/>
  <c r="G459" i="1" s="1"/>
  <c r="H459" i="1" s="1"/>
  <c r="I459" i="1" s="1"/>
  <c r="J459" i="1" s="1"/>
  <c r="E458" i="1"/>
  <c r="F458" i="1" s="1"/>
  <c r="G458" i="1" s="1"/>
  <c r="H458" i="1" s="1"/>
  <c r="I458" i="1" s="1"/>
  <c r="J458" i="1" s="1"/>
  <c r="E457" i="1"/>
  <c r="F457" i="1" s="1"/>
  <c r="G457" i="1" s="1"/>
  <c r="H457" i="1" s="1"/>
  <c r="I457" i="1" s="1"/>
  <c r="J457" i="1" s="1"/>
  <c r="G456" i="1"/>
  <c r="H456" i="1" s="1"/>
  <c r="I456" i="1" s="1"/>
  <c r="J456" i="1" s="1"/>
  <c r="E456" i="1"/>
  <c r="F456" i="1" s="1"/>
  <c r="E455" i="1"/>
  <c r="F455" i="1" s="1"/>
  <c r="G455" i="1" s="1"/>
  <c r="H455" i="1" s="1"/>
  <c r="I455" i="1" s="1"/>
  <c r="J455" i="1" s="1"/>
  <c r="F454" i="1"/>
  <c r="G454" i="1" s="1"/>
  <c r="H454" i="1" s="1"/>
  <c r="I454" i="1" s="1"/>
  <c r="J454" i="1" s="1"/>
  <c r="E454" i="1"/>
  <c r="E453" i="1"/>
  <c r="F453" i="1" s="1"/>
  <c r="G453" i="1" s="1"/>
  <c r="H453" i="1" s="1"/>
  <c r="I453" i="1" s="1"/>
  <c r="J453" i="1" s="1"/>
  <c r="E452" i="1"/>
  <c r="F452" i="1" s="1"/>
  <c r="G452" i="1" s="1"/>
  <c r="H452" i="1" s="1"/>
  <c r="I452" i="1" s="1"/>
  <c r="J452" i="1" s="1"/>
  <c r="G451" i="1"/>
  <c r="H451" i="1" s="1"/>
  <c r="I451" i="1" s="1"/>
  <c r="J451" i="1" s="1"/>
  <c r="E451" i="1"/>
  <c r="F451" i="1" s="1"/>
  <c r="H450" i="1"/>
  <c r="I450" i="1" s="1"/>
  <c r="J450" i="1" s="1"/>
  <c r="E450" i="1"/>
  <c r="F450" i="1" s="1"/>
  <c r="G450" i="1" s="1"/>
  <c r="E449" i="1"/>
  <c r="F449" i="1" s="1"/>
  <c r="G449" i="1" s="1"/>
  <c r="H449" i="1" s="1"/>
  <c r="I449" i="1" s="1"/>
  <c r="J449" i="1" s="1"/>
  <c r="F448" i="1"/>
  <c r="G448" i="1" s="1"/>
  <c r="H448" i="1" s="1"/>
  <c r="I448" i="1" s="1"/>
  <c r="J448" i="1" s="1"/>
  <c r="E448" i="1"/>
  <c r="E447" i="1"/>
  <c r="F447" i="1" s="1"/>
  <c r="G447" i="1" s="1"/>
  <c r="H447" i="1" s="1"/>
  <c r="I447" i="1" s="1"/>
  <c r="J447" i="1" s="1"/>
  <c r="F446" i="1"/>
  <c r="G446" i="1" s="1"/>
  <c r="H446" i="1" s="1"/>
  <c r="I446" i="1" s="1"/>
  <c r="J446" i="1" s="1"/>
  <c r="E446" i="1"/>
  <c r="F445" i="1"/>
  <c r="G445" i="1" s="1"/>
  <c r="H445" i="1" s="1"/>
  <c r="I445" i="1" s="1"/>
  <c r="J445" i="1" s="1"/>
  <c r="E445" i="1"/>
  <c r="F444" i="1"/>
  <c r="G444" i="1" s="1"/>
  <c r="H444" i="1" s="1"/>
  <c r="I444" i="1" s="1"/>
  <c r="J444" i="1" s="1"/>
  <c r="E444" i="1"/>
  <c r="G443" i="1"/>
  <c r="H443" i="1" s="1"/>
  <c r="I443" i="1" s="1"/>
  <c r="J443" i="1" s="1"/>
  <c r="E443" i="1"/>
  <c r="F443" i="1" s="1"/>
  <c r="F442" i="1"/>
  <c r="G442" i="1" s="1"/>
  <c r="H442" i="1" s="1"/>
  <c r="I442" i="1" s="1"/>
  <c r="J442" i="1" s="1"/>
  <c r="E442" i="1"/>
  <c r="E441" i="1"/>
  <c r="F441" i="1" s="1"/>
  <c r="G441" i="1" s="1"/>
  <c r="H441" i="1" s="1"/>
  <c r="I441" i="1" s="1"/>
  <c r="J441" i="1" s="1"/>
  <c r="E440" i="1"/>
  <c r="F440" i="1" s="1"/>
  <c r="G440" i="1" s="1"/>
  <c r="H440" i="1" s="1"/>
  <c r="I440" i="1" s="1"/>
  <c r="J440" i="1" s="1"/>
  <c r="E439" i="1"/>
  <c r="F439" i="1" s="1"/>
  <c r="G439" i="1" s="1"/>
  <c r="H439" i="1" s="1"/>
  <c r="I439" i="1" s="1"/>
  <c r="J439" i="1" s="1"/>
  <c r="E438" i="1"/>
  <c r="F438" i="1" s="1"/>
  <c r="G438" i="1" s="1"/>
  <c r="H438" i="1" s="1"/>
  <c r="I438" i="1" s="1"/>
  <c r="J438" i="1" s="1"/>
  <c r="E437" i="1"/>
  <c r="F437" i="1" s="1"/>
  <c r="G437" i="1" s="1"/>
  <c r="H437" i="1" s="1"/>
  <c r="I437" i="1" s="1"/>
  <c r="J437" i="1" s="1"/>
  <c r="F436" i="1"/>
  <c r="G436" i="1" s="1"/>
  <c r="H436" i="1" s="1"/>
  <c r="I436" i="1" s="1"/>
  <c r="J436" i="1" s="1"/>
  <c r="E436" i="1"/>
  <c r="H435" i="1"/>
  <c r="I435" i="1" s="1"/>
  <c r="J435" i="1" s="1"/>
  <c r="E435" i="1"/>
  <c r="F435" i="1" s="1"/>
  <c r="G435" i="1" s="1"/>
  <c r="E434" i="1"/>
  <c r="F434" i="1" s="1"/>
  <c r="G434" i="1" s="1"/>
  <c r="H434" i="1" s="1"/>
  <c r="I434" i="1" s="1"/>
  <c r="J434" i="1" s="1"/>
  <c r="E433" i="1"/>
  <c r="F433" i="1" s="1"/>
  <c r="G433" i="1" s="1"/>
  <c r="H433" i="1" s="1"/>
  <c r="I433" i="1" s="1"/>
  <c r="J433" i="1" s="1"/>
  <c r="E432" i="1"/>
  <c r="F432" i="1" s="1"/>
  <c r="G432" i="1" s="1"/>
  <c r="H432" i="1" s="1"/>
  <c r="I432" i="1" s="1"/>
  <c r="J432" i="1" s="1"/>
  <c r="H431" i="1"/>
  <c r="I431" i="1" s="1"/>
  <c r="J431" i="1" s="1"/>
  <c r="E431" i="1"/>
  <c r="F431" i="1" s="1"/>
  <c r="G431" i="1" s="1"/>
  <c r="F430" i="1"/>
  <c r="G430" i="1" s="1"/>
  <c r="H430" i="1" s="1"/>
  <c r="I430" i="1" s="1"/>
  <c r="J430" i="1" s="1"/>
  <c r="E430" i="1"/>
  <c r="E429" i="1"/>
  <c r="F429" i="1" s="1"/>
  <c r="G429" i="1" s="1"/>
  <c r="H429" i="1" s="1"/>
  <c r="I429" i="1" s="1"/>
  <c r="J429" i="1" s="1"/>
  <c r="E428" i="1"/>
  <c r="F428" i="1" s="1"/>
  <c r="G428" i="1" s="1"/>
  <c r="H428" i="1" s="1"/>
  <c r="I428" i="1" s="1"/>
  <c r="J428" i="1" s="1"/>
  <c r="E427" i="1"/>
  <c r="F427" i="1" s="1"/>
  <c r="G427" i="1" s="1"/>
  <c r="H427" i="1" s="1"/>
  <c r="I427" i="1" s="1"/>
  <c r="J427" i="1" s="1"/>
  <c r="E426" i="1"/>
  <c r="F426" i="1" s="1"/>
  <c r="G426" i="1" s="1"/>
  <c r="H426" i="1" s="1"/>
  <c r="I426" i="1" s="1"/>
  <c r="J426" i="1" s="1"/>
  <c r="G425" i="1"/>
  <c r="H425" i="1" s="1"/>
  <c r="I425" i="1" s="1"/>
  <c r="J425" i="1" s="1"/>
  <c r="E425" i="1"/>
  <c r="F425" i="1" s="1"/>
  <c r="E424" i="1"/>
  <c r="F424" i="1" s="1"/>
  <c r="G424" i="1" s="1"/>
  <c r="H424" i="1" s="1"/>
  <c r="I424" i="1" s="1"/>
  <c r="J424" i="1" s="1"/>
  <c r="E423" i="1"/>
  <c r="F423" i="1" s="1"/>
  <c r="G423" i="1" s="1"/>
  <c r="H423" i="1" s="1"/>
  <c r="I423" i="1" s="1"/>
  <c r="J423" i="1" s="1"/>
  <c r="E422" i="1"/>
  <c r="F422" i="1" s="1"/>
  <c r="G422" i="1" s="1"/>
  <c r="H422" i="1" s="1"/>
  <c r="I422" i="1" s="1"/>
  <c r="J422" i="1" s="1"/>
  <c r="E421" i="1"/>
  <c r="F421" i="1" s="1"/>
  <c r="G421" i="1" s="1"/>
  <c r="H421" i="1" s="1"/>
  <c r="I421" i="1" s="1"/>
  <c r="J421" i="1" s="1"/>
  <c r="E420" i="1"/>
  <c r="F420" i="1" s="1"/>
  <c r="G420" i="1" s="1"/>
  <c r="H420" i="1" s="1"/>
  <c r="I420" i="1" s="1"/>
  <c r="J420" i="1" s="1"/>
  <c r="G419" i="1"/>
  <c r="H419" i="1" s="1"/>
  <c r="I419" i="1" s="1"/>
  <c r="J419" i="1" s="1"/>
  <c r="E419" i="1"/>
  <c r="F419" i="1" s="1"/>
  <c r="G418" i="1"/>
  <c r="H418" i="1" s="1"/>
  <c r="I418" i="1" s="1"/>
  <c r="J418" i="1" s="1"/>
  <c r="E418" i="1"/>
  <c r="F418" i="1" s="1"/>
  <c r="E417" i="1"/>
  <c r="F417" i="1" s="1"/>
  <c r="G417" i="1" s="1"/>
  <c r="H417" i="1" s="1"/>
  <c r="I417" i="1" s="1"/>
  <c r="J417" i="1" s="1"/>
  <c r="E416" i="1"/>
  <c r="F416" i="1" s="1"/>
  <c r="G416" i="1" s="1"/>
  <c r="H416" i="1" s="1"/>
  <c r="I416" i="1" s="1"/>
  <c r="J416" i="1" s="1"/>
  <c r="E415" i="1"/>
  <c r="F415" i="1" s="1"/>
  <c r="G415" i="1" s="1"/>
  <c r="H415" i="1" s="1"/>
  <c r="I415" i="1" s="1"/>
  <c r="J415" i="1" s="1"/>
  <c r="E414" i="1"/>
  <c r="F414" i="1" s="1"/>
  <c r="G414" i="1" s="1"/>
  <c r="H414" i="1" s="1"/>
  <c r="I414" i="1" s="1"/>
  <c r="J414" i="1" s="1"/>
  <c r="F413" i="1"/>
  <c r="G413" i="1" s="1"/>
  <c r="H413" i="1" s="1"/>
  <c r="I413" i="1" s="1"/>
  <c r="J413" i="1" s="1"/>
  <c r="E413" i="1"/>
  <c r="E412" i="1"/>
  <c r="F412" i="1" s="1"/>
  <c r="G412" i="1" s="1"/>
  <c r="H412" i="1" s="1"/>
  <c r="I412" i="1" s="1"/>
  <c r="J412" i="1" s="1"/>
  <c r="G411" i="1"/>
  <c r="H411" i="1" s="1"/>
  <c r="I411" i="1" s="1"/>
  <c r="J411" i="1" s="1"/>
  <c r="E411" i="1"/>
  <c r="F411" i="1" s="1"/>
  <c r="F410" i="1"/>
  <c r="G410" i="1" s="1"/>
  <c r="H410" i="1" s="1"/>
  <c r="I410" i="1" s="1"/>
  <c r="J410" i="1" s="1"/>
  <c r="E410" i="1"/>
  <c r="I409" i="1"/>
  <c r="J409" i="1" s="1"/>
  <c r="E409" i="1"/>
  <c r="F409" i="1" s="1"/>
  <c r="G409" i="1" s="1"/>
  <c r="H409" i="1" s="1"/>
  <c r="I408" i="1"/>
  <c r="J408" i="1" s="1"/>
  <c r="E408" i="1"/>
  <c r="F408" i="1" s="1"/>
  <c r="G408" i="1" s="1"/>
  <c r="H408" i="1" s="1"/>
  <c r="E407" i="1"/>
  <c r="F407" i="1" s="1"/>
  <c r="G407" i="1" s="1"/>
  <c r="H407" i="1" s="1"/>
  <c r="I407" i="1" s="1"/>
  <c r="J407" i="1" s="1"/>
  <c r="E406" i="1"/>
  <c r="F406" i="1" s="1"/>
  <c r="G406" i="1" s="1"/>
  <c r="H406" i="1" s="1"/>
  <c r="I406" i="1" s="1"/>
  <c r="J406" i="1" s="1"/>
  <c r="E405" i="1"/>
  <c r="F405" i="1" s="1"/>
  <c r="G405" i="1" s="1"/>
  <c r="H405" i="1" s="1"/>
  <c r="I405" i="1" s="1"/>
  <c r="J405" i="1" s="1"/>
  <c r="G404" i="1"/>
  <c r="H404" i="1" s="1"/>
  <c r="I404" i="1" s="1"/>
  <c r="J404" i="1" s="1"/>
  <c r="E404" i="1"/>
  <c r="F404" i="1" s="1"/>
  <c r="E403" i="1"/>
  <c r="F403" i="1" s="1"/>
  <c r="G403" i="1" s="1"/>
  <c r="H403" i="1" s="1"/>
  <c r="I403" i="1" s="1"/>
  <c r="J403" i="1" s="1"/>
  <c r="E402" i="1"/>
  <c r="F402" i="1" s="1"/>
  <c r="G402" i="1" s="1"/>
  <c r="H402" i="1" s="1"/>
  <c r="I402" i="1" s="1"/>
  <c r="J402" i="1" s="1"/>
  <c r="E401" i="1"/>
  <c r="F401" i="1" s="1"/>
  <c r="G401" i="1" s="1"/>
  <c r="H401" i="1" s="1"/>
  <c r="I401" i="1" s="1"/>
  <c r="J401" i="1" s="1"/>
  <c r="E400" i="1"/>
  <c r="F400" i="1" s="1"/>
  <c r="G400" i="1" s="1"/>
  <c r="H400" i="1" s="1"/>
  <c r="I400" i="1" s="1"/>
  <c r="J400" i="1" s="1"/>
  <c r="E399" i="1"/>
  <c r="F399" i="1" s="1"/>
  <c r="G399" i="1" s="1"/>
  <c r="H399" i="1" s="1"/>
  <c r="I399" i="1" s="1"/>
  <c r="J399" i="1" s="1"/>
  <c r="E398" i="1"/>
  <c r="F398" i="1" s="1"/>
  <c r="G398" i="1" s="1"/>
  <c r="H398" i="1" s="1"/>
  <c r="I398" i="1" s="1"/>
  <c r="J398" i="1" s="1"/>
  <c r="E397" i="1"/>
  <c r="F397" i="1" s="1"/>
  <c r="G397" i="1" s="1"/>
  <c r="H397" i="1" s="1"/>
  <c r="I397" i="1" s="1"/>
  <c r="J397" i="1" s="1"/>
  <c r="E396" i="1"/>
  <c r="F396" i="1" s="1"/>
  <c r="G396" i="1" s="1"/>
  <c r="H396" i="1" s="1"/>
  <c r="I396" i="1" s="1"/>
  <c r="J396" i="1" s="1"/>
  <c r="E395" i="1"/>
  <c r="F395" i="1" s="1"/>
  <c r="G395" i="1" s="1"/>
  <c r="H395" i="1" s="1"/>
  <c r="I395" i="1" s="1"/>
  <c r="J395" i="1" s="1"/>
  <c r="E394" i="1"/>
  <c r="F394" i="1" s="1"/>
  <c r="G394" i="1" s="1"/>
  <c r="H394" i="1" s="1"/>
  <c r="I394" i="1" s="1"/>
  <c r="J394" i="1" s="1"/>
  <c r="G393" i="1"/>
  <c r="H393" i="1" s="1"/>
  <c r="I393" i="1" s="1"/>
  <c r="J393" i="1" s="1"/>
  <c r="E393" i="1"/>
  <c r="F393" i="1" s="1"/>
  <c r="E392" i="1"/>
  <c r="F392" i="1" s="1"/>
  <c r="G392" i="1" s="1"/>
  <c r="H392" i="1" s="1"/>
  <c r="I392" i="1" s="1"/>
  <c r="J392" i="1" s="1"/>
  <c r="E391" i="1"/>
  <c r="F391" i="1" s="1"/>
  <c r="G391" i="1" s="1"/>
  <c r="H391" i="1" s="1"/>
  <c r="I391" i="1" s="1"/>
  <c r="J391" i="1" s="1"/>
  <c r="E390" i="1"/>
  <c r="F390" i="1" s="1"/>
  <c r="G390" i="1" s="1"/>
  <c r="H390" i="1" s="1"/>
  <c r="I390" i="1" s="1"/>
  <c r="J390" i="1" s="1"/>
  <c r="E389" i="1"/>
  <c r="F389" i="1" s="1"/>
  <c r="G389" i="1" s="1"/>
  <c r="H389" i="1" s="1"/>
  <c r="I389" i="1" s="1"/>
  <c r="J389" i="1" s="1"/>
  <c r="E388" i="1"/>
  <c r="F388" i="1" s="1"/>
  <c r="G388" i="1" s="1"/>
  <c r="H388" i="1" s="1"/>
  <c r="I388" i="1" s="1"/>
  <c r="J388" i="1" s="1"/>
  <c r="E387" i="1"/>
  <c r="F387" i="1" s="1"/>
  <c r="G387" i="1" s="1"/>
  <c r="H387" i="1" s="1"/>
  <c r="I387" i="1" s="1"/>
  <c r="J387" i="1" s="1"/>
  <c r="E386" i="1"/>
  <c r="F386" i="1" s="1"/>
  <c r="G386" i="1" s="1"/>
  <c r="H386" i="1" s="1"/>
  <c r="I386" i="1" s="1"/>
  <c r="J386" i="1" s="1"/>
  <c r="E385" i="1"/>
  <c r="F385" i="1" s="1"/>
  <c r="G385" i="1" s="1"/>
  <c r="H385" i="1" s="1"/>
  <c r="I385" i="1" s="1"/>
  <c r="J385" i="1" s="1"/>
  <c r="E384" i="1"/>
  <c r="F384" i="1" s="1"/>
  <c r="G384" i="1" s="1"/>
  <c r="H384" i="1" s="1"/>
  <c r="I384" i="1" s="1"/>
  <c r="J384" i="1" s="1"/>
  <c r="E383" i="1"/>
  <c r="F383" i="1" s="1"/>
  <c r="G383" i="1" s="1"/>
  <c r="H383" i="1" s="1"/>
  <c r="I383" i="1" s="1"/>
  <c r="J383" i="1" s="1"/>
  <c r="E382" i="1"/>
  <c r="F382" i="1" s="1"/>
  <c r="G382" i="1" s="1"/>
  <c r="H382" i="1" s="1"/>
  <c r="I382" i="1" s="1"/>
  <c r="J382" i="1" s="1"/>
  <c r="F381" i="1"/>
  <c r="G381" i="1" s="1"/>
  <c r="H381" i="1" s="1"/>
  <c r="I381" i="1" s="1"/>
  <c r="J381" i="1" s="1"/>
  <c r="E381" i="1"/>
  <c r="I380" i="1"/>
  <c r="J380" i="1" s="1"/>
  <c r="E380" i="1"/>
  <c r="F380" i="1" s="1"/>
  <c r="G380" i="1" s="1"/>
  <c r="H380" i="1" s="1"/>
  <c r="G379" i="1"/>
  <c r="H379" i="1" s="1"/>
  <c r="I379" i="1" s="1"/>
  <c r="J379" i="1" s="1"/>
  <c r="E379" i="1"/>
  <c r="F379" i="1" s="1"/>
  <c r="E378" i="1"/>
  <c r="F378" i="1" s="1"/>
  <c r="G378" i="1" s="1"/>
  <c r="H378" i="1" s="1"/>
  <c r="I378" i="1" s="1"/>
  <c r="J378" i="1" s="1"/>
  <c r="E377" i="1"/>
  <c r="F377" i="1" s="1"/>
  <c r="G377" i="1" s="1"/>
  <c r="H377" i="1" s="1"/>
  <c r="I377" i="1" s="1"/>
  <c r="J377" i="1" s="1"/>
  <c r="I376" i="1"/>
  <c r="J376" i="1" s="1"/>
  <c r="E376" i="1"/>
  <c r="F376" i="1" s="1"/>
  <c r="G376" i="1" s="1"/>
  <c r="H376" i="1" s="1"/>
  <c r="G375" i="1"/>
  <c r="H375" i="1" s="1"/>
  <c r="I375" i="1" s="1"/>
  <c r="J375" i="1" s="1"/>
  <c r="E375" i="1"/>
  <c r="F375" i="1" s="1"/>
  <c r="F374" i="1"/>
  <c r="G374" i="1" s="1"/>
  <c r="H374" i="1" s="1"/>
  <c r="I374" i="1" s="1"/>
  <c r="J374" i="1" s="1"/>
  <c r="E374" i="1"/>
  <c r="E373" i="1"/>
  <c r="F373" i="1" s="1"/>
  <c r="G373" i="1" s="1"/>
  <c r="H373" i="1" s="1"/>
  <c r="I373" i="1" s="1"/>
  <c r="J373" i="1" s="1"/>
  <c r="F372" i="1"/>
  <c r="G372" i="1" s="1"/>
  <c r="H372" i="1" s="1"/>
  <c r="I372" i="1" s="1"/>
  <c r="J372" i="1" s="1"/>
  <c r="E372" i="1"/>
  <c r="E371" i="1"/>
  <c r="F371" i="1" s="1"/>
  <c r="G371" i="1" s="1"/>
  <c r="H371" i="1" s="1"/>
  <c r="I371" i="1" s="1"/>
  <c r="J371" i="1" s="1"/>
  <c r="E370" i="1"/>
  <c r="F370" i="1" s="1"/>
  <c r="G370" i="1" s="1"/>
  <c r="H370" i="1" s="1"/>
  <c r="I370" i="1" s="1"/>
  <c r="J370" i="1" s="1"/>
  <c r="F369" i="1"/>
  <c r="G369" i="1" s="1"/>
  <c r="H369" i="1" s="1"/>
  <c r="I369" i="1" s="1"/>
  <c r="J369" i="1" s="1"/>
  <c r="E369" i="1"/>
  <c r="G368" i="1"/>
  <c r="H368" i="1" s="1"/>
  <c r="I368" i="1" s="1"/>
  <c r="J368" i="1" s="1"/>
  <c r="E368" i="1"/>
  <c r="F368" i="1" s="1"/>
  <c r="F367" i="1"/>
  <c r="G367" i="1" s="1"/>
  <c r="H367" i="1" s="1"/>
  <c r="I367" i="1" s="1"/>
  <c r="J367" i="1" s="1"/>
  <c r="E367" i="1"/>
  <c r="F366" i="1"/>
  <c r="G366" i="1" s="1"/>
  <c r="H366" i="1" s="1"/>
  <c r="I366" i="1" s="1"/>
  <c r="J366" i="1" s="1"/>
  <c r="E366" i="1"/>
  <c r="E365" i="1"/>
  <c r="F365" i="1" s="1"/>
  <c r="G365" i="1" s="1"/>
  <c r="H365" i="1" s="1"/>
  <c r="I365" i="1" s="1"/>
  <c r="J365" i="1" s="1"/>
  <c r="E364" i="1"/>
  <c r="F364" i="1" s="1"/>
  <c r="G364" i="1" s="1"/>
  <c r="H364" i="1" s="1"/>
  <c r="I364" i="1" s="1"/>
  <c r="J364" i="1" s="1"/>
  <c r="G363" i="1"/>
  <c r="H363" i="1" s="1"/>
  <c r="I363" i="1" s="1"/>
  <c r="J363" i="1" s="1"/>
  <c r="E363" i="1"/>
  <c r="F363" i="1" s="1"/>
  <c r="J362" i="1"/>
  <c r="E362" i="1"/>
  <c r="F362" i="1" s="1"/>
  <c r="G362" i="1" s="1"/>
  <c r="H362" i="1" s="1"/>
  <c r="I362" i="1" s="1"/>
  <c r="E361" i="1"/>
  <c r="F361" i="1" s="1"/>
  <c r="G361" i="1" s="1"/>
  <c r="H361" i="1" s="1"/>
  <c r="I361" i="1" s="1"/>
  <c r="J361" i="1" s="1"/>
  <c r="E360" i="1"/>
  <c r="F360" i="1" s="1"/>
  <c r="G360" i="1" s="1"/>
  <c r="H360" i="1" s="1"/>
  <c r="I360" i="1" s="1"/>
  <c r="J360" i="1" s="1"/>
  <c r="E359" i="1"/>
  <c r="F359" i="1" s="1"/>
  <c r="G359" i="1" s="1"/>
  <c r="H359" i="1" s="1"/>
  <c r="I359" i="1" s="1"/>
  <c r="J359" i="1" s="1"/>
  <c r="E358" i="1"/>
  <c r="F358" i="1" s="1"/>
  <c r="G358" i="1" s="1"/>
  <c r="H358" i="1" s="1"/>
  <c r="I358" i="1" s="1"/>
  <c r="J358" i="1" s="1"/>
  <c r="H357" i="1"/>
  <c r="I357" i="1" s="1"/>
  <c r="J357" i="1" s="1"/>
  <c r="E357" i="1"/>
  <c r="F357" i="1" s="1"/>
  <c r="G357" i="1" s="1"/>
  <c r="F356" i="1"/>
  <c r="G356" i="1" s="1"/>
  <c r="H356" i="1" s="1"/>
  <c r="I356" i="1" s="1"/>
  <c r="J356" i="1" s="1"/>
  <c r="E356" i="1"/>
  <c r="E355" i="1"/>
  <c r="F355" i="1" s="1"/>
  <c r="G355" i="1" s="1"/>
  <c r="H355" i="1" s="1"/>
  <c r="I355" i="1" s="1"/>
  <c r="J355" i="1" s="1"/>
  <c r="E354" i="1"/>
  <c r="F354" i="1" s="1"/>
  <c r="G354" i="1" s="1"/>
  <c r="H354" i="1" s="1"/>
  <c r="I354" i="1" s="1"/>
  <c r="J354" i="1" s="1"/>
  <c r="E353" i="1"/>
  <c r="F353" i="1" s="1"/>
  <c r="G353" i="1" s="1"/>
  <c r="H353" i="1" s="1"/>
  <c r="I353" i="1" s="1"/>
  <c r="J353" i="1" s="1"/>
  <c r="F352" i="1"/>
  <c r="G352" i="1" s="1"/>
  <c r="H352" i="1" s="1"/>
  <c r="I352" i="1" s="1"/>
  <c r="J352" i="1" s="1"/>
  <c r="E352" i="1"/>
  <c r="G351" i="1"/>
  <c r="H351" i="1" s="1"/>
  <c r="I351" i="1" s="1"/>
  <c r="J351" i="1" s="1"/>
  <c r="E351" i="1"/>
  <c r="F351" i="1" s="1"/>
  <c r="G350" i="1"/>
  <c r="H350" i="1" s="1"/>
  <c r="I350" i="1" s="1"/>
  <c r="J350" i="1" s="1"/>
  <c r="E350" i="1"/>
  <c r="F350" i="1" s="1"/>
  <c r="E349" i="1"/>
  <c r="F349" i="1" s="1"/>
  <c r="G349" i="1" s="1"/>
  <c r="H349" i="1" s="1"/>
  <c r="I349" i="1" s="1"/>
  <c r="J349" i="1" s="1"/>
  <c r="F348" i="1"/>
  <c r="G348" i="1" s="1"/>
  <c r="H348" i="1" s="1"/>
  <c r="I348" i="1" s="1"/>
  <c r="J348" i="1" s="1"/>
  <c r="E348" i="1"/>
  <c r="G347" i="1"/>
  <c r="H347" i="1" s="1"/>
  <c r="I347" i="1" s="1"/>
  <c r="J347" i="1" s="1"/>
  <c r="E347" i="1"/>
  <c r="F347" i="1" s="1"/>
  <c r="E346" i="1"/>
  <c r="F346" i="1" s="1"/>
  <c r="G346" i="1" s="1"/>
  <c r="H346" i="1" s="1"/>
  <c r="I346" i="1" s="1"/>
  <c r="J346" i="1" s="1"/>
  <c r="E345" i="1"/>
  <c r="F345" i="1" s="1"/>
  <c r="G345" i="1" s="1"/>
  <c r="H345" i="1" s="1"/>
  <c r="I345" i="1" s="1"/>
  <c r="J345" i="1" s="1"/>
  <c r="F344" i="1"/>
  <c r="G344" i="1" s="1"/>
  <c r="H344" i="1" s="1"/>
  <c r="I344" i="1" s="1"/>
  <c r="J344" i="1" s="1"/>
  <c r="E344" i="1"/>
  <c r="G343" i="1"/>
  <c r="H343" i="1" s="1"/>
  <c r="I343" i="1" s="1"/>
  <c r="J343" i="1" s="1"/>
  <c r="E343" i="1"/>
  <c r="F343" i="1" s="1"/>
  <c r="G342" i="1"/>
  <c r="H342" i="1" s="1"/>
  <c r="I342" i="1" s="1"/>
  <c r="J342" i="1" s="1"/>
  <c r="E342" i="1"/>
  <c r="F342" i="1" s="1"/>
  <c r="E341" i="1"/>
  <c r="F341" i="1" s="1"/>
  <c r="G341" i="1" s="1"/>
  <c r="H341" i="1" s="1"/>
  <c r="I341" i="1" s="1"/>
  <c r="J341" i="1" s="1"/>
  <c r="F340" i="1"/>
  <c r="G340" i="1" s="1"/>
  <c r="H340" i="1" s="1"/>
  <c r="I340" i="1" s="1"/>
  <c r="J340" i="1" s="1"/>
  <c r="E340" i="1"/>
  <c r="E339" i="1"/>
  <c r="F339" i="1" s="1"/>
  <c r="G339" i="1" s="1"/>
  <c r="H339" i="1" s="1"/>
  <c r="I339" i="1" s="1"/>
  <c r="J339" i="1" s="1"/>
  <c r="E338" i="1"/>
  <c r="F338" i="1" s="1"/>
  <c r="G338" i="1" s="1"/>
  <c r="H338" i="1" s="1"/>
  <c r="I338" i="1" s="1"/>
  <c r="J338" i="1" s="1"/>
  <c r="H337" i="1"/>
  <c r="I337" i="1" s="1"/>
  <c r="J337" i="1" s="1"/>
  <c r="E337" i="1"/>
  <c r="F337" i="1" s="1"/>
  <c r="G337" i="1" s="1"/>
  <c r="F336" i="1"/>
  <c r="G336" i="1" s="1"/>
  <c r="H336" i="1" s="1"/>
  <c r="I336" i="1" s="1"/>
  <c r="J336" i="1" s="1"/>
  <c r="E336" i="1"/>
  <c r="E335" i="1"/>
  <c r="F335" i="1" s="1"/>
  <c r="G335" i="1" s="1"/>
  <c r="H335" i="1" s="1"/>
  <c r="I335" i="1" s="1"/>
  <c r="J335" i="1" s="1"/>
  <c r="E334" i="1"/>
  <c r="F334" i="1" s="1"/>
  <c r="G334" i="1" s="1"/>
  <c r="H334" i="1" s="1"/>
  <c r="I334" i="1" s="1"/>
  <c r="J334" i="1" s="1"/>
  <c r="E333" i="1"/>
  <c r="F333" i="1" s="1"/>
  <c r="G333" i="1" s="1"/>
  <c r="H333" i="1" s="1"/>
  <c r="I333" i="1" s="1"/>
  <c r="J333" i="1" s="1"/>
  <c r="F332" i="1"/>
  <c r="G332" i="1" s="1"/>
  <c r="H332" i="1" s="1"/>
  <c r="I332" i="1" s="1"/>
  <c r="J332" i="1" s="1"/>
  <c r="E332" i="1"/>
  <c r="G331" i="1"/>
  <c r="H331" i="1" s="1"/>
  <c r="I331" i="1" s="1"/>
  <c r="J331" i="1" s="1"/>
  <c r="E331" i="1"/>
  <c r="F331" i="1" s="1"/>
  <c r="E330" i="1"/>
  <c r="F330" i="1" s="1"/>
  <c r="G330" i="1" s="1"/>
  <c r="H330" i="1" s="1"/>
  <c r="I330" i="1" s="1"/>
  <c r="J330" i="1" s="1"/>
  <c r="E329" i="1"/>
  <c r="F329" i="1" s="1"/>
  <c r="G329" i="1" s="1"/>
  <c r="H329" i="1" s="1"/>
  <c r="I329" i="1" s="1"/>
  <c r="J329" i="1" s="1"/>
  <c r="F328" i="1"/>
  <c r="G328" i="1" s="1"/>
  <c r="H328" i="1" s="1"/>
  <c r="I328" i="1" s="1"/>
  <c r="J328" i="1" s="1"/>
  <c r="E328" i="1"/>
  <c r="G327" i="1"/>
  <c r="H327" i="1" s="1"/>
  <c r="I327" i="1" s="1"/>
  <c r="J327" i="1" s="1"/>
  <c r="E327" i="1"/>
  <c r="F327" i="1" s="1"/>
  <c r="G326" i="1"/>
  <c r="H326" i="1" s="1"/>
  <c r="I326" i="1" s="1"/>
  <c r="J326" i="1" s="1"/>
  <c r="E326" i="1"/>
  <c r="F326" i="1" s="1"/>
  <c r="E325" i="1"/>
  <c r="F325" i="1" s="1"/>
  <c r="G325" i="1" s="1"/>
  <c r="H325" i="1" s="1"/>
  <c r="I325" i="1" s="1"/>
  <c r="J325" i="1" s="1"/>
  <c r="F324" i="1"/>
  <c r="G324" i="1" s="1"/>
  <c r="H324" i="1" s="1"/>
  <c r="I324" i="1" s="1"/>
  <c r="J324" i="1" s="1"/>
  <c r="E324" i="1"/>
  <c r="G323" i="1"/>
  <c r="H323" i="1" s="1"/>
  <c r="I323" i="1" s="1"/>
  <c r="J323" i="1" s="1"/>
  <c r="E323" i="1"/>
  <c r="F323" i="1" s="1"/>
  <c r="E322" i="1"/>
  <c r="F322" i="1" s="1"/>
  <c r="G322" i="1" s="1"/>
  <c r="H322" i="1" s="1"/>
  <c r="I322" i="1" s="1"/>
  <c r="J322" i="1" s="1"/>
  <c r="E321" i="1"/>
  <c r="F321" i="1" s="1"/>
  <c r="G321" i="1" s="1"/>
  <c r="H321" i="1" s="1"/>
  <c r="I321" i="1" s="1"/>
  <c r="J321" i="1" s="1"/>
  <c r="E320" i="1"/>
  <c r="F320" i="1" s="1"/>
  <c r="G320" i="1" s="1"/>
  <c r="H320" i="1" s="1"/>
  <c r="I320" i="1" s="1"/>
  <c r="J320" i="1" s="1"/>
  <c r="G319" i="1"/>
  <c r="H319" i="1" s="1"/>
  <c r="I319" i="1" s="1"/>
  <c r="J319" i="1" s="1"/>
  <c r="E319" i="1"/>
  <c r="F319" i="1" s="1"/>
  <c r="E318" i="1"/>
  <c r="F318" i="1" s="1"/>
  <c r="G318" i="1" s="1"/>
  <c r="H318" i="1" s="1"/>
  <c r="I318" i="1" s="1"/>
  <c r="J318" i="1" s="1"/>
  <c r="E317" i="1"/>
  <c r="F317" i="1" s="1"/>
  <c r="G317" i="1" s="1"/>
  <c r="H317" i="1" s="1"/>
  <c r="I317" i="1" s="1"/>
  <c r="J317" i="1" s="1"/>
  <c r="E316" i="1"/>
  <c r="F316" i="1" s="1"/>
  <c r="G316" i="1" s="1"/>
  <c r="H316" i="1" s="1"/>
  <c r="I316" i="1" s="1"/>
  <c r="J316" i="1" s="1"/>
  <c r="E315" i="1"/>
  <c r="F315" i="1" s="1"/>
  <c r="G315" i="1" s="1"/>
  <c r="H315" i="1" s="1"/>
  <c r="I315" i="1" s="1"/>
  <c r="J315" i="1" s="1"/>
  <c r="G314" i="1"/>
  <c r="H314" i="1" s="1"/>
  <c r="I314" i="1" s="1"/>
  <c r="J314" i="1" s="1"/>
  <c r="E314" i="1"/>
  <c r="F314" i="1" s="1"/>
  <c r="E313" i="1"/>
  <c r="F313" i="1" s="1"/>
  <c r="G313" i="1" s="1"/>
  <c r="H313" i="1" s="1"/>
  <c r="I313" i="1" s="1"/>
  <c r="J313" i="1" s="1"/>
  <c r="F312" i="1"/>
  <c r="G312" i="1" s="1"/>
  <c r="H312" i="1" s="1"/>
  <c r="I312" i="1" s="1"/>
  <c r="J312" i="1" s="1"/>
  <c r="E312" i="1"/>
  <c r="G311" i="1"/>
  <c r="H311" i="1" s="1"/>
  <c r="I311" i="1" s="1"/>
  <c r="J311" i="1" s="1"/>
  <c r="E311" i="1"/>
  <c r="F311" i="1" s="1"/>
  <c r="E310" i="1"/>
  <c r="F310" i="1" s="1"/>
  <c r="G310" i="1" s="1"/>
  <c r="H310" i="1" s="1"/>
  <c r="I310" i="1" s="1"/>
  <c r="J310" i="1" s="1"/>
  <c r="E309" i="1"/>
  <c r="F309" i="1" s="1"/>
  <c r="G309" i="1" s="1"/>
  <c r="H309" i="1" s="1"/>
  <c r="I309" i="1" s="1"/>
  <c r="J309" i="1" s="1"/>
  <c r="E308" i="1"/>
  <c r="F308" i="1" s="1"/>
  <c r="G308" i="1" s="1"/>
  <c r="H308" i="1" s="1"/>
  <c r="I308" i="1" s="1"/>
  <c r="J308" i="1" s="1"/>
  <c r="G307" i="1"/>
  <c r="H307" i="1" s="1"/>
  <c r="I307" i="1" s="1"/>
  <c r="J307" i="1" s="1"/>
  <c r="E307" i="1"/>
  <c r="F307" i="1" s="1"/>
  <c r="J306" i="1"/>
  <c r="E306" i="1"/>
  <c r="F306" i="1" s="1"/>
  <c r="G306" i="1" s="1"/>
  <c r="H306" i="1" s="1"/>
  <c r="I306" i="1" s="1"/>
  <c r="E305" i="1"/>
  <c r="F305" i="1" s="1"/>
  <c r="G305" i="1" s="1"/>
  <c r="H305" i="1" s="1"/>
  <c r="I305" i="1" s="1"/>
  <c r="J305" i="1" s="1"/>
  <c r="E304" i="1"/>
  <c r="F304" i="1" s="1"/>
  <c r="G304" i="1" s="1"/>
  <c r="H304" i="1" s="1"/>
  <c r="I304" i="1" s="1"/>
  <c r="J304" i="1" s="1"/>
  <c r="E303" i="1"/>
  <c r="F303" i="1" s="1"/>
  <c r="G303" i="1" s="1"/>
  <c r="H303" i="1" s="1"/>
  <c r="I303" i="1" s="1"/>
  <c r="J303" i="1" s="1"/>
  <c r="E302" i="1"/>
  <c r="F302" i="1" s="1"/>
  <c r="G302" i="1" s="1"/>
  <c r="H302" i="1" s="1"/>
  <c r="I302" i="1" s="1"/>
  <c r="J302" i="1" s="1"/>
  <c r="H301" i="1"/>
  <c r="I301" i="1" s="1"/>
  <c r="J301" i="1" s="1"/>
  <c r="E301" i="1"/>
  <c r="F301" i="1" s="1"/>
  <c r="G301" i="1" s="1"/>
  <c r="E300" i="1"/>
  <c r="F300" i="1" s="1"/>
  <c r="G300" i="1" s="1"/>
  <c r="H300" i="1" s="1"/>
  <c r="I300" i="1" s="1"/>
  <c r="J300" i="1" s="1"/>
  <c r="G299" i="1"/>
  <c r="H299" i="1" s="1"/>
  <c r="I299" i="1" s="1"/>
  <c r="J299" i="1" s="1"/>
  <c r="E299" i="1"/>
  <c r="F299" i="1" s="1"/>
  <c r="E298" i="1"/>
  <c r="F298" i="1" s="1"/>
  <c r="G298" i="1" s="1"/>
  <c r="H298" i="1" s="1"/>
  <c r="I298" i="1" s="1"/>
  <c r="J298" i="1" s="1"/>
  <c r="E297" i="1"/>
  <c r="F297" i="1" s="1"/>
  <c r="G297" i="1" s="1"/>
  <c r="H297" i="1" s="1"/>
  <c r="I297" i="1" s="1"/>
  <c r="J297" i="1" s="1"/>
  <c r="E296" i="1"/>
  <c r="F296" i="1" s="1"/>
  <c r="G296" i="1" s="1"/>
  <c r="H296" i="1" s="1"/>
  <c r="I296" i="1" s="1"/>
  <c r="J296" i="1" s="1"/>
  <c r="E295" i="1"/>
  <c r="F295" i="1" s="1"/>
  <c r="G295" i="1" s="1"/>
  <c r="H295" i="1" s="1"/>
  <c r="I295" i="1" s="1"/>
  <c r="J295" i="1" s="1"/>
  <c r="G294" i="1"/>
  <c r="H294" i="1" s="1"/>
  <c r="I294" i="1" s="1"/>
  <c r="J294" i="1" s="1"/>
  <c r="E294" i="1"/>
  <c r="F294" i="1" s="1"/>
  <c r="H293" i="1"/>
  <c r="I293" i="1" s="1"/>
  <c r="J293" i="1" s="1"/>
  <c r="E293" i="1"/>
  <c r="F293" i="1" s="1"/>
  <c r="G293" i="1" s="1"/>
  <c r="F292" i="1"/>
  <c r="G292" i="1" s="1"/>
  <c r="H292" i="1" s="1"/>
  <c r="I292" i="1" s="1"/>
  <c r="J292" i="1" s="1"/>
  <c r="E292" i="1"/>
  <c r="I291" i="1"/>
  <c r="J291" i="1" s="1"/>
  <c r="E291" i="1"/>
  <c r="F291" i="1" s="1"/>
  <c r="G291" i="1" s="1"/>
  <c r="H291" i="1" s="1"/>
  <c r="E290" i="1"/>
  <c r="F290" i="1" s="1"/>
  <c r="G290" i="1" s="1"/>
  <c r="H290" i="1" s="1"/>
  <c r="I290" i="1" s="1"/>
  <c r="J290" i="1" s="1"/>
  <c r="E289" i="1"/>
  <c r="F289" i="1" s="1"/>
  <c r="G289" i="1" s="1"/>
  <c r="H289" i="1" s="1"/>
  <c r="I289" i="1" s="1"/>
  <c r="J289" i="1" s="1"/>
  <c r="F288" i="1"/>
  <c r="G288" i="1" s="1"/>
  <c r="H288" i="1" s="1"/>
  <c r="I288" i="1" s="1"/>
  <c r="J288" i="1" s="1"/>
  <c r="E288" i="1"/>
  <c r="I287" i="1"/>
  <c r="J287" i="1" s="1"/>
  <c r="E287" i="1"/>
  <c r="F287" i="1" s="1"/>
  <c r="G287" i="1" s="1"/>
  <c r="H287" i="1" s="1"/>
  <c r="E286" i="1"/>
  <c r="F286" i="1" s="1"/>
  <c r="G286" i="1" s="1"/>
  <c r="H286" i="1" s="1"/>
  <c r="I286" i="1" s="1"/>
  <c r="J286" i="1" s="1"/>
  <c r="E285" i="1"/>
  <c r="F285" i="1" s="1"/>
  <c r="G285" i="1" s="1"/>
  <c r="H285" i="1" s="1"/>
  <c r="I285" i="1" s="1"/>
  <c r="J285" i="1" s="1"/>
  <c r="E284" i="1"/>
  <c r="F284" i="1" s="1"/>
  <c r="G284" i="1" s="1"/>
  <c r="H284" i="1" s="1"/>
  <c r="I284" i="1" s="1"/>
  <c r="J284" i="1" s="1"/>
  <c r="G283" i="1"/>
  <c r="H283" i="1" s="1"/>
  <c r="I283" i="1" s="1"/>
  <c r="J283" i="1" s="1"/>
  <c r="E283" i="1"/>
  <c r="F283" i="1" s="1"/>
  <c r="G282" i="1"/>
  <c r="H282" i="1" s="1"/>
  <c r="I282" i="1" s="1"/>
  <c r="J282" i="1" s="1"/>
  <c r="E282" i="1"/>
  <c r="F282" i="1" s="1"/>
  <c r="H281" i="1"/>
  <c r="I281" i="1" s="1"/>
  <c r="J281" i="1" s="1"/>
  <c r="E281" i="1"/>
  <c r="F281" i="1" s="1"/>
  <c r="G281" i="1" s="1"/>
  <c r="E280" i="1"/>
  <c r="F280" i="1" s="1"/>
  <c r="G280" i="1" s="1"/>
  <c r="H280" i="1" s="1"/>
  <c r="I280" i="1" s="1"/>
  <c r="J280" i="1" s="1"/>
  <c r="E279" i="1"/>
  <c r="F279" i="1" s="1"/>
  <c r="G279" i="1" s="1"/>
  <c r="H279" i="1" s="1"/>
  <c r="I279" i="1" s="1"/>
  <c r="J279" i="1" s="1"/>
  <c r="E278" i="1"/>
  <c r="F278" i="1" s="1"/>
  <c r="G278" i="1" s="1"/>
  <c r="H278" i="1" s="1"/>
  <c r="I278" i="1" s="1"/>
  <c r="J278" i="1" s="1"/>
  <c r="H277" i="1"/>
  <c r="I277" i="1" s="1"/>
  <c r="J277" i="1" s="1"/>
  <c r="E277" i="1"/>
  <c r="F277" i="1" s="1"/>
  <c r="G277" i="1" s="1"/>
  <c r="F276" i="1"/>
  <c r="G276" i="1" s="1"/>
  <c r="H276" i="1" s="1"/>
  <c r="I276" i="1" s="1"/>
  <c r="J276" i="1" s="1"/>
  <c r="E276" i="1"/>
  <c r="E275" i="1"/>
  <c r="F275" i="1" s="1"/>
  <c r="G275" i="1" s="1"/>
  <c r="H275" i="1" s="1"/>
  <c r="I275" i="1" s="1"/>
  <c r="J275" i="1" s="1"/>
  <c r="E274" i="1"/>
  <c r="F274" i="1" s="1"/>
  <c r="G274" i="1" s="1"/>
  <c r="H274" i="1" s="1"/>
  <c r="I274" i="1" s="1"/>
  <c r="J274" i="1" s="1"/>
  <c r="H273" i="1"/>
  <c r="I273" i="1" s="1"/>
  <c r="J273" i="1" s="1"/>
  <c r="E273" i="1"/>
  <c r="F273" i="1" s="1"/>
  <c r="G273" i="1" s="1"/>
  <c r="E272" i="1"/>
  <c r="F272" i="1" s="1"/>
  <c r="G272" i="1" s="1"/>
  <c r="H272" i="1" s="1"/>
  <c r="I272" i="1" s="1"/>
  <c r="J272" i="1" s="1"/>
  <c r="G271" i="1"/>
  <c r="H271" i="1" s="1"/>
  <c r="I271" i="1" s="1"/>
  <c r="J271" i="1" s="1"/>
  <c r="E271" i="1"/>
  <c r="F271" i="1" s="1"/>
  <c r="E270" i="1"/>
  <c r="F270" i="1" s="1"/>
  <c r="G270" i="1" s="1"/>
  <c r="H270" i="1" s="1"/>
  <c r="I270" i="1" s="1"/>
  <c r="J270" i="1" s="1"/>
  <c r="E269" i="1"/>
  <c r="F269" i="1" s="1"/>
  <c r="G269" i="1" s="1"/>
  <c r="H269" i="1" s="1"/>
  <c r="I269" i="1" s="1"/>
  <c r="J269" i="1" s="1"/>
  <c r="E268" i="1"/>
  <c r="F268" i="1" s="1"/>
  <c r="G268" i="1" s="1"/>
  <c r="H268" i="1" s="1"/>
  <c r="I268" i="1" s="1"/>
  <c r="J268" i="1" s="1"/>
  <c r="G267" i="1"/>
  <c r="H267" i="1" s="1"/>
  <c r="I267" i="1" s="1"/>
  <c r="J267" i="1" s="1"/>
  <c r="E267" i="1"/>
  <c r="F267" i="1" s="1"/>
  <c r="G266" i="1"/>
  <c r="H266" i="1" s="1"/>
  <c r="I266" i="1" s="1"/>
  <c r="J266" i="1" s="1"/>
  <c r="E266" i="1"/>
  <c r="F266" i="1" s="1"/>
  <c r="E265" i="1"/>
  <c r="F265" i="1" s="1"/>
  <c r="G265" i="1" s="1"/>
  <c r="H265" i="1" s="1"/>
  <c r="I265" i="1" s="1"/>
  <c r="J265" i="1" s="1"/>
  <c r="F264" i="1"/>
  <c r="G264" i="1" s="1"/>
  <c r="H264" i="1" s="1"/>
  <c r="I264" i="1" s="1"/>
  <c r="J264" i="1" s="1"/>
  <c r="E264" i="1"/>
  <c r="G263" i="1"/>
  <c r="H263" i="1" s="1"/>
  <c r="I263" i="1" s="1"/>
  <c r="J263" i="1" s="1"/>
  <c r="E263" i="1"/>
  <c r="F263" i="1" s="1"/>
  <c r="E262" i="1"/>
  <c r="F262" i="1" s="1"/>
  <c r="G262" i="1" s="1"/>
  <c r="H262" i="1" s="1"/>
  <c r="I262" i="1" s="1"/>
  <c r="J262" i="1" s="1"/>
  <c r="E261" i="1"/>
  <c r="F261" i="1" s="1"/>
  <c r="G261" i="1" s="1"/>
  <c r="H261" i="1" s="1"/>
  <c r="I261" i="1" s="1"/>
  <c r="J261" i="1" s="1"/>
  <c r="E260" i="1"/>
  <c r="F260" i="1" s="1"/>
  <c r="G260" i="1" s="1"/>
  <c r="H260" i="1" s="1"/>
  <c r="I260" i="1" s="1"/>
  <c r="J260" i="1" s="1"/>
  <c r="E259" i="1"/>
  <c r="F259" i="1" s="1"/>
  <c r="G259" i="1" s="1"/>
  <c r="H259" i="1" s="1"/>
  <c r="I259" i="1" s="1"/>
  <c r="J259" i="1" s="1"/>
  <c r="G258" i="1"/>
  <c r="H258" i="1" s="1"/>
  <c r="I258" i="1" s="1"/>
  <c r="J258" i="1" s="1"/>
  <c r="E258" i="1"/>
  <c r="F258" i="1" s="1"/>
  <c r="H257" i="1"/>
  <c r="I257" i="1" s="1"/>
  <c r="J257" i="1" s="1"/>
  <c r="E257" i="1"/>
  <c r="F257" i="1" s="1"/>
  <c r="G257" i="1" s="1"/>
  <c r="F256" i="1"/>
  <c r="G256" i="1" s="1"/>
  <c r="H256" i="1" s="1"/>
  <c r="I256" i="1" s="1"/>
  <c r="J256" i="1" s="1"/>
  <c r="E256" i="1"/>
  <c r="I255" i="1"/>
  <c r="J255" i="1" s="1"/>
  <c r="E255" i="1"/>
  <c r="F255" i="1" s="1"/>
  <c r="G255" i="1" s="1"/>
  <c r="H255" i="1" s="1"/>
  <c r="G254" i="1"/>
  <c r="H254" i="1" s="1"/>
  <c r="I254" i="1" s="1"/>
  <c r="J254" i="1" s="1"/>
  <c r="E254" i="1"/>
  <c r="F254" i="1" s="1"/>
  <c r="E253" i="1"/>
  <c r="F253" i="1" s="1"/>
  <c r="G253" i="1" s="1"/>
  <c r="H253" i="1" s="1"/>
  <c r="I253" i="1" s="1"/>
  <c r="J253" i="1" s="1"/>
  <c r="F252" i="1"/>
  <c r="G252" i="1" s="1"/>
  <c r="H252" i="1" s="1"/>
  <c r="I252" i="1" s="1"/>
  <c r="J252" i="1" s="1"/>
  <c r="E252" i="1"/>
  <c r="E251" i="1"/>
  <c r="F251" i="1" s="1"/>
  <c r="G251" i="1" s="1"/>
  <c r="H251" i="1" s="1"/>
  <c r="I251" i="1" s="1"/>
  <c r="J251" i="1" s="1"/>
  <c r="E250" i="1"/>
  <c r="F250" i="1" s="1"/>
  <c r="G250" i="1" s="1"/>
  <c r="H250" i="1" s="1"/>
  <c r="I250" i="1" s="1"/>
  <c r="J250" i="1" s="1"/>
  <c r="E249" i="1"/>
  <c r="F249" i="1" s="1"/>
  <c r="G249" i="1" s="1"/>
  <c r="H249" i="1" s="1"/>
  <c r="I249" i="1" s="1"/>
  <c r="J249" i="1" s="1"/>
  <c r="F248" i="1"/>
  <c r="G248" i="1" s="1"/>
  <c r="H248" i="1" s="1"/>
  <c r="I248" i="1" s="1"/>
  <c r="J248" i="1" s="1"/>
  <c r="E248" i="1"/>
  <c r="G247" i="1"/>
  <c r="H247" i="1" s="1"/>
  <c r="I247" i="1" s="1"/>
  <c r="J247" i="1" s="1"/>
  <c r="E247" i="1"/>
  <c r="F247" i="1" s="1"/>
  <c r="E246" i="1"/>
  <c r="F246" i="1" s="1"/>
  <c r="G246" i="1" s="1"/>
  <c r="H246" i="1" s="1"/>
  <c r="I246" i="1" s="1"/>
  <c r="J246" i="1" s="1"/>
  <c r="E245" i="1"/>
  <c r="F245" i="1" s="1"/>
  <c r="G245" i="1" s="1"/>
  <c r="H245" i="1" s="1"/>
  <c r="I245" i="1" s="1"/>
  <c r="J245" i="1" s="1"/>
  <c r="E244" i="1"/>
  <c r="F244" i="1" s="1"/>
  <c r="G244" i="1" s="1"/>
  <c r="H244" i="1" s="1"/>
  <c r="I244" i="1" s="1"/>
  <c r="J244" i="1" s="1"/>
  <c r="G243" i="1"/>
  <c r="H243" i="1" s="1"/>
  <c r="I243" i="1" s="1"/>
  <c r="J243" i="1" s="1"/>
  <c r="E243" i="1"/>
  <c r="F243" i="1" s="1"/>
  <c r="E242" i="1"/>
  <c r="F242" i="1" s="1"/>
  <c r="G242" i="1" s="1"/>
  <c r="H242" i="1" s="1"/>
  <c r="I242" i="1" s="1"/>
  <c r="J242" i="1" s="1"/>
  <c r="E241" i="1"/>
  <c r="F241" i="1" s="1"/>
  <c r="G241" i="1" s="1"/>
  <c r="H241" i="1" s="1"/>
  <c r="I241" i="1" s="1"/>
  <c r="J241" i="1" s="1"/>
  <c r="F240" i="1"/>
  <c r="G240" i="1" s="1"/>
  <c r="H240" i="1" s="1"/>
  <c r="I240" i="1" s="1"/>
  <c r="J240" i="1" s="1"/>
  <c r="E240" i="1"/>
  <c r="E239" i="1"/>
  <c r="F239" i="1" s="1"/>
  <c r="G239" i="1" s="1"/>
  <c r="H239" i="1" s="1"/>
  <c r="I239" i="1" s="1"/>
  <c r="J239" i="1" s="1"/>
  <c r="G238" i="1"/>
  <c r="H238" i="1" s="1"/>
  <c r="I238" i="1" s="1"/>
  <c r="J238" i="1" s="1"/>
  <c r="E238" i="1"/>
  <c r="F238" i="1" s="1"/>
  <c r="E237" i="1"/>
  <c r="F237" i="1" s="1"/>
  <c r="G237" i="1" s="1"/>
  <c r="H237" i="1" s="1"/>
  <c r="I237" i="1" s="1"/>
  <c r="J237" i="1" s="1"/>
  <c r="F236" i="1"/>
  <c r="G236" i="1" s="1"/>
  <c r="H236" i="1" s="1"/>
  <c r="I236" i="1" s="1"/>
  <c r="J236" i="1" s="1"/>
  <c r="E236" i="1"/>
  <c r="E235" i="1"/>
  <c r="F235" i="1" s="1"/>
  <c r="G235" i="1" s="1"/>
  <c r="H235" i="1" s="1"/>
  <c r="I235" i="1" s="1"/>
  <c r="J235" i="1" s="1"/>
  <c r="E234" i="1"/>
  <c r="F234" i="1" s="1"/>
  <c r="G234" i="1" s="1"/>
  <c r="H234" i="1" s="1"/>
  <c r="I234" i="1" s="1"/>
  <c r="J234" i="1" s="1"/>
  <c r="E233" i="1"/>
  <c r="F233" i="1" s="1"/>
  <c r="G233" i="1" s="1"/>
  <c r="H233" i="1" s="1"/>
  <c r="I233" i="1" s="1"/>
  <c r="J233" i="1" s="1"/>
  <c r="E232" i="1"/>
  <c r="F232" i="1" s="1"/>
  <c r="G232" i="1" s="1"/>
  <c r="H232" i="1" s="1"/>
  <c r="I232" i="1" s="1"/>
  <c r="J232" i="1" s="1"/>
  <c r="E231" i="1"/>
  <c r="F231" i="1" s="1"/>
  <c r="G231" i="1" s="1"/>
  <c r="H231" i="1" s="1"/>
  <c r="I231" i="1" s="1"/>
  <c r="J231" i="1" s="1"/>
  <c r="E230" i="1"/>
  <c r="F230" i="1" s="1"/>
  <c r="G230" i="1" s="1"/>
  <c r="H230" i="1" s="1"/>
  <c r="I230" i="1" s="1"/>
  <c r="J230" i="1" s="1"/>
  <c r="H229" i="1"/>
  <c r="I229" i="1" s="1"/>
  <c r="J229" i="1" s="1"/>
  <c r="E229" i="1"/>
  <c r="F229" i="1" s="1"/>
  <c r="G229" i="1" s="1"/>
  <c r="F228" i="1"/>
  <c r="G228" i="1" s="1"/>
  <c r="H228" i="1" s="1"/>
  <c r="I228" i="1" s="1"/>
  <c r="J228" i="1" s="1"/>
  <c r="E228" i="1"/>
  <c r="G227" i="1"/>
  <c r="H227" i="1" s="1"/>
  <c r="I227" i="1" s="1"/>
  <c r="J227" i="1" s="1"/>
  <c r="E227" i="1"/>
  <c r="F227" i="1" s="1"/>
  <c r="J226" i="1"/>
  <c r="E226" i="1"/>
  <c r="F226" i="1" s="1"/>
  <c r="G226" i="1" s="1"/>
  <c r="H226" i="1" s="1"/>
  <c r="I226" i="1" s="1"/>
  <c r="E225" i="1"/>
  <c r="F225" i="1" s="1"/>
  <c r="G225" i="1" s="1"/>
  <c r="H225" i="1" s="1"/>
  <c r="I225" i="1" s="1"/>
  <c r="J225" i="1" s="1"/>
  <c r="E224" i="1"/>
  <c r="F224" i="1" s="1"/>
  <c r="G224" i="1" s="1"/>
  <c r="H224" i="1" s="1"/>
  <c r="I224" i="1" s="1"/>
  <c r="J224" i="1" s="1"/>
  <c r="G223" i="1"/>
  <c r="H223" i="1" s="1"/>
  <c r="I223" i="1" s="1"/>
  <c r="J223" i="1" s="1"/>
  <c r="E223" i="1"/>
  <c r="F223" i="1" s="1"/>
  <c r="E222" i="1"/>
  <c r="F222" i="1" s="1"/>
  <c r="G222" i="1" s="1"/>
  <c r="H222" i="1" s="1"/>
  <c r="I222" i="1" s="1"/>
  <c r="J222" i="1" s="1"/>
  <c r="E221" i="1"/>
  <c r="F221" i="1" s="1"/>
  <c r="G221" i="1" s="1"/>
  <c r="H221" i="1" s="1"/>
  <c r="I221" i="1" s="1"/>
  <c r="J221" i="1" s="1"/>
  <c r="I220" i="1"/>
  <c r="J220" i="1" s="1"/>
  <c r="E220" i="1"/>
  <c r="F220" i="1" s="1"/>
  <c r="G220" i="1" s="1"/>
  <c r="H220" i="1" s="1"/>
  <c r="G219" i="1"/>
  <c r="H219" i="1" s="1"/>
  <c r="I219" i="1" s="1"/>
  <c r="J219" i="1" s="1"/>
  <c r="E219" i="1"/>
  <c r="F219" i="1" s="1"/>
  <c r="G218" i="1"/>
  <c r="H218" i="1" s="1"/>
  <c r="I218" i="1" s="1"/>
  <c r="J218" i="1" s="1"/>
  <c r="E218" i="1"/>
  <c r="F218" i="1" s="1"/>
  <c r="H217" i="1"/>
  <c r="I217" i="1" s="1"/>
  <c r="J217" i="1" s="1"/>
  <c r="E217" i="1"/>
  <c r="F217" i="1" s="1"/>
  <c r="G217" i="1" s="1"/>
  <c r="I216" i="1"/>
  <c r="J216" i="1" s="1"/>
  <c r="E216" i="1"/>
  <c r="F216" i="1" s="1"/>
  <c r="G216" i="1" s="1"/>
  <c r="H216" i="1" s="1"/>
  <c r="E215" i="1"/>
  <c r="F215" i="1" s="1"/>
  <c r="G215" i="1" s="1"/>
  <c r="H215" i="1" s="1"/>
  <c r="I215" i="1" s="1"/>
  <c r="J215" i="1" s="1"/>
  <c r="E214" i="1"/>
  <c r="F214" i="1" s="1"/>
  <c r="G214" i="1" s="1"/>
  <c r="H214" i="1" s="1"/>
  <c r="I214" i="1" s="1"/>
  <c r="J214" i="1" s="1"/>
  <c r="H213" i="1"/>
  <c r="I213" i="1" s="1"/>
  <c r="J213" i="1" s="1"/>
  <c r="E213" i="1"/>
  <c r="F213" i="1" s="1"/>
  <c r="G213" i="1" s="1"/>
  <c r="F212" i="1"/>
  <c r="G212" i="1" s="1"/>
  <c r="H212" i="1" s="1"/>
  <c r="I212" i="1" s="1"/>
  <c r="J212" i="1" s="1"/>
  <c r="E212" i="1"/>
  <c r="I211" i="1"/>
  <c r="J211" i="1" s="1"/>
  <c r="E211" i="1"/>
  <c r="F211" i="1" s="1"/>
  <c r="G211" i="1" s="1"/>
  <c r="H211" i="1" s="1"/>
  <c r="E210" i="1"/>
  <c r="F210" i="1" s="1"/>
  <c r="G210" i="1" s="1"/>
  <c r="H210" i="1" s="1"/>
  <c r="I210" i="1" s="1"/>
  <c r="J210" i="1" s="1"/>
  <c r="H209" i="1"/>
  <c r="I209" i="1" s="1"/>
  <c r="J209" i="1" s="1"/>
  <c r="E209" i="1"/>
  <c r="F209" i="1" s="1"/>
  <c r="G209" i="1" s="1"/>
  <c r="E208" i="1"/>
  <c r="F208" i="1" s="1"/>
  <c r="G208" i="1" s="1"/>
  <c r="H208" i="1" s="1"/>
  <c r="I208" i="1" s="1"/>
  <c r="J208" i="1" s="1"/>
  <c r="G207" i="1"/>
  <c r="H207" i="1" s="1"/>
  <c r="I207" i="1" s="1"/>
  <c r="J207" i="1" s="1"/>
  <c r="E207" i="1"/>
  <c r="F207" i="1" s="1"/>
  <c r="E206" i="1"/>
  <c r="F206" i="1" s="1"/>
  <c r="G206" i="1" s="1"/>
  <c r="H206" i="1" s="1"/>
  <c r="I206" i="1" s="1"/>
  <c r="J206" i="1" s="1"/>
  <c r="E205" i="1"/>
  <c r="F205" i="1" s="1"/>
  <c r="G205" i="1" s="1"/>
  <c r="H205" i="1" s="1"/>
  <c r="I205" i="1" s="1"/>
  <c r="J205" i="1" s="1"/>
  <c r="E204" i="1"/>
  <c r="F204" i="1" s="1"/>
  <c r="G204" i="1" s="1"/>
  <c r="H204" i="1" s="1"/>
  <c r="I204" i="1" s="1"/>
  <c r="J204" i="1" s="1"/>
  <c r="G203" i="1"/>
  <c r="H203" i="1" s="1"/>
  <c r="I203" i="1" s="1"/>
  <c r="J203" i="1" s="1"/>
  <c r="E203" i="1"/>
  <c r="F203" i="1" s="1"/>
  <c r="F202" i="1"/>
  <c r="G202" i="1" s="1"/>
  <c r="H202" i="1" s="1"/>
  <c r="I202" i="1" s="1"/>
  <c r="J202" i="1" s="1"/>
  <c r="E202" i="1"/>
  <c r="E201" i="1"/>
  <c r="F201" i="1" s="1"/>
  <c r="G201" i="1" s="1"/>
  <c r="H201" i="1" s="1"/>
  <c r="I201" i="1" s="1"/>
  <c r="J201" i="1" s="1"/>
  <c r="E200" i="1"/>
  <c r="F200" i="1" s="1"/>
  <c r="G200" i="1" s="1"/>
  <c r="H200" i="1" s="1"/>
  <c r="I200" i="1" s="1"/>
  <c r="J200" i="1" s="1"/>
  <c r="E199" i="1"/>
  <c r="F199" i="1" s="1"/>
  <c r="G199" i="1" s="1"/>
  <c r="H199" i="1" s="1"/>
  <c r="I199" i="1" s="1"/>
  <c r="J199" i="1" s="1"/>
  <c r="E198" i="1"/>
  <c r="F198" i="1" s="1"/>
  <c r="G198" i="1" s="1"/>
  <c r="H198" i="1" s="1"/>
  <c r="I198" i="1" s="1"/>
  <c r="J198" i="1" s="1"/>
  <c r="H197" i="1"/>
  <c r="I197" i="1" s="1"/>
  <c r="J197" i="1" s="1"/>
  <c r="E197" i="1"/>
  <c r="F197" i="1" s="1"/>
  <c r="G197" i="1" s="1"/>
  <c r="E196" i="1"/>
  <c r="F196" i="1" s="1"/>
  <c r="G196" i="1" s="1"/>
  <c r="H196" i="1" s="1"/>
  <c r="I196" i="1" s="1"/>
  <c r="J196" i="1" s="1"/>
  <c r="E195" i="1"/>
  <c r="F195" i="1" s="1"/>
  <c r="G195" i="1" s="1"/>
  <c r="H195" i="1" s="1"/>
  <c r="I195" i="1" s="1"/>
  <c r="J195" i="1" s="1"/>
  <c r="H194" i="1"/>
  <c r="I194" i="1" s="1"/>
  <c r="J194" i="1" s="1"/>
  <c r="E194" i="1"/>
  <c r="F194" i="1" s="1"/>
  <c r="G194" i="1" s="1"/>
  <c r="E193" i="1"/>
  <c r="F193" i="1" s="1"/>
  <c r="G193" i="1" s="1"/>
  <c r="H193" i="1" s="1"/>
  <c r="I193" i="1" s="1"/>
  <c r="J193" i="1" s="1"/>
  <c r="F192" i="1"/>
  <c r="G192" i="1" s="1"/>
  <c r="H192" i="1" s="1"/>
  <c r="I192" i="1" s="1"/>
  <c r="J192" i="1" s="1"/>
  <c r="E192" i="1"/>
  <c r="E191" i="1"/>
  <c r="F191" i="1" s="1"/>
  <c r="G191" i="1" s="1"/>
  <c r="H191" i="1" s="1"/>
  <c r="I191" i="1" s="1"/>
  <c r="J191" i="1" s="1"/>
  <c r="F190" i="1"/>
  <c r="G190" i="1" s="1"/>
  <c r="H190" i="1" s="1"/>
  <c r="I190" i="1" s="1"/>
  <c r="J190" i="1" s="1"/>
  <c r="E190" i="1"/>
  <c r="F189" i="1"/>
  <c r="G189" i="1" s="1"/>
  <c r="H189" i="1" s="1"/>
  <c r="I189" i="1" s="1"/>
  <c r="J189" i="1" s="1"/>
  <c r="E189" i="1"/>
  <c r="G188" i="1"/>
  <c r="H188" i="1" s="1"/>
  <c r="I188" i="1" s="1"/>
  <c r="J188" i="1" s="1"/>
  <c r="E188" i="1"/>
  <c r="F188" i="1" s="1"/>
  <c r="E187" i="1"/>
  <c r="F187" i="1" s="1"/>
  <c r="G187" i="1" s="1"/>
  <c r="H187" i="1" s="1"/>
  <c r="I187" i="1" s="1"/>
  <c r="J187" i="1" s="1"/>
  <c r="H186" i="1"/>
  <c r="I186" i="1" s="1"/>
  <c r="J186" i="1" s="1"/>
  <c r="E186" i="1"/>
  <c r="F186" i="1" s="1"/>
  <c r="G186" i="1" s="1"/>
  <c r="E185" i="1"/>
  <c r="F185" i="1" s="1"/>
  <c r="G185" i="1" s="1"/>
  <c r="H185" i="1" s="1"/>
  <c r="I185" i="1" s="1"/>
  <c r="J185" i="1" s="1"/>
  <c r="E184" i="1"/>
  <c r="F184" i="1" s="1"/>
  <c r="G184" i="1" s="1"/>
  <c r="H184" i="1" s="1"/>
  <c r="I184" i="1" s="1"/>
  <c r="J184" i="1" s="1"/>
  <c r="H183" i="1"/>
  <c r="I183" i="1" s="1"/>
  <c r="J183" i="1" s="1"/>
  <c r="E183" i="1"/>
  <c r="F183" i="1" s="1"/>
  <c r="G183" i="1" s="1"/>
  <c r="E182" i="1"/>
  <c r="F182" i="1" s="1"/>
  <c r="G182" i="1" s="1"/>
  <c r="H182" i="1" s="1"/>
  <c r="I182" i="1" s="1"/>
  <c r="J182" i="1" s="1"/>
  <c r="E181" i="1"/>
  <c r="F181" i="1" s="1"/>
  <c r="G181" i="1" s="1"/>
  <c r="H181" i="1" s="1"/>
  <c r="I181" i="1" s="1"/>
  <c r="J181" i="1" s="1"/>
  <c r="E180" i="1"/>
  <c r="F180" i="1" s="1"/>
  <c r="G180" i="1" s="1"/>
  <c r="H180" i="1" s="1"/>
  <c r="I180" i="1" s="1"/>
  <c r="J180" i="1" s="1"/>
  <c r="G179" i="1"/>
  <c r="H179" i="1" s="1"/>
  <c r="I179" i="1" s="1"/>
  <c r="J179" i="1" s="1"/>
  <c r="E179" i="1"/>
  <c r="F179" i="1" s="1"/>
  <c r="E178" i="1"/>
  <c r="F178" i="1" s="1"/>
  <c r="G178" i="1" s="1"/>
  <c r="H178" i="1" s="1"/>
  <c r="I178" i="1" s="1"/>
  <c r="J178" i="1" s="1"/>
  <c r="G177" i="1"/>
  <c r="H177" i="1" s="1"/>
  <c r="I177" i="1" s="1"/>
  <c r="J177" i="1" s="1"/>
  <c r="E177" i="1"/>
  <c r="F177" i="1" s="1"/>
  <c r="I176" i="1"/>
  <c r="J176" i="1" s="1"/>
  <c r="F176" i="1"/>
  <c r="G176" i="1" s="1"/>
  <c r="H176" i="1" s="1"/>
  <c r="E176" i="1"/>
  <c r="E175" i="1"/>
  <c r="F175" i="1" s="1"/>
  <c r="G175" i="1" s="1"/>
  <c r="H175" i="1" s="1"/>
  <c r="I175" i="1" s="1"/>
  <c r="J175" i="1" s="1"/>
  <c r="G174" i="1"/>
  <c r="H174" i="1" s="1"/>
  <c r="I174" i="1" s="1"/>
  <c r="J174" i="1" s="1"/>
  <c r="E174" i="1"/>
  <c r="F174" i="1" s="1"/>
  <c r="E173" i="1"/>
  <c r="F173" i="1" s="1"/>
  <c r="G173" i="1" s="1"/>
  <c r="H173" i="1" s="1"/>
  <c r="I173" i="1" s="1"/>
  <c r="J173" i="1" s="1"/>
  <c r="E172" i="1"/>
  <c r="F172" i="1" s="1"/>
  <c r="G172" i="1" s="1"/>
  <c r="H172" i="1" s="1"/>
  <c r="I172" i="1" s="1"/>
  <c r="J172" i="1" s="1"/>
  <c r="E171" i="1"/>
  <c r="F171" i="1" s="1"/>
  <c r="G171" i="1" s="1"/>
  <c r="H171" i="1" s="1"/>
  <c r="I171" i="1" s="1"/>
  <c r="J171" i="1" s="1"/>
  <c r="F170" i="1"/>
  <c r="G170" i="1" s="1"/>
  <c r="H170" i="1" s="1"/>
  <c r="I170" i="1" s="1"/>
  <c r="J170" i="1" s="1"/>
  <c r="E170" i="1"/>
  <c r="H169" i="1"/>
  <c r="I169" i="1" s="1"/>
  <c r="J169" i="1" s="1"/>
  <c r="E169" i="1"/>
  <c r="F169" i="1" s="1"/>
  <c r="G169" i="1" s="1"/>
  <c r="F168" i="1"/>
  <c r="G168" i="1" s="1"/>
  <c r="H168" i="1" s="1"/>
  <c r="I168" i="1" s="1"/>
  <c r="J168" i="1" s="1"/>
  <c r="E168" i="1"/>
  <c r="H167" i="1"/>
  <c r="I167" i="1" s="1"/>
  <c r="J167" i="1" s="1"/>
  <c r="E167" i="1"/>
  <c r="F167" i="1" s="1"/>
  <c r="G167" i="1" s="1"/>
  <c r="G166" i="1"/>
  <c r="H166" i="1" s="1"/>
  <c r="I166" i="1" s="1"/>
  <c r="J166" i="1" s="1"/>
  <c r="E166" i="1"/>
  <c r="F166" i="1" s="1"/>
  <c r="H165" i="1"/>
  <c r="I165" i="1" s="1"/>
  <c r="J165" i="1" s="1"/>
  <c r="E165" i="1"/>
  <c r="F165" i="1" s="1"/>
  <c r="G165" i="1" s="1"/>
  <c r="F164" i="1"/>
  <c r="G164" i="1" s="1"/>
  <c r="H164" i="1" s="1"/>
  <c r="I164" i="1" s="1"/>
  <c r="J164" i="1" s="1"/>
  <c r="E164" i="1"/>
  <c r="H163" i="1"/>
  <c r="I163" i="1" s="1"/>
  <c r="J163" i="1" s="1"/>
  <c r="E163" i="1"/>
  <c r="F163" i="1" s="1"/>
  <c r="G163" i="1" s="1"/>
  <c r="E162" i="1"/>
  <c r="F162" i="1" s="1"/>
  <c r="G162" i="1" s="1"/>
  <c r="H162" i="1" s="1"/>
  <c r="I162" i="1" s="1"/>
  <c r="J162" i="1" s="1"/>
  <c r="I161" i="1"/>
  <c r="J161" i="1" s="1"/>
  <c r="F161" i="1"/>
  <c r="G161" i="1" s="1"/>
  <c r="H161" i="1" s="1"/>
  <c r="E161" i="1"/>
  <c r="I160" i="1"/>
  <c r="J160" i="1" s="1"/>
  <c r="F160" i="1"/>
  <c r="G160" i="1" s="1"/>
  <c r="H160" i="1" s="1"/>
  <c r="E160" i="1"/>
  <c r="H159" i="1"/>
  <c r="I159" i="1" s="1"/>
  <c r="J159" i="1" s="1"/>
  <c r="E159" i="1"/>
  <c r="F159" i="1" s="1"/>
  <c r="G159" i="1" s="1"/>
  <c r="E158" i="1"/>
  <c r="F158" i="1" s="1"/>
  <c r="G158" i="1" s="1"/>
  <c r="H158" i="1" s="1"/>
  <c r="I158" i="1" s="1"/>
  <c r="J158" i="1" s="1"/>
  <c r="E157" i="1"/>
  <c r="F157" i="1" s="1"/>
  <c r="G157" i="1" s="1"/>
  <c r="H157" i="1" s="1"/>
  <c r="I157" i="1" s="1"/>
  <c r="J157" i="1" s="1"/>
  <c r="E156" i="1"/>
  <c r="F156" i="1" s="1"/>
  <c r="G156" i="1" s="1"/>
  <c r="H156" i="1" s="1"/>
  <c r="I156" i="1" s="1"/>
  <c r="J156" i="1" s="1"/>
  <c r="E155" i="1"/>
  <c r="F155" i="1" s="1"/>
  <c r="G155" i="1" s="1"/>
  <c r="H155" i="1" s="1"/>
  <c r="I155" i="1" s="1"/>
  <c r="J155" i="1" s="1"/>
  <c r="E154" i="1"/>
  <c r="F154" i="1" s="1"/>
  <c r="G154" i="1" s="1"/>
  <c r="H154" i="1" s="1"/>
  <c r="I154" i="1" s="1"/>
  <c r="J154" i="1" s="1"/>
  <c r="E153" i="1"/>
  <c r="F153" i="1" s="1"/>
  <c r="G153" i="1" s="1"/>
  <c r="H153" i="1" s="1"/>
  <c r="I153" i="1" s="1"/>
  <c r="J153" i="1" s="1"/>
  <c r="F152" i="1"/>
  <c r="G152" i="1" s="1"/>
  <c r="H152" i="1" s="1"/>
  <c r="I152" i="1" s="1"/>
  <c r="J152" i="1" s="1"/>
  <c r="E152" i="1"/>
  <c r="E151" i="1"/>
  <c r="F151" i="1" s="1"/>
  <c r="G151" i="1" s="1"/>
  <c r="H151" i="1" s="1"/>
  <c r="I151" i="1" s="1"/>
  <c r="J151" i="1" s="1"/>
  <c r="G150" i="1"/>
  <c r="H150" i="1" s="1"/>
  <c r="I150" i="1" s="1"/>
  <c r="J150" i="1" s="1"/>
  <c r="E150" i="1"/>
  <c r="F150" i="1" s="1"/>
  <c r="E149" i="1"/>
  <c r="F149" i="1" s="1"/>
  <c r="G149" i="1" s="1"/>
  <c r="H149" i="1" s="1"/>
  <c r="I149" i="1" s="1"/>
  <c r="J149" i="1" s="1"/>
  <c r="F148" i="1"/>
  <c r="G148" i="1" s="1"/>
  <c r="H148" i="1" s="1"/>
  <c r="I148" i="1" s="1"/>
  <c r="J148" i="1" s="1"/>
  <c r="E148" i="1"/>
  <c r="E147" i="1"/>
  <c r="F147" i="1" s="1"/>
  <c r="G147" i="1" s="1"/>
  <c r="H147" i="1" s="1"/>
  <c r="I147" i="1" s="1"/>
  <c r="J147" i="1" s="1"/>
  <c r="F146" i="1"/>
  <c r="G146" i="1" s="1"/>
  <c r="H146" i="1" s="1"/>
  <c r="I146" i="1" s="1"/>
  <c r="J146" i="1" s="1"/>
  <c r="E146" i="1"/>
  <c r="E145" i="1"/>
  <c r="F145" i="1" s="1"/>
  <c r="G145" i="1" s="1"/>
  <c r="H145" i="1" s="1"/>
  <c r="I145" i="1" s="1"/>
  <c r="J145" i="1" s="1"/>
  <c r="G144" i="1"/>
  <c r="H144" i="1" s="1"/>
  <c r="I144" i="1" s="1"/>
  <c r="J144" i="1" s="1"/>
  <c r="E144" i="1"/>
  <c r="F144" i="1" s="1"/>
  <c r="E143" i="1"/>
  <c r="F143" i="1" s="1"/>
  <c r="G143" i="1" s="1"/>
  <c r="H143" i="1" s="1"/>
  <c r="I143" i="1" s="1"/>
  <c r="J143" i="1" s="1"/>
  <c r="F142" i="1"/>
  <c r="G142" i="1" s="1"/>
  <c r="H142" i="1" s="1"/>
  <c r="I142" i="1" s="1"/>
  <c r="J142" i="1" s="1"/>
  <c r="E142" i="1"/>
  <c r="F141" i="1"/>
  <c r="G141" i="1" s="1"/>
  <c r="H141" i="1" s="1"/>
  <c r="I141" i="1" s="1"/>
  <c r="J141" i="1" s="1"/>
  <c r="E141" i="1"/>
  <c r="G140" i="1"/>
  <c r="H140" i="1" s="1"/>
  <c r="I140" i="1" s="1"/>
  <c r="J140" i="1" s="1"/>
  <c r="E140" i="1"/>
  <c r="F140" i="1" s="1"/>
  <c r="H139" i="1"/>
  <c r="I139" i="1" s="1"/>
  <c r="J139" i="1" s="1"/>
  <c r="G139" i="1"/>
  <c r="E139" i="1"/>
  <c r="F139" i="1" s="1"/>
  <c r="E138" i="1"/>
  <c r="F138" i="1" s="1"/>
  <c r="G138" i="1" s="1"/>
  <c r="H138" i="1" s="1"/>
  <c r="I138" i="1" s="1"/>
  <c r="J138" i="1" s="1"/>
  <c r="I137" i="1"/>
  <c r="J137" i="1" s="1"/>
  <c r="H137" i="1"/>
  <c r="G137" i="1"/>
  <c r="E137" i="1"/>
  <c r="F137" i="1" s="1"/>
  <c r="E136" i="1"/>
  <c r="F136" i="1" s="1"/>
  <c r="G136" i="1" s="1"/>
  <c r="H136" i="1" s="1"/>
  <c r="I136" i="1" s="1"/>
  <c r="J136" i="1" s="1"/>
  <c r="E135" i="1"/>
  <c r="F135" i="1" s="1"/>
  <c r="G135" i="1" s="1"/>
  <c r="H135" i="1" s="1"/>
  <c r="I135" i="1" s="1"/>
  <c r="J135" i="1" s="1"/>
  <c r="G134" i="1"/>
  <c r="H134" i="1" s="1"/>
  <c r="I134" i="1" s="1"/>
  <c r="J134" i="1" s="1"/>
  <c r="E134" i="1"/>
  <c r="F134" i="1" s="1"/>
  <c r="G133" i="1"/>
  <c r="H133" i="1" s="1"/>
  <c r="I133" i="1" s="1"/>
  <c r="J133" i="1" s="1"/>
  <c r="F133" i="1"/>
  <c r="E133" i="1"/>
  <c r="F132" i="1"/>
  <c r="G132" i="1" s="1"/>
  <c r="H132" i="1" s="1"/>
  <c r="I132" i="1" s="1"/>
  <c r="J132" i="1" s="1"/>
  <c r="E132" i="1"/>
  <c r="E131" i="1"/>
  <c r="F131" i="1" s="1"/>
  <c r="G131" i="1" s="1"/>
  <c r="H131" i="1" s="1"/>
  <c r="I131" i="1" s="1"/>
  <c r="J131" i="1" s="1"/>
  <c r="F130" i="1"/>
  <c r="G130" i="1" s="1"/>
  <c r="H130" i="1" s="1"/>
  <c r="I130" i="1" s="1"/>
  <c r="J130" i="1" s="1"/>
  <c r="E130" i="1"/>
  <c r="E129" i="1"/>
  <c r="F129" i="1" s="1"/>
  <c r="G129" i="1" s="1"/>
  <c r="H129" i="1" s="1"/>
  <c r="I129" i="1" s="1"/>
  <c r="J129" i="1" s="1"/>
  <c r="E128" i="1"/>
  <c r="F128" i="1" s="1"/>
  <c r="G128" i="1" s="1"/>
  <c r="H128" i="1" s="1"/>
  <c r="I128" i="1" s="1"/>
  <c r="J128" i="1" s="1"/>
  <c r="E127" i="1"/>
  <c r="F127" i="1" s="1"/>
  <c r="G127" i="1" s="1"/>
  <c r="H127" i="1" s="1"/>
  <c r="I127" i="1" s="1"/>
  <c r="J127" i="1" s="1"/>
  <c r="E126" i="1"/>
  <c r="F126" i="1" s="1"/>
  <c r="G126" i="1" s="1"/>
  <c r="H126" i="1" s="1"/>
  <c r="I126" i="1" s="1"/>
  <c r="J126" i="1" s="1"/>
  <c r="E125" i="1"/>
  <c r="F125" i="1" s="1"/>
  <c r="G125" i="1" s="1"/>
  <c r="H125" i="1" s="1"/>
  <c r="I125" i="1" s="1"/>
  <c r="J125" i="1" s="1"/>
  <c r="E124" i="1"/>
  <c r="F124" i="1" s="1"/>
  <c r="G124" i="1" s="1"/>
  <c r="H124" i="1" s="1"/>
  <c r="I124" i="1" s="1"/>
  <c r="J124" i="1" s="1"/>
  <c r="E123" i="1"/>
  <c r="F123" i="1" s="1"/>
  <c r="G123" i="1" s="1"/>
  <c r="H123" i="1" s="1"/>
  <c r="I123" i="1" s="1"/>
  <c r="J123" i="1" s="1"/>
  <c r="E122" i="1"/>
  <c r="F122" i="1" s="1"/>
  <c r="G122" i="1" s="1"/>
  <c r="H122" i="1" s="1"/>
  <c r="I122" i="1" s="1"/>
  <c r="J122" i="1" s="1"/>
  <c r="E121" i="1"/>
  <c r="F121" i="1" s="1"/>
  <c r="G121" i="1" s="1"/>
  <c r="H121" i="1" s="1"/>
  <c r="I121" i="1" s="1"/>
  <c r="J121" i="1" s="1"/>
  <c r="E120" i="1"/>
  <c r="F120" i="1" s="1"/>
  <c r="G120" i="1" s="1"/>
  <c r="H120" i="1" s="1"/>
  <c r="I120" i="1" s="1"/>
  <c r="J120" i="1" s="1"/>
  <c r="H119" i="1"/>
  <c r="I119" i="1" s="1"/>
  <c r="J119" i="1" s="1"/>
  <c r="F119" i="1"/>
  <c r="G119" i="1" s="1"/>
  <c r="E119" i="1"/>
  <c r="E118" i="1"/>
  <c r="F118" i="1" s="1"/>
  <c r="G118" i="1" s="1"/>
  <c r="H118" i="1" s="1"/>
  <c r="I118" i="1" s="1"/>
  <c r="J118" i="1" s="1"/>
  <c r="E117" i="1"/>
  <c r="F117" i="1" s="1"/>
  <c r="G117" i="1" s="1"/>
  <c r="H117" i="1" s="1"/>
  <c r="I117" i="1" s="1"/>
  <c r="J117" i="1" s="1"/>
  <c r="E116" i="1"/>
  <c r="F116" i="1" s="1"/>
  <c r="G116" i="1" s="1"/>
  <c r="H116" i="1" s="1"/>
  <c r="I116" i="1" s="1"/>
  <c r="J116" i="1" s="1"/>
  <c r="E115" i="1"/>
  <c r="F115" i="1" s="1"/>
  <c r="G115" i="1" s="1"/>
  <c r="H115" i="1" s="1"/>
  <c r="I115" i="1" s="1"/>
  <c r="J115" i="1" s="1"/>
  <c r="E114" i="1"/>
  <c r="F114" i="1" s="1"/>
  <c r="G114" i="1" s="1"/>
  <c r="H114" i="1" s="1"/>
  <c r="I114" i="1" s="1"/>
  <c r="J114" i="1" s="1"/>
  <c r="E113" i="1"/>
  <c r="F113" i="1" s="1"/>
  <c r="G113" i="1" s="1"/>
  <c r="H113" i="1" s="1"/>
  <c r="I113" i="1" s="1"/>
  <c r="J113" i="1" s="1"/>
  <c r="F112" i="1"/>
  <c r="G112" i="1" s="1"/>
  <c r="H112" i="1" s="1"/>
  <c r="I112" i="1" s="1"/>
  <c r="J112" i="1" s="1"/>
  <c r="E112" i="1"/>
  <c r="F111" i="1"/>
  <c r="G111" i="1" s="1"/>
  <c r="H111" i="1" s="1"/>
  <c r="I111" i="1" s="1"/>
  <c r="J111" i="1" s="1"/>
  <c r="E111" i="1"/>
  <c r="G110" i="1"/>
  <c r="H110" i="1" s="1"/>
  <c r="I110" i="1" s="1"/>
  <c r="J110" i="1" s="1"/>
  <c r="F110" i="1"/>
  <c r="E110" i="1"/>
  <c r="F109" i="1"/>
  <c r="G109" i="1" s="1"/>
  <c r="H109" i="1" s="1"/>
  <c r="I109" i="1" s="1"/>
  <c r="J109" i="1" s="1"/>
  <c r="E109" i="1"/>
  <c r="E108" i="1"/>
  <c r="F108" i="1" s="1"/>
  <c r="G108" i="1" s="1"/>
  <c r="H108" i="1" s="1"/>
  <c r="I108" i="1" s="1"/>
  <c r="J108" i="1" s="1"/>
  <c r="E107" i="1"/>
  <c r="F107" i="1" s="1"/>
  <c r="G107" i="1" s="1"/>
  <c r="H107" i="1" s="1"/>
  <c r="I107" i="1" s="1"/>
  <c r="J107" i="1" s="1"/>
  <c r="G106" i="1"/>
  <c r="H106" i="1" s="1"/>
  <c r="I106" i="1" s="1"/>
  <c r="J106" i="1" s="1"/>
  <c r="F106" i="1"/>
  <c r="E106" i="1"/>
  <c r="E105" i="1"/>
  <c r="F105" i="1" s="1"/>
  <c r="G105" i="1" s="1"/>
  <c r="H105" i="1" s="1"/>
  <c r="I105" i="1" s="1"/>
  <c r="J105" i="1" s="1"/>
  <c r="F104" i="1"/>
  <c r="G104" i="1" s="1"/>
  <c r="H104" i="1" s="1"/>
  <c r="I104" i="1" s="1"/>
  <c r="J104" i="1" s="1"/>
  <c r="E104" i="1"/>
  <c r="E103" i="1"/>
  <c r="F103" i="1" s="1"/>
  <c r="G103" i="1" s="1"/>
  <c r="H103" i="1" s="1"/>
  <c r="I103" i="1" s="1"/>
  <c r="J103" i="1" s="1"/>
  <c r="F102" i="1"/>
  <c r="G102" i="1" s="1"/>
  <c r="H102" i="1" s="1"/>
  <c r="I102" i="1" s="1"/>
  <c r="J102" i="1" s="1"/>
  <c r="E102" i="1"/>
  <c r="F101" i="1"/>
  <c r="G101" i="1" s="1"/>
  <c r="H101" i="1" s="1"/>
  <c r="I101" i="1" s="1"/>
  <c r="J101" i="1" s="1"/>
  <c r="E101" i="1"/>
  <c r="E100" i="1"/>
  <c r="F100" i="1" s="1"/>
  <c r="G100" i="1" s="1"/>
  <c r="H100" i="1" s="1"/>
  <c r="I100" i="1" s="1"/>
  <c r="J100" i="1" s="1"/>
  <c r="F99" i="1"/>
  <c r="G99" i="1" s="1"/>
  <c r="H99" i="1" s="1"/>
  <c r="I99" i="1" s="1"/>
  <c r="J99" i="1" s="1"/>
  <c r="E99" i="1"/>
  <c r="E98" i="1"/>
  <c r="F98" i="1" s="1"/>
  <c r="G98" i="1" s="1"/>
  <c r="H98" i="1" s="1"/>
  <c r="I98" i="1" s="1"/>
  <c r="J98" i="1" s="1"/>
  <c r="F97" i="1"/>
  <c r="G97" i="1" s="1"/>
  <c r="H97" i="1" s="1"/>
  <c r="I97" i="1" s="1"/>
  <c r="J97" i="1" s="1"/>
  <c r="E97" i="1"/>
  <c r="E96" i="1"/>
  <c r="F96" i="1" s="1"/>
  <c r="G96" i="1" s="1"/>
  <c r="H96" i="1" s="1"/>
  <c r="I96" i="1" s="1"/>
  <c r="J96" i="1" s="1"/>
  <c r="F95" i="1"/>
  <c r="G95" i="1" s="1"/>
  <c r="H95" i="1" s="1"/>
  <c r="I95" i="1" s="1"/>
  <c r="J95" i="1" s="1"/>
  <c r="E95" i="1"/>
  <c r="E94" i="1"/>
  <c r="F94" i="1" s="1"/>
  <c r="G94" i="1" s="1"/>
  <c r="H94" i="1" s="1"/>
  <c r="I94" i="1" s="1"/>
  <c r="J94" i="1" s="1"/>
  <c r="F93" i="1"/>
  <c r="G93" i="1" s="1"/>
  <c r="H93" i="1" s="1"/>
  <c r="I93" i="1" s="1"/>
  <c r="J93" i="1" s="1"/>
  <c r="E93" i="1"/>
  <c r="E92" i="1"/>
  <c r="F92" i="1" s="1"/>
  <c r="G92" i="1" s="1"/>
  <c r="H92" i="1" s="1"/>
  <c r="I92" i="1" s="1"/>
  <c r="J92" i="1" s="1"/>
  <c r="F91" i="1"/>
  <c r="G91" i="1" s="1"/>
  <c r="H91" i="1" s="1"/>
  <c r="I91" i="1" s="1"/>
  <c r="J91" i="1" s="1"/>
  <c r="E91" i="1"/>
  <c r="E90" i="1"/>
  <c r="F90" i="1" s="1"/>
  <c r="G90" i="1" s="1"/>
  <c r="H90" i="1" s="1"/>
  <c r="I90" i="1" s="1"/>
  <c r="J90" i="1" s="1"/>
  <c r="F89" i="1"/>
  <c r="G89" i="1" s="1"/>
  <c r="H89" i="1" s="1"/>
  <c r="I89" i="1" s="1"/>
  <c r="J89" i="1" s="1"/>
  <c r="E89" i="1"/>
  <c r="E88" i="1"/>
  <c r="F88" i="1" s="1"/>
  <c r="G88" i="1" s="1"/>
  <c r="H88" i="1" s="1"/>
  <c r="I88" i="1" s="1"/>
  <c r="J88" i="1" s="1"/>
  <c r="F87" i="1"/>
  <c r="G87" i="1" s="1"/>
  <c r="H87" i="1" s="1"/>
  <c r="I87" i="1" s="1"/>
  <c r="J87" i="1" s="1"/>
  <c r="E87" i="1"/>
  <c r="E86" i="1"/>
  <c r="F86" i="1" s="1"/>
  <c r="G86" i="1" s="1"/>
  <c r="H86" i="1" s="1"/>
  <c r="I86" i="1" s="1"/>
  <c r="J86" i="1" s="1"/>
  <c r="F85" i="1"/>
  <c r="G85" i="1" s="1"/>
  <c r="H85" i="1" s="1"/>
  <c r="I85" i="1" s="1"/>
  <c r="J85" i="1" s="1"/>
  <c r="E85" i="1"/>
  <c r="E84" i="1"/>
  <c r="F84" i="1" s="1"/>
  <c r="G84" i="1" s="1"/>
  <c r="H84" i="1" s="1"/>
  <c r="I84" i="1" s="1"/>
  <c r="J84" i="1" s="1"/>
  <c r="F83" i="1"/>
  <c r="G83" i="1" s="1"/>
  <c r="H83" i="1" s="1"/>
  <c r="I83" i="1" s="1"/>
  <c r="J83" i="1" s="1"/>
  <c r="E83" i="1"/>
  <c r="E82" i="1"/>
  <c r="F82" i="1" s="1"/>
  <c r="G82" i="1" s="1"/>
  <c r="H82" i="1" s="1"/>
  <c r="I82" i="1" s="1"/>
  <c r="J82" i="1" s="1"/>
  <c r="F81" i="1"/>
  <c r="G81" i="1" s="1"/>
  <c r="H81" i="1" s="1"/>
  <c r="I81" i="1" s="1"/>
  <c r="J81" i="1" s="1"/>
  <c r="E81" i="1"/>
  <c r="E80" i="1"/>
  <c r="F80" i="1" s="1"/>
  <c r="G80" i="1" s="1"/>
  <c r="H80" i="1" s="1"/>
  <c r="I80" i="1" s="1"/>
  <c r="J80" i="1" s="1"/>
  <c r="F79" i="1"/>
  <c r="G79" i="1" s="1"/>
  <c r="H79" i="1" s="1"/>
  <c r="I79" i="1" s="1"/>
  <c r="J79" i="1" s="1"/>
  <c r="E79" i="1"/>
  <c r="E78" i="1"/>
  <c r="F78" i="1" s="1"/>
  <c r="G78" i="1" s="1"/>
  <c r="H78" i="1" s="1"/>
  <c r="I78" i="1" s="1"/>
  <c r="J78" i="1" s="1"/>
  <c r="F77" i="1"/>
  <c r="G77" i="1" s="1"/>
  <c r="H77" i="1" s="1"/>
  <c r="I77" i="1" s="1"/>
  <c r="J77" i="1" s="1"/>
  <c r="E77" i="1"/>
  <c r="E76" i="1"/>
  <c r="F76" i="1" s="1"/>
  <c r="G76" i="1" s="1"/>
  <c r="H76" i="1" s="1"/>
  <c r="I76" i="1" s="1"/>
  <c r="J76" i="1" s="1"/>
  <c r="F75" i="1"/>
  <c r="G75" i="1" s="1"/>
  <c r="H75" i="1" s="1"/>
  <c r="I75" i="1" s="1"/>
  <c r="J75" i="1" s="1"/>
  <c r="E75" i="1"/>
  <c r="E74" i="1"/>
  <c r="F74" i="1" s="1"/>
  <c r="G74" i="1" s="1"/>
  <c r="H74" i="1" s="1"/>
  <c r="I74" i="1" s="1"/>
  <c r="J74" i="1" s="1"/>
  <c r="F73" i="1"/>
  <c r="G73" i="1" s="1"/>
  <c r="H73" i="1" s="1"/>
  <c r="I73" i="1" s="1"/>
  <c r="J73" i="1" s="1"/>
  <c r="E73" i="1"/>
  <c r="E72" i="1"/>
  <c r="F72" i="1" s="1"/>
  <c r="G72" i="1" s="1"/>
  <c r="H72" i="1" s="1"/>
  <c r="I72" i="1" s="1"/>
  <c r="J72" i="1" s="1"/>
  <c r="F71" i="1"/>
  <c r="G71" i="1" s="1"/>
  <c r="H71" i="1" s="1"/>
  <c r="I71" i="1" s="1"/>
  <c r="J71" i="1" s="1"/>
  <c r="E71" i="1"/>
  <c r="E70" i="1"/>
  <c r="F70" i="1" s="1"/>
  <c r="G70" i="1" s="1"/>
  <c r="H70" i="1" s="1"/>
  <c r="I70" i="1" s="1"/>
  <c r="J70" i="1" s="1"/>
  <c r="F69" i="1"/>
  <c r="G69" i="1" s="1"/>
  <c r="H69" i="1" s="1"/>
  <c r="I69" i="1" s="1"/>
  <c r="J69" i="1" s="1"/>
  <c r="E69" i="1"/>
  <c r="E68" i="1"/>
  <c r="F68" i="1" s="1"/>
  <c r="G68" i="1" s="1"/>
  <c r="H68" i="1" s="1"/>
  <c r="I68" i="1" s="1"/>
  <c r="J68" i="1" s="1"/>
  <c r="F67" i="1"/>
  <c r="G67" i="1" s="1"/>
  <c r="H67" i="1" s="1"/>
  <c r="I67" i="1" s="1"/>
  <c r="J67" i="1" s="1"/>
  <c r="E67" i="1"/>
  <c r="E66" i="1"/>
  <c r="F66" i="1" s="1"/>
  <c r="G66" i="1" s="1"/>
  <c r="H66" i="1" s="1"/>
  <c r="I66" i="1" s="1"/>
  <c r="J66" i="1" s="1"/>
  <c r="F65" i="1"/>
  <c r="G65" i="1" s="1"/>
  <c r="H65" i="1" s="1"/>
  <c r="I65" i="1" s="1"/>
  <c r="J65" i="1" s="1"/>
  <c r="E65" i="1"/>
  <c r="E64" i="1"/>
  <c r="F64" i="1" s="1"/>
  <c r="G64" i="1" s="1"/>
  <c r="H64" i="1" s="1"/>
  <c r="I64" i="1" s="1"/>
  <c r="J64" i="1" s="1"/>
  <c r="F63" i="1"/>
  <c r="G63" i="1" s="1"/>
  <c r="H63" i="1" s="1"/>
  <c r="I63" i="1" s="1"/>
  <c r="J63" i="1" s="1"/>
  <c r="E63" i="1"/>
  <c r="E62" i="1"/>
  <c r="F62" i="1" s="1"/>
  <c r="G62" i="1" s="1"/>
  <c r="H62" i="1" s="1"/>
  <c r="I62" i="1" s="1"/>
  <c r="J62" i="1" s="1"/>
  <c r="F61" i="1"/>
  <c r="G61" i="1" s="1"/>
  <c r="H61" i="1" s="1"/>
  <c r="I61" i="1" s="1"/>
  <c r="J61" i="1" s="1"/>
  <c r="E61" i="1"/>
  <c r="E60" i="1"/>
  <c r="F60" i="1" s="1"/>
  <c r="G60" i="1" s="1"/>
  <c r="H60" i="1" s="1"/>
  <c r="I60" i="1" s="1"/>
  <c r="J60" i="1" s="1"/>
  <c r="F59" i="1"/>
  <c r="G59" i="1" s="1"/>
  <c r="H59" i="1" s="1"/>
  <c r="I59" i="1" s="1"/>
  <c r="J59" i="1" s="1"/>
  <c r="E59" i="1"/>
  <c r="E58" i="1"/>
  <c r="F58" i="1" s="1"/>
  <c r="G58" i="1" s="1"/>
  <c r="H58" i="1" s="1"/>
  <c r="I58" i="1" s="1"/>
  <c r="J58" i="1" s="1"/>
  <c r="F57" i="1"/>
  <c r="G57" i="1" s="1"/>
  <c r="H57" i="1" s="1"/>
  <c r="I57" i="1" s="1"/>
  <c r="J57" i="1" s="1"/>
  <c r="E57" i="1"/>
  <c r="E56" i="1"/>
  <c r="F56" i="1" s="1"/>
  <c r="G56" i="1" s="1"/>
  <c r="H56" i="1" s="1"/>
  <c r="I56" i="1" s="1"/>
  <c r="J56" i="1" s="1"/>
  <c r="F55" i="1"/>
  <c r="G55" i="1" s="1"/>
  <c r="H55" i="1" s="1"/>
  <c r="I55" i="1" s="1"/>
  <c r="J55" i="1" s="1"/>
  <c r="E55" i="1"/>
  <c r="E54" i="1"/>
  <c r="F54" i="1" s="1"/>
  <c r="G54" i="1" s="1"/>
  <c r="H54" i="1" s="1"/>
  <c r="I54" i="1" s="1"/>
  <c r="J54" i="1" s="1"/>
  <c r="F53" i="1"/>
  <c r="G53" i="1" s="1"/>
  <c r="H53" i="1" s="1"/>
  <c r="I53" i="1" s="1"/>
  <c r="J53" i="1" s="1"/>
  <c r="E53" i="1"/>
  <c r="E52" i="1"/>
  <c r="F52" i="1" s="1"/>
  <c r="G52" i="1" s="1"/>
  <c r="H52" i="1" s="1"/>
  <c r="I52" i="1" s="1"/>
  <c r="J52" i="1" s="1"/>
  <c r="F51" i="1"/>
  <c r="G51" i="1" s="1"/>
  <c r="H51" i="1" s="1"/>
  <c r="I51" i="1" s="1"/>
  <c r="J51" i="1" s="1"/>
  <c r="E51" i="1"/>
  <c r="E50" i="1"/>
  <c r="F50" i="1" s="1"/>
  <c r="G50" i="1" s="1"/>
  <c r="H50" i="1" s="1"/>
  <c r="I50" i="1" s="1"/>
  <c r="J50" i="1" s="1"/>
  <c r="F49" i="1"/>
  <c r="G49" i="1" s="1"/>
  <c r="H49" i="1" s="1"/>
  <c r="I49" i="1" s="1"/>
  <c r="J49" i="1" s="1"/>
  <c r="E49" i="1"/>
  <c r="E48" i="1"/>
  <c r="F48" i="1" s="1"/>
  <c r="G48" i="1" s="1"/>
  <c r="H48" i="1" s="1"/>
  <c r="I48" i="1" s="1"/>
  <c r="J48" i="1" s="1"/>
  <c r="F47" i="1"/>
  <c r="G47" i="1" s="1"/>
  <c r="H47" i="1" s="1"/>
  <c r="I47" i="1" s="1"/>
  <c r="J47" i="1" s="1"/>
  <c r="E47" i="1"/>
  <c r="E46" i="1"/>
  <c r="F46" i="1" s="1"/>
  <c r="G46" i="1" s="1"/>
  <c r="H46" i="1" s="1"/>
  <c r="I46" i="1" s="1"/>
  <c r="J46" i="1" s="1"/>
  <c r="F45" i="1"/>
  <c r="G45" i="1" s="1"/>
  <c r="H45" i="1" s="1"/>
  <c r="I45" i="1" s="1"/>
  <c r="J45" i="1" s="1"/>
  <c r="E45" i="1"/>
  <c r="E44" i="1"/>
  <c r="F44" i="1" s="1"/>
  <c r="G44" i="1" s="1"/>
  <c r="H44" i="1" s="1"/>
  <c r="I44" i="1" s="1"/>
  <c r="J44" i="1" s="1"/>
  <c r="F43" i="1"/>
  <c r="G43" i="1" s="1"/>
  <c r="H43" i="1" s="1"/>
  <c r="I43" i="1" s="1"/>
  <c r="J43" i="1" s="1"/>
  <c r="E43" i="1"/>
  <c r="E42" i="1"/>
  <c r="F42" i="1" s="1"/>
  <c r="G42" i="1" s="1"/>
  <c r="H42" i="1" s="1"/>
  <c r="I42" i="1" s="1"/>
  <c r="J42" i="1" s="1"/>
  <c r="F41" i="1"/>
  <c r="G41" i="1" s="1"/>
  <c r="H41" i="1" s="1"/>
  <c r="I41" i="1" s="1"/>
  <c r="J41" i="1" s="1"/>
  <c r="E41" i="1"/>
  <c r="E40" i="1"/>
  <c r="F40" i="1" s="1"/>
  <c r="G40" i="1" s="1"/>
  <c r="H40" i="1" s="1"/>
  <c r="I40" i="1" s="1"/>
  <c r="J40" i="1" s="1"/>
  <c r="F39" i="1"/>
  <c r="G39" i="1" s="1"/>
  <c r="H39" i="1" s="1"/>
  <c r="I39" i="1" s="1"/>
  <c r="J39" i="1" s="1"/>
  <c r="E39" i="1"/>
  <c r="E38" i="1"/>
  <c r="F38" i="1" s="1"/>
  <c r="G38" i="1" s="1"/>
  <c r="H38" i="1" s="1"/>
  <c r="I38" i="1" s="1"/>
  <c r="J38" i="1" s="1"/>
  <c r="F37" i="1"/>
  <c r="G37" i="1" s="1"/>
  <c r="H37" i="1" s="1"/>
  <c r="I37" i="1" s="1"/>
  <c r="J37" i="1" s="1"/>
  <c r="E37" i="1"/>
  <c r="E36" i="1"/>
  <c r="F36" i="1" s="1"/>
  <c r="G36" i="1" s="1"/>
  <c r="H36" i="1" s="1"/>
  <c r="I36" i="1" s="1"/>
  <c r="J36" i="1" s="1"/>
  <c r="F35" i="1"/>
  <c r="G35" i="1" s="1"/>
  <c r="H35" i="1" s="1"/>
  <c r="I35" i="1" s="1"/>
  <c r="J35" i="1" s="1"/>
  <c r="E35" i="1"/>
  <c r="E34" i="1"/>
  <c r="F34" i="1" s="1"/>
  <c r="G34" i="1" s="1"/>
  <c r="H34" i="1" s="1"/>
  <c r="I34" i="1" s="1"/>
  <c r="J34" i="1" s="1"/>
  <c r="F33" i="1"/>
  <c r="G33" i="1" s="1"/>
  <c r="H33" i="1" s="1"/>
  <c r="I33" i="1" s="1"/>
  <c r="J33" i="1" s="1"/>
  <c r="E33" i="1"/>
  <c r="E32" i="1"/>
  <c r="F32" i="1" s="1"/>
  <c r="G32" i="1" s="1"/>
  <c r="H32" i="1" s="1"/>
  <c r="I32" i="1" s="1"/>
  <c r="J32" i="1" s="1"/>
  <c r="F31" i="1"/>
  <c r="G31" i="1" s="1"/>
  <c r="H31" i="1" s="1"/>
  <c r="I31" i="1" s="1"/>
  <c r="J31" i="1" s="1"/>
  <c r="E31" i="1"/>
  <c r="E30" i="1"/>
  <c r="F30" i="1" s="1"/>
  <c r="G30" i="1" s="1"/>
  <c r="H30" i="1" s="1"/>
  <c r="I30" i="1" s="1"/>
  <c r="J30" i="1" s="1"/>
  <c r="F29" i="1"/>
  <c r="G29" i="1" s="1"/>
  <c r="H29" i="1" s="1"/>
  <c r="I29" i="1" s="1"/>
  <c r="J29" i="1" s="1"/>
  <c r="E29" i="1"/>
  <c r="E28" i="1"/>
  <c r="F28" i="1" s="1"/>
  <c r="G28" i="1" s="1"/>
  <c r="H28" i="1" s="1"/>
  <c r="I28" i="1" s="1"/>
  <c r="J28" i="1" s="1"/>
  <c r="F27" i="1"/>
  <c r="G27" i="1" s="1"/>
  <c r="H27" i="1" s="1"/>
  <c r="I27" i="1" s="1"/>
  <c r="J27" i="1" s="1"/>
  <c r="E27" i="1"/>
  <c r="E26" i="1"/>
  <c r="F26" i="1" s="1"/>
  <c r="G26" i="1" s="1"/>
  <c r="H26" i="1" s="1"/>
  <c r="I26" i="1" s="1"/>
  <c r="J26" i="1" s="1"/>
  <c r="F25" i="1"/>
  <c r="G25" i="1" s="1"/>
  <c r="H25" i="1" s="1"/>
  <c r="I25" i="1" s="1"/>
  <c r="J25" i="1" s="1"/>
  <c r="E25" i="1"/>
  <c r="E24" i="1"/>
  <c r="F24" i="1" s="1"/>
  <c r="G24" i="1" s="1"/>
  <c r="H24" i="1" s="1"/>
  <c r="I24" i="1" s="1"/>
  <c r="J24" i="1" s="1"/>
  <c r="F23" i="1"/>
  <c r="G23" i="1" s="1"/>
  <c r="H23" i="1" s="1"/>
  <c r="I23" i="1" s="1"/>
  <c r="J23" i="1" s="1"/>
  <c r="E23" i="1"/>
  <c r="E22" i="1"/>
  <c r="F22" i="1" s="1"/>
  <c r="G22" i="1" s="1"/>
  <c r="H22" i="1" s="1"/>
  <c r="I22" i="1" s="1"/>
  <c r="J22" i="1" s="1"/>
  <c r="F21" i="1"/>
  <c r="G21" i="1" s="1"/>
  <c r="H21" i="1" s="1"/>
  <c r="I21" i="1" s="1"/>
  <c r="J21" i="1" s="1"/>
  <c r="E21" i="1"/>
  <c r="E20" i="1"/>
  <c r="F20" i="1" s="1"/>
  <c r="G20" i="1" s="1"/>
  <c r="H20" i="1" s="1"/>
  <c r="I20" i="1" s="1"/>
  <c r="J20" i="1" s="1"/>
  <c r="F19" i="1"/>
  <c r="G19" i="1" s="1"/>
  <c r="H19" i="1" s="1"/>
  <c r="I19" i="1" s="1"/>
  <c r="J19" i="1" s="1"/>
  <c r="E19" i="1"/>
  <c r="E18" i="1"/>
  <c r="F18" i="1" s="1"/>
  <c r="G18" i="1" s="1"/>
  <c r="H18" i="1" s="1"/>
  <c r="I18" i="1" s="1"/>
  <c r="J18" i="1" s="1"/>
  <c r="F17" i="1"/>
  <c r="G17" i="1" s="1"/>
  <c r="H17" i="1" s="1"/>
  <c r="I17" i="1" s="1"/>
  <c r="J17" i="1" s="1"/>
  <c r="E17" i="1"/>
  <c r="E16" i="1"/>
  <c r="F16" i="1" s="1"/>
  <c r="G16" i="1" s="1"/>
  <c r="H16" i="1" s="1"/>
  <c r="I16" i="1" s="1"/>
  <c r="J16" i="1" s="1"/>
  <c r="F15" i="1"/>
  <c r="G15" i="1" s="1"/>
  <c r="H15" i="1" s="1"/>
  <c r="I15" i="1" s="1"/>
  <c r="J15" i="1" s="1"/>
  <c r="E15" i="1"/>
  <c r="E14" i="1"/>
  <c r="F14" i="1" s="1"/>
  <c r="G14" i="1" s="1"/>
  <c r="H14" i="1" s="1"/>
  <c r="I14" i="1" s="1"/>
  <c r="J14" i="1" s="1"/>
  <c r="F13" i="1"/>
  <c r="G13" i="1" s="1"/>
  <c r="H13" i="1" s="1"/>
  <c r="I13" i="1" s="1"/>
  <c r="J13" i="1" s="1"/>
  <c r="E13" i="1"/>
  <c r="E12" i="1"/>
  <c r="F12" i="1" s="1"/>
  <c r="G12" i="1" s="1"/>
  <c r="H12" i="1" s="1"/>
  <c r="I12" i="1" s="1"/>
  <c r="J12" i="1" s="1"/>
  <c r="F11" i="1"/>
  <c r="G11" i="1" s="1"/>
  <c r="H11" i="1" s="1"/>
  <c r="I11" i="1" s="1"/>
  <c r="J11" i="1" s="1"/>
  <c r="E11" i="1"/>
  <c r="E10" i="1"/>
  <c r="F10" i="1" s="1"/>
  <c r="G10" i="1" s="1"/>
  <c r="H10" i="1" s="1"/>
  <c r="I10" i="1" s="1"/>
  <c r="J10" i="1" s="1"/>
  <c r="F9" i="1"/>
  <c r="G9" i="1" s="1"/>
  <c r="H9" i="1" s="1"/>
  <c r="I9" i="1" s="1"/>
  <c r="J9" i="1" s="1"/>
  <c r="E9" i="1"/>
  <c r="E8" i="1"/>
  <c r="F8" i="1" s="1"/>
  <c r="G8" i="1" s="1"/>
  <c r="H8" i="1" s="1"/>
  <c r="I8" i="1" s="1"/>
  <c r="J8" i="1" s="1"/>
  <c r="F7" i="1"/>
  <c r="G7" i="1" s="1"/>
  <c r="H7" i="1" s="1"/>
  <c r="I7" i="1" s="1"/>
  <c r="J7" i="1" s="1"/>
  <c r="E7" i="1"/>
  <c r="E6" i="1"/>
  <c r="F6" i="1" s="1"/>
  <c r="G6" i="1" s="1"/>
  <c r="H6" i="1" s="1"/>
  <c r="I6" i="1" s="1"/>
  <c r="J6" i="1" s="1"/>
  <c r="F5" i="1"/>
  <c r="G5" i="1" s="1"/>
  <c r="H5" i="1" s="1"/>
  <c r="I5" i="1" s="1"/>
  <c r="J5" i="1" s="1"/>
  <c r="E5" i="1"/>
  <c r="E4" i="1"/>
  <c r="F4" i="1" s="1"/>
  <c r="G4" i="1" s="1"/>
  <c r="H4" i="1" s="1"/>
  <c r="I4" i="1" s="1"/>
  <c r="J4" i="1" s="1"/>
  <c r="F3" i="1"/>
  <c r="G3" i="1" s="1"/>
  <c r="H3" i="1" s="1"/>
  <c r="I3" i="1" s="1"/>
  <c r="J3" i="1" s="1"/>
  <c r="E3" i="1"/>
  <c r="E2" i="1"/>
  <c r="F2" i="1" s="1"/>
  <c r="G2" i="1" s="1"/>
  <c r="H2" i="1" s="1"/>
  <c r="I2" i="1" s="1"/>
  <c r="J2" i="1" s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240F11-31EE-479A-9545-11544D80AA40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  <connection id="2" xr16:uid="{BD2D5F16-DDF7-4AB7-8B34-8281D3B20F6A}" keepAlive="1" name="Requête - Data (2)" description="Connexion à la requête « Data (2) » dans le classeur." type="5" refreshedVersion="6" background="1" saveData="1">
    <dbPr connection="Provider=Microsoft.Mashup.OleDb.1;Data Source=$Workbook$;Location=Data (2);Extended Properties=&quot;&quot;" command="SELECT * FROM [Data (2)]"/>
  </connection>
</connections>
</file>

<file path=xl/sharedStrings.xml><?xml version="1.0" encoding="utf-8"?>
<sst xmlns="http://schemas.openxmlformats.org/spreadsheetml/2006/main" count="4694" uniqueCount="76">
  <si>
    <t>Série</t>
  </si>
  <si>
    <t>Numéro du MR</t>
  </si>
  <si>
    <t>Le code opération</t>
  </si>
  <si>
    <t>Date de butée</t>
  </si>
  <si>
    <t>Date Prog</t>
  </si>
  <si>
    <t>Date Reprog 1</t>
  </si>
  <si>
    <t>Date Reprog 2</t>
  </si>
  <si>
    <t>Date Reprog 3</t>
  </si>
  <si>
    <t>Date Reprog 4</t>
  </si>
  <si>
    <t>Date Reprog 5</t>
  </si>
  <si>
    <t>Période max unité</t>
  </si>
  <si>
    <t>Période max valeur</t>
  </si>
  <si>
    <t>X76500</t>
  </si>
  <si>
    <t>X76507</t>
  </si>
  <si>
    <t>MIFX4</t>
  </si>
  <si>
    <t>KM_REF</t>
  </si>
  <si>
    <t>ANNEE</t>
  </si>
  <si>
    <t>MIPA3</t>
  </si>
  <si>
    <t>MOIS</t>
  </si>
  <si>
    <t>MIPA6</t>
  </si>
  <si>
    <t>MIPC3</t>
  </si>
  <si>
    <t>HEURE_FONC</t>
  </si>
  <si>
    <t>MIPA2</t>
  </si>
  <si>
    <t>MIPC2</t>
  </si>
  <si>
    <t>MIFB2</t>
  </si>
  <si>
    <t>MIFK7</t>
  </si>
  <si>
    <t>MIFM4</t>
  </si>
  <si>
    <t>MIFP2</t>
  </si>
  <si>
    <t>U_USAGE</t>
  </si>
  <si>
    <t>MSTS4</t>
  </si>
  <si>
    <t>MSTS3</t>
  </si>
  <si>
    <t>MIDM5</t>
  </si>
  <si>
    <t>MIPK8</t>
  </si>
  <si>
    <t>MIPC4</t>
  </si>
  <si>
    <t>MSFS7</t>
  </si>
  <si>
    <t>MITK4</t>
  </si>
  <si>
    <t>MSPS6</t>
  </si>
  <si>
    <t>MIFP3</t>
  </si>
  <si>
    <t>MIFP4</t>
  </si>
  <si>
    <t>MIDAA</t>
  </si>
  <si>
    <t>MIDAB</t>
  </si>
  <si>
    <t>MIFK5</t>
  </si>
  <si>
    <t>MITA8</t>
  </si>
  <si>
    <t>MIDK6</t>
  </si>
  <si>
    <t>MSFS5</t>
  </si>
  <si>
    <t>MSTBI</t>
  </si>
  <si>
    <t>X76511</t>
  </si>
  <si>
    <t>X76521</t>
  </si>
  <si>
    <t>X76531</t>
  </si>
  <si>
    <t>X76535</t>
  </si>
  <si>
    <t>X76549</t>
  </si>
  <si>
    <t>X76561</t>
  </si>
  <si>
    <t>X76639</t>
  </si>
  <si>
    <t>X76649</t>
  </si>
  <si>
    <t>X76655</t>
  </si>
  <si>
    <t>X76657</t>
  </si>
  <si>
    <t>X76663</t>
  </si>
  <si>
    <t>X76665</t>
  </si>
  <si>
    <t>X76723</t>
  </si>
  <si>
    <t>X76725</t>
  </si>
  <si>
    <t>X76765</t>
  </si>
  <si>
    <t>X76767</t>
  </si>
  <si>
    <t>X76769</t>
  </si>
  <si>
    <t>X76771</t>
  </si>
  <si>
    <t>X76773</t>
  </si>
  <si>
    <t>Étiquettes de lignes</t>
  </si>
  <si>
    <t>Total général</t>
  </si>
  <si>
    <t>Nombre de S3  2020</t>
  </si>
  <si>
    <t>Nombre de S4  2020</t>
  </si>
  <si>
    <t>Nombre de S5  2020</t>
  </si>
  <si>
    <t>Nombre de S6  2020</t>
  </si>
  <si>
    <t>Nombre de S7  2020</t>
  </si>
  <si>
    <t>Nombre de S2  2022</t>
  </si>
  <si>
    <t>Nombre de S1  2022</t>
  </si>
  <si>
    <t>Année
Semaine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</si>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</sst>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45"/>
    </xf>
    <xf numFmtId="0" fontId="1" fillId="0" borderId="4" xfId="0" applyFont="1" applyBorder="1" applyAlignment="1">
      <alignment horizontal="center" vertical="center" textRotation="45"/>
    </xf>
    <xf numFmtId="0" fontId="1" fillId="0" borderId="5" xfId="0" applyFont="1" applyBorder="1" applyAlignment="1">
      <alignment horizontal="center" vertical="center" textRotation="45"/>
    </xf>
    <xf numFmtId="0" fontId="1" fillId="0" borderId="0" xfId="0" applyFont="1"/>
    <xf numFmtId="0" fontId="0" fillId="0" borderId="6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pivotButton="1" applyAlignment="1">
      <alignment wrapText="1"/>
    </xf>
  </cellXfs>
  <cellStyles count="1">
    <cellStyle name="Normal" xfId="0" builtinId="0"/>
  </cellStyles>
  <dxfs count="1"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waquier" refreshedDate="43838.444379166664" createdVersion="6" refreshedVersion="6" minRefreshableVersion="3" recordCount="923" xr:uid="{00000000-000A-0000-FFFF-FFFF04000000}">
  <cacheSource type="worksheet">
    <worksheetSource ref="A1:DK924" sheet="Feuil1"/>
  </cacheSource>
  <cacheFields count="115">
    <cacheField name="Série" numFmtId="0">
      <sharedItems count="1">
        <s v="X76500"/>
      </sharedItems>
    </cacheField>
    <cacheField name="Numéro du MR" numFmtId="0">
      <sharedItems count="20">
        <s v="X76507"/>
        <s v="X76511"/>
        <s v="X76521"/>
        <s v="X76531"/>
        <s v="X76535"/>
        <s v="X76549"/>
        <s v="X76561"/>
        <s v="X76639"/>
        <s v="X76649"/>
        <s v="X76655"/>
        <s v="X76657"/>
        <s v="X76663"/>
        <s v="X76665"/>
        <s v="X76723"/>
        <s v="X76725"/>
        <s v="X76765"/>
        <s v="X76767"/>
        <s v="X76769"/>
        <s v="X76771"/>
        <s v="X76773"/>
      </sharedItems>
    </cacheField>
    <cacheField name="Le code opération" numFmtId="0">
      <sharedItems count="27">
        <s v="MIFX4"/>
        <s v="MIPA3"/>
        <s v="MIPA6"/>
        <s v="MIPC3"/>
        <s v="MIPA2"/>
        <s v="MIPC2"/>
        <s v="MIFB2"/>
        <s v="MIFK7"/>
        <s v="MIFM4"/>
        <s v="MIFP2"/>
        <s v="MSTS4"/>
        <s v="MSTS3"/>
        <s v="MIDM5"/>
        <s v="MIPK8"/>
        <s v="MIPC4"/>
        <s v="MSFS7"/>
        <s v="MITK4"/>
        <s v="MSPS6"/>
        <s v="MIFP3"/>
        <s v="MIFP4"/>
        <s v="MIDAA"/>
        <s v="MIDAB"/>
        <s v="MIFK5"/>
        <s v="MITA8"/>
        <s v="MIDK6"/>
        <s v="MSFS5"/>
        <s v="MSTBI"/>
      </sharedItems>
    </cacheField>
    <cacheField name="Date de butée" numFmtId="14">
      <sharedItems containsSemiMixedTypes="0" containsNonDate="0" containsDate="1" containsString="0" minDate="2020-01-05T14:15:00" maxDate="2064-10-04T18:11:00"/>
    </cacheField>
    <cacheField name="Date Prog" numFmtId="14">
      <sharedItems containsSemiMixedTypes="0" containsNonDate="0" containsDate="1" containsString="0" minDate="2019-12-17T00:00:00" maxDate="2064-09-05T00:00:00"/>
    </cacheField>
    <cacheField name="Date Reprog 1" numFmtId="14">
      <sharedItems containsSemiMixedTypes="0" containsNonDate="0" containsDate="1" containsString="0" minDate="2020-05-17T00:00:00" maxDate="2066-04-28T00:00:00"/>
    </cacheField>
    <cacheField name="Date Reprog 2" numFmtId="14">
      <sharedItems containsSemiMixedTypes="0" containsNonDate="0" containsDate="1" containsString="0" minDate="2020-10-14T00:00:00" maxDate="2068-08-29T00:00:00"/>
    </cacheField>
    <cacheField name="Date Reprog 3" numFmtId="14">
      <sharedItems containsSemiMixedTypes="0" containsNonDate="0" containsDate="1" containsString="0" minDate="2021-03-13T00:00:00" maxDate="2074-05-30T00:00:00"/>
    </cacheField>
    <cacheField name="Date Reprog 4" numFmtId="14">
      <sharedItems containsSemiMixedTypes="0" containsNonDate="0" containsDate="1" containsString="0" minDate="2021-08-10T00:00:00" maxDate="2080-02-28T00:00:00"/>
    </cacheField>
    <cacheField name="Date Reprog 5" numFmtId="14">
      <sharedItems containsSemiMixedTypes="0" containsNonDate="0" containsDate="1" containsString="0" minDate="2022-01-07T00:00:00" maxDate="2091-11-04T00:00:00"/>
    </cacheField>
    <cacheField name="S3  2020" numFmtId="0">
      <sharedItems containsString="0" containsBlank="1" containsNumber="1" containsInteger="1" minValue="1" maxValue="1"/>
    </cacheField>
    <cacheField name="S4  2020" numFmtId="0">
      <sharedItems containsString="0" containsBlank="1" containsNumber="1" containsInteger="1" minValue="1" maxValue="1"/>
    </cacheField>
    <cacheField name="S5  2020" numFmtId="0">
      <sharedItems containsString="0" containsBlank="1" containsNumber="1" containsInteger="1" minValue="1" maxValue="1"/>
    </cacheField>
    <cacheField name="S6  2020" numFmtId="0">
      <sharedItems containsString="0" containsBlank="1" containsNumber="1" containsInteger="1" minValue="1" maxValue="1"/>
    </cacheField>
    <cacheField name="S7  2020" numFmtId="0">
      <sharedItems containsString="0" containsBlank="1" containsNumber="1" containsInteger="1" minValue="1" maxValue="1"/>
    </cacheField>
    <cacheField name="S8  2020" numFmtId="0">
      <sharedItems containsString="0" containsBlank="1" containsNumber="1" containsInteger="1" minValue="1" maxValue="1"/>
    </cacheField>
    <cacheField name="S9  2020" numFmtId="0">
      <sharedItems containsString="0" containsBlank="1" containsNumber="1" containsInteger="1" minValue="1" maxValue="1"/>
    </cacheField>
    <cacheField name="S10  2020" numFmtId="0">
      <sharedItems containsString="0" containsBlank="1" containsNumber="1" containsInteger="1" minValue="1" maxValue="1"/>
    </cacheField>
    <cacheField name="S11  2020" numFmtId="0">
      <sharedItems containsString="0" containsBlank="1" containsNumber="1" containsInteger="1" minValue="1" maxValue="1"/>
    </cacheField>
    <cacheField name="S12  2020" numFmtId="0">
      <sharedItems containsString="0" containsBlank="1" containsNumber="1" containsInteger="1" minValue="1" maxValue="1"/>
    </cacheField>
    <cacheField name="S13  2020" numFmtId="0">
      <sharedItems containsString="0" containsBlank="1" containsNumber="1" containsInteger="1" minValue="1" maxValue="1"/>
    </cacheField>
    <cacheField name="S14  2020" numFmtId="0">
      <sharedItems containsString="0" containsBlank="1" containsNumber="1" containsInteger="1" minValue="1" maxValue="1"/>
    </cacheField>
    <cacheField name="S15  2020" numFmtId="0">
      <sharedItems containsString="0" containsBlank="1" containsNumber="1" containsInteger="1" minValue="1" maxValue="1"/>
    </cacheField>
    <cacheField name="S16  2020" numFmtId="0">
      <sharedItems containsString="0" containsBlank="1" containsNumber="1" containsInteger="1" minValue="1" maxValue="1"/>
    </cacheField>
    <cacheField name="S17  2020" numFmtId="0">
      <sharedItems containsString="0" containsBlank="1" containsNumber="1" containsInteger="1" minValue="1" maxValue="1"/>
    </cacheField>
    <cacheField name="S18  2020" numFmtId="0">
      <sharedItems containsString="0" containsBlank="1" containsNumber="1" containsInteger="1" minValue="1" maxValue="1"/>
    </cacheField>
    <cacheField name="S19  2020" numFmtId="0">
      <sharedItems containsString="0" containsBlank="1" containsNumber="1" containsInteger="1" minValue="1" maxValue="1"/>
    </cacheField>
    <cacheField name="S20  2020" numFmtId="0">
      <sharedItems containsString="0" containsBlank="1" containsNumber="1" containsInteger="1" minValue="1" maxValue="1"/>
    </cacheField>
    <cacheField name="S21  2020" numFmtId="0">
      <sharedItems containsString="0" containsBlank="1" containsNumber="1" containsInteger="1" minValue="1" maxValue="1"/>
    </cacheField>
    <cacheField name="S22  2020" numFmtId="0">
      <sharedItems containsString="0" containsBlank="1" containsNumber="1" containsInteger="1" minValue="1" maxValue="1"/>
    </cacheField>
    <cacheField name="S23  2020" numFmtId="0">
      <sharedItems containsNonDate="0" containsString="0" containsBlank="1"/>
    </cacheField>
    <cacheField name="S24  2020" numFmtId="0">
      <sharedItems containsString="0" containsBlank="1" containsNumber="1" containsInteger="1" minValue="1" maxValue="1"/>
    </cacheField>
    <cacheField name="S25  2020" numFmtId="0">
      <sharedItems containsString="0" containsBlank="1" containsNumber="1" containsInteger="1" minValue="1" maxValue="1"/>
    </cacheField>
    <cacheField name="S26  2020" numFmtId="0">
      <sharedItems containsString="0" containsBlank="1" containsNumber="1" containsInteger="1" minValue="1" maxValue="1"/>
    </cacheField>
    <cacheField name="S27  2020" numFmtId="0">
      <sharedItems containsString="0" containsBlank="1" containsNumber="1" containsInteger="1" minValue="1" maxValue="1"/>
    </cacheField>
    <cacheField name="S28  2020" numFmtId="0">
      <sharedItems containsString="0" containsBlank="1" containsNumber="1" containsInteger="1" minValue="1" maxValue="1"/>
    </cacheField>
    <cacheField name="S29  2020" numFmtId="0">
      <sharedItems containsString="0" containsBlank="1" containsNumber="1" containsInteger="1" minValue="1" maxValue="1"/>
    </cacheField>
    <cacheField name="S30  2020" numFmtId="0">
      <sharedItems containsString="0" containsBlank="1" containsNumber="1" containsInteger="1" minValue="1" maxValue="1"/>
    </cacheField>
    <cacheField name="S31  2020" numFmtId="0">
      <sharedItems containsString="0" containsBlank="1" containsNumber="1" containsInteger="1" minValue="1" maxValue="1"/>
    </cacheField>
    <cacheField name="S32  2020" numFmtId="0">
      <sharedItems containsString="0" containsBlank="1" containsNumber="1" containsInteger="1" minValue="1" maxValue="1"/>
    </cacheField>
    <cacheField name="S33  2020" numFmtId="0">
      <sharedItems containsString="0" containsBlank="1" containsNumber="1" containsInteger="1" minValue="1" maxValue="1"/>
    </cacheField>
    <cacheField name="S34  2020" numFmtId="0">
      <sharedItems containsString="0" containsBlank="1" containsNumber="1" containsInteger="1" minValue="1" maxValue="1"/>
    </cacheField>
    <cacheField name="S35  2020" numFmtId="0">
      <sharedItems containsString="0" containsBlank="1" containsNumber="1" containsInteger="1" minValue="1" maxValue="1"/>
    </cacheField>
    <cacheField name="S36  2020" numFmtId="0">
      <sharedItems containsString="0" containsBlank="1" containsNumber="1" containsInteger="1" minValue="1" maxValue="1"/>
    </cacheField>
    <cacheField name="S37  2020" numFmtId="0">
      <sharedItems containsString="0" containsBlank="1" containsNumber="1" containsInteger="1" minValue="1" maxValue="1"/>
    </cacheField>
    <cacheField name="S38  2020" numFmtId="0">
      <sharedItems containsString="0" containsBlank="1" containsNumber="1" containsInteger="1" minValue="1" maxValue="1"/>
    </cacheField>
    <cacheField name="S39  2020" numFmtId="0">
      <sharedItems containsString="0" containsBlank="1" containsNumber="1" containsInteger="1" minValue="1" maxValue="1"/>
    </cacheField>
    <cacheField name="S40  2020" numFmtId="0">
      <sharedItems containsString="0" containsBlank="1" containsNumber="1" containsInteger="1" minValue="1" maxValue="1"/>
    </cacheField>
    <cacheField name="S41  2020" numFmtId="0">
      <sharedItems containsString="0" containsBlank="1" containsNumber="1" containsInteger="1" minValue="1" maxValue="1"/>
    </cacheField>
    <cacheField name="S42  2020" numFmtId="0">
      <sharedItems containsString="0" containsBlank="1" containsNumber="1" containsInteger="1" minValue="1" maxValue="1"/>
    </cacheField>
    <cacheField name="S43  2020" numFmtId="0">
      <sharedItems containsString="0" containsBlank="1" containsNumber="1" containsInteger="1" minValue="1" maxValue="1"/>
    </cacheField>
    <cacheField name="S44  2020" numFmtId="0">
      <sharedItems containsString="0" containsBlank="1" containsNumber="1" containsInteger="1" minValue="1" maxValue="1"/>
    </cacheField>
    <cacheField name="S45  2020" numFmtId="0">
      <sharedItems containsString="0" containsBlank="1" containsNumber="1" containsInteger="1" minValue="1" maxValue="1"/>
    </cacheField>
    <cacheField name="S46  2020" numFmtId="0">
      <sharedItems containsString="0" containsBlank="1" containsNumber="1" containsInteger="1" minValue="1" maxValue="1"/>
    </cacheField>
    <cacheField name="S47  2020" numFmtId="0">
      <sharedItems containsString="0" containsBlank="1" containsNumber="1" containsInteger="1" minValue="1" maxValue="1"/>
    </cacheField>
    <cacheField name="S48  2020" numFmtId="0">
      <sharedItems containsString="0" containsBlank="1" containsNumber="1" containsInteger="1" minValue="1" maxValue="1"/>
    </cacheField>
    <cacheField name="S49  2020" numFmtId="0">
      <sharedItems containsString="0" containsBlank="1" containsNumber="1" containsInteger="1" minValue="1" maxValue="1"/>
    </cacheField>
    <cacheField name="S50  2020" numFmtId="0">
      <sharedItems containsString="0" containsBlank="1" containsNumber="1" containsInteger="1" minValue="1" maxValue="1"/>
    </cacheField>
    <cacheField name="S51  2020" numFmtId="0">
      <sharedItems containsString="0" containsBlank="1" containsNumber="1" containsInteger="1" minValue="1" maxValue="1"/>
    </cacheField>
    <cacheField name="S52  2020" numFmtId="0">
      <sharedItems containsString="0" containsBlank="1" containsNumber="1" containsInteger="1" minValue="1" maxValue="1"/>
    </cacheField>
    <cacheField name="S53  2020" numFmtId="0">
      <sharedItems containsNonDate="0" containsString="0" containsBlank="1"/>
    </cacheField>
    <cacheField name="S1  2021" numFmtId="0">
      <sharedItems containsString="0" containsBlank="1" containsNumber="1" containsInteger="1" minValue="1" maxValue="1"/>
    </cacheField>
    <cacheField name="S2  2021" numFmtId="0">
      <sharedItems containsString="0" containsBlank="1" containsNumber="1" containsInteger="1" minValue="1" maxValue="1"/>
    </cacheField>
    <cacheField name="S3  2021" numFmtId="0">
      <sharedItems containsString="0" containsBlank="1" containsNumber="1" containsInteger="1" minValue="1" maxValue="1"/>
    </cacheField>
    <cacheField name="S4  2021" numFmtId="0">
      <sharedItems containsString="0" containsBlank="1" containsNumber="1" containsInteger="1" minValue="1" maxValue="1"/>
    </cacheField>
    <cacheField name="S5  2021" numFmtId="0">
      <sharedItems containsString="0" containsBlank="1" containsNumber="1" containsInteger="1" minValue="1" maxValue="1"/>
    </cacheField>
    <cacheField name="S6  2021" numFmtId="0">
      <sharedItems containsString="0" containsBlank="1" containsNumber="1" containsInteger="1" minValue="1" maxValue="1"/>
    </cacheField>
    <cacheField name="S7  2021" numFmtId="0">
      <sharedItems containsString="0" containsBlank="1" containsNumber="1" containsInteger="1" minValue="1" maxValue="1"/>
    </cacheField>
    <cacheField name="S8  2021" numFmtId="0">
      <sharedItems containsString="0" containsBlank="1" containsNumber="1" containsInteger="1" minValue="1" maxValue="1"/>
    </cacheField>
    <cacheField name="S9  2021" numFmtId="0">
      <sharedItems containsString="0" containsBlank="1" containsNumber="1" containsInteger="1" minValue="1" maxValue="1"/>
    </cacheField>
    <cacheField name="S10  2021" numFmtId="0">
      <sharedItems containsString="0" containsBlank="1" containsNumber="1" containsInteger="1" minValue="1" maxValue="1"/>
    </cacheField>
    <cacheField name="S11  2021" numFmtId="0">
      <sharedItems containsString="0" containsBlank="1" containsNumber="1" containsInteger="1" minValue="1" maxValue="1"/>
    </cacheField>
    <cacheField name="S12  2021" numFmtId="0">
      <sharedItems containsString="0" containsBlank="1" containsNumber="1" containsInteger="1" minValue="1" maxValue="1"/>
    </cacheField>
    <cacheField name="S13  2021" numFmtId="0">
      <sharedItems containsString="0" containsBlank="1" containsNumber="1" containsInteger="1" minValue="1" maxValue="1"/>
    </cacheField>
    <cacheField name="S14  2021" numFmtId="0">
      <sharedItems containsString="0" containsBlank="1" containsNumber="1" containsInteger="1" minValue="1" maxValue="1"/>
    </cacheField>
    <cacheField name="S15  2021" numFmtId="0">
      <sharedItems containsString="0" containsBlank="1" containsNumber="1" containsInteger="1" minValue="1" maxValue="1"/>
    </cacheField>
    <cacheField name="S16  2021" numFmtId="0">
      <sharedItems containsString="0" containsBlank="1" containsNumber="1" containsInteger="1" minValue="1" maxValue="1"/>
    </cacheField>
    <cacheField name="S17  2021" numFmtId="0">
      <sharedItems containsString="0" containsBlank="1" containsNumber="1" containsInteger="1" minValue="1" maxValue="1"/>
    </cacheField>
    <cacheField name="S18  2021" numFmtId="0">
      <sharedItems containsString="0" containsBlank="1" containsNumber="1" containsInteger="1" minValue="1" maxValue="1"/>
    </cacheField>
    <cacheField name="S19  2021" numFmtId="0">
      <sharedItems containsString="0" containsBlank="1" containsNumber="1" containsInteger="1" minValue="1" maxValue="1"/>
    </cacheField>
    <cacheField name="S20  2021" numFmtId="0">
      <sharedItems containsString="0" containsBlank="1" containsNumber="1" containsInteger="1" minValue="1" maxValue="1"/>
    </cacheField>
    <cacheField name="S21  2021" numFmtId="0">
      <sharedItems containsString="0" containsBlank="1" containsNumber="1" containsInteger="1" minValue="1" maxValue="1"/>
    </cacheField>
    <cacheField name="S22  2021" numFmtId="0">
      <sharedItems containsString="0" containsBlank="1" containsNumber="1" containsInteger="1" minValue="1" maxValue="1"/>
    </cacheField>
    <cacheField name="S23  2021" numFmtId="0">
      <sharedItems containsString="0" containsBlank="1" containsNumber="1" containsInteger="1" minValue="1" maxValue="1"/>
    </cacheField>
    <cacheField name="S24  2021" numFmtId="0">
      <sharedItems containsString="0" containsBlank="1" containsNumber="1" containsInteger="1" minValue="1" maxValue="1"/>
    </cacheField>
    <cacheField name="S25  2021" numFmtId="0">
      <sharedItems containsString="0" containsBlank="1" containsNumber="1" containsInteger="1" minValue="1" maxValue="1"/>
    </cacheField>
    <cacheField name="S26  2021" numFmtId="0">
      <sharedItems containsString="0" containsBlank="1" containsNumber="1" containsInteger="1" minValue="1" maxValue="1"/>
    </cacheField>
    <cacheField name="S27  2021" numFmtId="0">
      <sharedItems containsString="0" containsBlank="1" containsNumber="1" containsInteger="1" minValue="1" maxValue="1"/>
    </cacheField>
    <cacheField name="S28  2021" numFmtId="0">
      <sharedItems containsString="0" containsBlank="1" containsNumber="1" containsInteger="1" minValue="1" maxValue="1"/>
    </cacheField>
    <cacheField name="S29  2021" numFmtId="0">
      <sharedItems containsString="0" containsBlank="1" containsNumber="1" containsInteger="1" minValue="1" maxValue="1"/>
    </cacheField>
    <cacheField name="S30  2021" numFmtId="0">
      <sharedItems containsString="0" containsBlank="1" containsNumber="1" containsInteger="1" minValue="1" maxValue="1"/>
    </cacheField>
    <cacheField name="S31  2021" numFmtId="0">
      <sharedItems containsString="0" containsBlank="1" containsNumber="1" containsInteger="1" minValue="1" maxValue="1"/>
    </cacheField>
    <cacheField name="S32  2021" numFmtId="0">
      <sharedItems containsString="0" containsBlank="1" containsNumber="1" containsInteger="1" minValue="1" maxValue="1"/>
    </cacheField>
    <cacheField name="S33  2021" numFmtId="0">
      <sharedItems containsString="0" containsBlank="1" containsNumber="1" containsInteger="1" minValue="1" maxValue="1"/>
    </cacheField>
    <cacheField name="S34  2021" numFmtId="0">
      <sharedItems containsString="0" containsBlank="1" containsNumber="1" containsInteger="1" minValue="1" maxValue="1"/>
    </cacheField>
    <cacheField name="S35  2021" numFmtId="0">
      <sharedItems containsString="0" containsBlank="1" containsNumber="1" containsInteger="1" minValue="1" maxValue="1"/>
    </cacheField>
    <cacheField name="S36  2021" numFmtId="0">
      <sharedItems containsString="0" containsBlank="1" containsNumber="1" containsInteger="1" minValue="1" maxValue="1"/>
    </cacheField>
    <cacheField name="S37  2021" numFmtId="0">
      <sharedItems containsString="0" containsBlank="1" containsNumber="1" containsInteger="1" minValue="1" maxValue="1"/>
    </cacheField>
    <cacheField name="S38  2021" numFmtId="0">
      <sharedItems containsString="0" containsBlank="1" containsNumber="1" containsInteger="1" minValue="1" maxValue="1"/>
    </cacheField>
    <cacheField name="S39  2021" numFmtId="0">
      <sharedItems containsString="0" containsBlank="1" containsNumber="1" containsInteger="1" minValue="1" maxValue="1"/>
    </cacheField>
    <cacheField name="S40  2021" numFmtId="0">
      <sharedItems containsString="0" containsBlank="1" containsNumber="1" containsInteger="1" minValue="1" maxValue="1"/>
    </cacheField>
    <cacheField name="S41  2021" numFmtId="0">
      <sharedItems containsString="0" containsBlank="1" containsNumber="1" containsInteger="1" minValue="1" maxValue="1"/>
    </cacheField>
    <cacheField name="S42  2021" numFmtId="0">
      <sharedItems containsString="0" containsBlank="1" containsNumber="1" containsInteger="1" minValue="1" maxValue="1"/>
    </cacheField>
    <cacheField name="S43  2021" numFmtId="0">
      <sharedItems containsString="0" containsBlank="1" containsNumber="1" containsInteger="1" minValue="1" maxValue="1"/>
    </cacheField>
    <cacheField name="S44  2021" numFmtId="0">
      <sharedItems containsString="0" containsBlank="1" containsNumber="1" containsInteger="1" minValue="1" maxValue="1"/>
    </cacheField>
    <cacheField name="S45  2021" numFmtId="0">
      <sharedItems containsString="0" containsBlank="1" containsNumber="1" containsInteger="1" minValue="1" maxValue="1"/>
    </cacheField>
    <cacheField name="S46  2021" numFmtId="0">
      <sharedItems containsString="0" containsBlank="1" containsNumber="1" containsInteger="1" minValue="1" maxValue="1"/>
    </cacheField>
    <cacheField name="S47  2021" numFmtId="0">
      <sharedItems containsString="0" containsBlank="1" containsNumber="1" containsInteger="1" minValue="1" maxValue="1"/>
    </cacheField>
    <cacheField name="S48  2021" numFmtId="0">
      <sharedItems containsString="0" containsBlank="1" containsNumber="1" containsInteger="1" minValue="1" maxValue="1"/>
    </cacheField>
    <cacheField name="S49  2021" numFmtId="0">
      <sharedItems containsString="0" containsBlank="1" containsNumber="1" containsInteger="1" minValue="1" maxValue="1"/>
    </cacheField>
    <cacheField name="S50  2021" numFmtId="0">
      <sharedItems containsString="0" containsBlank="1" containsNumber="1" containsInteger="1" minValue="1" maxValue="1"/>
    </cacheField>
    <cacheField name="S51  2021" numFmtId="0">
      <sharedItems containsString="0" containsBlank="1" containsNumber="1" containsInteger="1" minValue="1" maxValue="1"/>
    </cacheField>
    <cacheField name="S52  2021" numFmtId="0">
      <sharedItems containsString="0" containsBlank="1" containsNumber="1" containsInteger="1" minValue="1" maxValue="1"/>
    </cacheField>
    <cacheField name="S1  2022" numFmtId="0">
      <sharedItems containsString="0" containsBlank="1" containsNumber="1" containsInteger="1" minValue="1" maxValue="1"/>
    </cacheField>
    <cacheField name="S2  2022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Mini" refreshedDate="43838.484816898148" backgroundQuery="1" createdVersion="6" refreshedVersion="6" minRefreshableVersion="3" recordCount="674" xr:uid="{8D3ED383-0745-4847-BC72-BE08950579E0}">
  <cacheSource type="external" connectionId="2"/>
  <cacheFields count="13">
    <cacheField name="Série" numFmtId="0">
      <sharedItems count="1">
        <s v="X76500"/>
      </sharedItems>
    </cacheField>
    <cacheField name="Numéro du MR" numFmtId="0">
      <sharedItems count="20">
        <s v="X76507"/>
        <s v="X76511"/>
        <s v="X76521"/>
        <s v="X76531"/>
        <s v="X76535"/>
        <s v="X76549"/>
        <s v="X76561"/>
        <s v="X76639"/>
        <s v="X76649"/>
        <s v="X76655"/>
        <s v="X76657"/>
        <s v="X76663"/>
        <s v="X76665"/>
        <s v="X76723"/>
        <s v="X76725"/>
        <s v="X76765"/>
        <s v="X76767"/>
        <s v="X76769"/>
        <s v="X76771"/>
        <s v="X76773"/>
      </sharedItems>
    </cacheField>
    <cacheField name="Le code opération" numFmtId="0">
      <sharedItems count="24">
        <s v="MIFX4"/>
        <s v="MIPA2"/>
        <s v="MIPC2"/>
        <s v="MIFK7"/>
        <s v="MIFM4"/>
        <s v="MIFP2"/>
        <s v="MSTS4"/>
        <s v="MSTS3"/>
        <s v="MIDM5"/>
        <s v="MIPK8"/>
        <s v="MSFS7"/>
        <s v="MITK4"/>
        <s v="MSPS6"/>
        <s v="MIFP3"/>
        <s v="MIFP4"/>
        <s v="MIFK5"/>
        <s v="MITA8"/>
        <s v="MIDK6"/>
        <s v="MSFS5"/>
        <s v="MSTBI"/>
        <s v="MIPA3"/>
        <s v="MIPC3"/>
        <s v="MIPC4"/>
        <s v="MIPA6"/>
      </sharedItems>
    </cacheField>
    <cacheField name="Date de butée" numFmtId="0">
      <sharedItems containsSemiMixedTypes="0" containsNonDate="0" containsDate="1" containsString="0" minDate="2020-01-05T00:00:00" maxDate="2022-03-14T00:00:00"/>
    </cacheField>
    <cacheField name="Date Prog" numFmtId="0">
      <sharedItems containsSemiMixedTypes="0" containsNonDate="0" containsDate="1" containsString="0" minDate="2019-12-19T00:00:00" maxDate="2022-01-16T00:00:00"/>
    </cacheField>
    <cacheField name="Date Reprog 1" numFmtId="0">
      <sharedItems containsSemiMixedTypes="0" containsNonDate="0" containsDate="1" containsString="0" minDate="2020-05-17T00:00:00" maxDate="2029-10-12T00:00:00"/>
    </cacheField>
    <cacheField name="Date Reprog 2" numFmtId="0">
      <sharedItems containsSemiMixedTypes="0" containsNonDate="0" containsDate="1" containsString="0" minDate="2020-10-14T00:00:00" maxDate="2037-10-12T00:00:00"/>
    </cacheField>
    <cacheField name="Date Reprog 3" numFmtId="0">
      <sharedItems containsSemiMixedTypes="0" containsNonDate="0" containsDate="1" containsString="0" minDate="2021-03-13T00:00:00" maxDate="2045-10-12T00:00:00"/>
    </cacheField>
    <cacheField name="Date Reprog 4" numFmtId="0">
      <sharedItems containsSemiMixedTypes="0" containsNonDate="0" containsDate="1" containsString="0" minDate="2021-08-10T00:00:00" maxDate="2053-10-12T00:00:00"/>
    </cacheField>
    <cacheField name="Date Reprog 5" numFmtId="0">
      <sharedItems containsSemiMixedTypes="0" containsNonDate="0" containsDate="1" containsString="0" minDate="2022-01-07T00:00:00" maxDate="2061-10-12T00:00:00"/>
    </cacheField>
    <cacheField name="Semaine" numFmtId="0">
      <sharedItems containsSemiMixedTypes="0" containsString="0" containsNumber="1" containsInteger="1" minValue="1" maxValue="52" count="52">
        <n v="8"/>
        <n v="9"/>
        <n v="46"/>
        <n v="24"/>
        <n v="13"/>
        <n v="35"/>
        <n v="3"/>
        <n v="25"/>
        <n v="15"/>
        <n v="36"/>
        <n v="10"/>
        <n v="33"/>
        <n v="20"/>
        <n v="29"/>
        <n v="30"/>
        <n v="44"/>
        <n v="28"/>
        <n v="6"/>
        <n v="12"/>
        <n v="7"/>
        <n v="31"/>
        <n v="5"/>
        <n v="41"/>
        <n v="27"/>
        <n v="47"/>
        <n v="19"/>
        <n v="32"/>
        <n v="34"/>
        <n v="49"/>
        <n v="2"/>
        <n v="39"/>
        <n v="40"/>
        <n v="4"/>
        <n v="42"/>
        <n v="43"/>
        <n v="37"/>
        <n v="18"/>
        <n v="11"/>
        <n v="45"/>
        <n v="52"/>
        <n v="21"/>
        <n v="26"/>
        <n v="22"/>
        <n v="51"/>
        <n v="50"/>
        <n v="16"/>
        <n v="38"/>
        <n v="23"/>
        <n v="14"/>
        <n v="1"/>
        <n v="17"/>
        <n v="48"/>
      </sharedItems>
    </cacheField>
    <cacheField name="Année" numFmtId="0">
      <sharedItems containsSemiMixedTypes="0" containsString="0" containsNumber="1" containsInteger="1" minValue="2020" maxValue="2022" count="3">
        <n v="2021"/>
        <n v="2020"/>
        <n v="2022"/>
      </sharedItems>
    </cacheField>
    <cacheField name="Valeur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3">
  <r>
    <x v="0"/>
    <x v="0"/>
    <x v="0"/>
    <d v="2021-04-22T18:13:00"/>
    <d v="2021-02-22T00:00:00"/>
    <d v="2023-08-23T00:00:00"/>
    <d v="2026-02-20T00:00:00"/>
    <d v="2028-08-20T00:00:00"/>
    <d v="2031-02-18T00:00:00"/>
    <d v="2033-08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30-01-25T10:55:00"/>
    <d v="2029-11-25T00:00:00"/>
    <d v="2041-11-25T00:00:00"/>
    <d v="2053-11-25T00:00:00"/>
    <d v="2065-11-25T00:00:00"/>
    <d v="2077-11-25T00:00:00"/>
    <d v="2089-11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2-11-17T23:46:00"/>
    <d v="2022-09-17T00:00:00"/>
    <d v="2025-03-17T00:00:00"/>
    <d v="2027-09-15T00:00:00"/>
    <d v="2030-03-15T00:00:00"/>
    <d v="2032-09-12T00:00:00"/>
    <d v="2035-03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30-04-27T14:00:00"/>
    <d v="2030-02-27T00:00:00"/>
    <d v="2042-02-27T00:00:00"/>
    <d v="2054-02-27T00:00:00"/>
    <d v="2066-02-27T00:00:00"/>
    <d v="2078-02-27T00:00:00"/>
    <d v="2090-02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1-05-06T00:19:00"/>
    <d v="2021-03-06T00:00:00"/>
    <d v="2023-09-04T00:00:00"/>
    <d v="2026-03-04T00:00:00"/>
    <d v="2028-09-01T00:00:00"/>
    <d v="2031-03-02T00:00:00"/>
    <d v="2033-08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1-01-14T20:39:00"/>
    <d v="2020-11-14T00:00:00"/>
    <d v="2023-05-15T00:00:00"/>
    <d v="2025-11-12T00:00:00"/>
    <d v="2028-05-12T00:00:00"/>
    <d v="2030-11-10T00:00:00"/>
    <d v="2033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9-07-18T08:58:00"/>
    <d v="2029-05-18T00:00:00"/>
    <d v="2041-05-18T00:00:00"/>
    <d v="2053-05-18T00:00:00"/>
    <d v="2065-05-18T00:00:00"/>
    <d v="2077-05-18T00:00:00"/>
    <d v="2089-05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1-01-14T20:39:00"/>
    <d v="2020-11-14T00:00:00"/>
    <d v="2023-05-15T00:00:00"/>
    <d v="2025-11-12T00:00:00"/>
    <d v="2028-05-12T00:00:00"/>
    <d v="2030-11-10T00:00:00"/>
    <d v="2033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9-07-28T00:00:00"/>
    <d v="2029-05-28T00:00:00"/>
    <d v="2041-05-28T00:00:00"/>
    <d v="2053-05-28T00:00:00"/>
    <d v="2065-05-28T00:00:00"/>
    <d v="2077-05-28T00:00:00"/>
    <d v="2089-05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31-11-08T12:49:00"/>
    <d v="2031-09-08T00:00:00"/>
    <d v="2043-09-08T00:00:00"/>
    <d v="2055-09-08T00:00:00"/>
    <d v="2067-09-08T00:00:00"/>
    <d v="2079-09-08T00:00:00"/>
    <d v="2091-09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31-11-08T12:49:00"/>
    <d v="2031-09-08T00:00:00"/>
    <d v="2043-09-08T00:00:00"/>
    <d v="2055-09-08T00:00:00"/>
    <d v="2067-09-08T00:00:00"/>
    <d v="2079-09-08T00:00:00"/>
    <d v="2091-09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2-12-15T01:49:00"/>
    <d v="2022-10-15T00:00:00"/>
    <d v="2025-04-14T00:00:00"/>
    <d v="2027-10-13T00:00:00"/>
    <d v="2030-04-12T00:00:00"/>
    <d v="2032-10-10T00:00:00"/>
    <d v="2035-04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31-11-08T12:49:00"/>
    <d v="2031-09-08T00:00:00"/>
    <d v="2043-09-08T00:00:00"/>
    <d v="2055-09-08T00:00:00"/>
    <d v="2067-09-08T00:00:00"/>
    <d v="2079-09-08T00:00:00"/>
    <d v="2091-09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2-12-15T01:49:00"/>
    <d v="2022-10-15T00:00:00"/>
    <d v="2025-04-14T00:00:00"/>
    <d v="2027-10-13T00:00:00"/>
    <d v="2030-04-12T00:00:00"/>
    <d v="2032-10-10T00:00:00"/>
    <d v="2035-04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21-04-22T18:13:00"/>
    <d v="2021-02-22T00:00:00"/>
    <d v="2023-08-23T00:00:00"/>
    <d v="2026-02-20T00:00:00"/>
    <d v="2028-08-20T00:00:00"/>
    <d v="2031-02-18T00:00:00"/>
    <d v="2033-08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0"/>
    <d v="2030-01-27T00:00:00"/>
    <d v="2029-11-27T00:00:00"/>
    <d v="2041-11-27T00:00:00"/>
    <d v="2053-11-27T00:00:00"/>
    <d v="2065-11-27T00:00:00"/>
    <d v="2077-11-27T00:00:00"/>
    <d v="2089-1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"/>
    <d v="2020-02-28T09:50:00"/>
    <d v="2019-12-28T00:00:00"/>
    <d v="2022-12-28T00:00:00"/>
    <d v="2025-12-28T00:00:00"/>
    <d v="2028-12-28T00:00:00"/>
    <d v="2031-12-28T00:00:00"/>
    <d v="2034-1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"/>
    <d v="2023-02-28T09:49:00"/>
    <d v="2022-12-28T00:00:00"/>
    <d v="2028-12-28T00:00:00"/>
    <d v="2034-12-28T00:00:00"/>
    <d v="2040-12-28T00:00:00"/>
    <d v="2046-12-28T00:00:00"/>
    <d v="2052-1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3"/>
    <d v="2022-09-04T00:18:00"/>
    <d v="2022-08-04T00:00:00"/>
    <d v="2023-05-31T00:00:00"/>
    <d v="2024-03-26T00:00:00"/>
    <d v="2025-01-20T00:00:00"/>
    <d v="2025-11-16T00:00:00"/>
    <d v="2026-09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4"/>
    <d v="2021-08-20T14:28:00"/>
    <d v="2021-06-20T00:00:00"/>
    <d v="2023-06-20T00:00:00"/>
    <d v="2025-06-20T00:00:00"/>
    <d v="2027-06-20T00:00:00"/>
    <d v="2029-06-20T00:00:00"/>
    <d v="2031-06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5"/>
    <d v="2020-04-27T04:00:00"/>
    <d v="2020-03-27T00:00:00"/>
    <d v="2020-08-24T00:00:00"/>
    <d v="2021-01-21T00:00:00"/>
    <d v="2021-06-20T00:00:00"/>
    <d v="2021-11-17T00:00:00"/>
    <d v="2022-04-16T00:00:00"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0"/>
    <x v="5"/>
    <d v="2020-02-18T23:13:00"/>
    <d v="2020-01-18T00:00:00"/>
    <d v="2020-06-16T00:00:00"/>
    <d v="2020-11-13T00:00:00"/>
    <d v="2021-04-12T00:00:00"/>
    <d v="2021-09-09T00:00:00"/>
    <d v="2022-02-06T00:00:00"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</r>
  <r>
    <x v="0"/>
    <x v="0"/>
    <x v="3"/>
    <d v="2023-02-20T23:29:00"/>
    <d v="2023-01-20T00:00:00"/>
    <d v="2023-11-16T00:00:00"/>
    <d v="2024-09-11T00:00:00"/>
    <d v="2025-07-08T00:00:00"/>
    <d v="2026-05-04T00:00:00"/>
    <d v="2027-0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6"/>
    <d v="2028-10-11T09:18:00"/>
    <d v="2028-09-11T00:00:00"/>
    <d v="2038-09-07T00:00:00"/>
    <d v="2048-09-02T00:00:00"/>
    <d v="2058-08-29T00:00:00"/>
    <d v="2068-08-24T00:00:00"/>
    <d v="2078-08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7"/>
    <d v="2020-03-31T22:43:00"/>
    <d v="2020-03-02T00:00:00"/>
    <d v="2022-03-01T00:00:00"/>
    <d v="2024-02-28T00:00:00"/>
    <d v="2026-02-26T00:00:00"/>
    <d v="2028-02-25T00:00:00"/>
    <d v="2030-02-2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8"/>
    <d v="2021-05-17T20:11:00"/>
    <d v="2021-04-17T00:00:00"/>
    <d v="2024-03-02T00:00:00"/>
    <d v="2027-01-16T00:00:00"/>
    <d v="2029-12-01T00:00:00"/>
    <d v="2032-10-16T00:00:00"/>
    <d v="2035-09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8"/>
    <d v="2022-07-31T11:29:00"/>
    <d v="2022-07-01T00:00:00"/>
    <d v="2025-05-16T00:00:00"/>
    <d v="2028-03-31T00:00:00"/>
    <d v="2031-02-14T00:00:00"/>
    <d v="2033-12-30T00:00:00"/>
    <d v="2036-1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9"/>
    <d v="2021-09-20T11:12:00"/>
    <d v="2021-08-20T00:00:00"/>
    <d v="2023-12-09T00:00:00"/>
    <d v="2026-03-29T00:00:00"/>
    <d v="2028-07-17T00:00:00"/>
    <d v="2030-11-05T00:00:00"/>
    <d v="2033-02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</r>
  <r>
    <x v="0"/>
    <x v="0"/>
    <x v="10"/>
    <d v="2020-05-23T02:56:00"/>
    <d v="2020-05-16T00:00:00"/>
    <d v="2021-06-16T00:00:00"/>
    <d v="2022-07-16T00:00:00"/>
    <d v="2023-08-16T00:00:00"/>
    <d v="2024-09-16T00:00:00"/>
    <d v="2025-10-16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1"/>
    <d v="2020-06-28T10:25:00"/>
    <d v="2020-06-21T00:00:00"/>
    <d v="2021-07-21T00:00:00"/>
    <d v="2022-08-21T00:00:00"/>
    <d v="2023-09-21T00:00:00"/>
    <d v="2024-10-21T00:00:00"/>
    <d v="2025-11-21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2"/>
    <d v="2020-06-13T13:05:00"/>
    <d v="2020-05-13T00:00:00"/>
    <d v="2026-02-11T00:00:00"/>
    <d v="2031-11-12T00:00:00"/>
    <d v="2037-08-12T00:00:00"/>
    <d v="2043-05-13T00:00:00"/>
    <d v="2049-02-10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2"/>
    <d v="2025-06-09T04:30:00"/>
    <d v="2025-05-09T00:00:00"/>
    <d v="2031-02-07T00:00:00"/>
    <d v="2036-11-07T00:00:00"/>
    <d v="2042-08-08T00:00:00"/>
    <d v="2048-05-08T00:00:00"/>
    <d v="2054-02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3"/>
    <d v="2020-03-31T22:43:00"/>
    <d v="2020-03-02T00:00:00"/>
    <d v="2022-03-01T00:00:00"/>
    <d v="2024-02-28T00:00:00"/>
    <d v="2026-02-26T00:00:00"/>
    <d v="2028-02-25T00:00:00"/>
    <d v="2030-02-2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4"/>
    <d v="2022-07-15T21:57:00"/>
    <d v="2022-06-15T00:00:00"/>
    <d v="2024-02-05T00:00:00"/>
    <d v="2025-09-27T00:00:00"/>
    <d v="2027-05-20T00:00:00"/>
    <d v="2029-01-09T00:00:00"/>
    <d v="2030-09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4"/>
    <d v="2023-03-22T00:04:00"/>
    <d v="2023-02-22T00:00:00"/>
    <d v="2024-10-14T00:00:00"/>
    <d v="2026-06-06T00:00:00"/>
    <d v="2028-01-27T00:00:00"/>
    <d v="2029-09-18T00:00:00"/>
    <d v="2031-05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5"/>
    <d v="2020-02-27T15:42:00"/>
    <d v="2020-02-20T00:00:00"/>
    <d v="2023-03-20T00:00:00"/>
    <d v="2026-04-20T00:00:00"/>
    <d v="2029-05-20T00:00:00"/>
    <d v="2032-06-20T00:00:00"/>
    <d v="2035-07-20T00:00:00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6"/>
    <d v="2020-03-31T22:43:00"/>
    <d v="2020-03-02T00:00:00"/>
    <d v="2022-03-01T00:00:00"/>
    <d v="2024-02-28T00:00:00"/>
    <d v="2026-02-26T00:00:00"/>
    <d v="2028-02-25T00:00:00"/>
    <d v="2030-02-2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7"/>
    <d v="2020-02-25T14:22:00"/>
    <d v="2020-02-18T00:00:00"/>
    <d v="2023-03-18T00:00:00"/>
    <d v="2026-04-18T00:00:00"/>
    <d v="2029-05-18T00:00:00"/>
    <d v="2032-06-18T00:00:00"/>
    <d v="2035-07-18T00:00:00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18"/>
    <d v="2021-09-20T11:12:00"/>
    <d v="2021-08-20T00:00:00"/>
    <d v="2023-12-09T00:00:00"/>
    <d v="2026-03-29T00:00:00"/>
    <d v="2028-07-17T00:00:00"/>
    <d v="2030-11-05T00:00:00"/>
    <d v="2033-02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</r>
  <r>
    <x v="0"/>
    <x v="0"/>
    <x v="19"/>
    <d v="2021-09-01T02:11:00"/>
    <d v="2021-08-01T00:00:00"/>
    <d v="2023-11-20T00:00:00"/>
    <d v="2026-03-10T00:00:00"/>
    <d v="2028-06-28T00:00:00"/>
    <d v="2030-10-17T00:00:00"/>
    <d v="2033-02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</r>
  <r>
    <x v="0"/>
    <x v="0"/>
    <x v="20"/>
    <d v="2024-11-29T00:00:00"/>
    <d v="2024-09-29T00:00:00"/>
    <d v="2036-09-29T00:00:00"/>
    <d v="2048-09-29T00:00:00"/>
    <d v="2060-09-29T00:00:00"/>
    <d v="2072-09-29T00:00:00"/>
    <d v="2084-09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1"/>
    <d v="2024-11-29T00:00:00"/>
    <d v="2024-09-29T00:00:00"/>
    <d v="2036-09-29T00:00:00"/>
    <d v="2048-09-29T00:00:00"/>
    <d v="2060-09-29T00:00:00"/>
    <d v="2072-09-29T00:00:00"/>
    <d v="2084-09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2"/>
    <d v="2020-03-31T22:43:00"/>
    <d v="2020-03-02T00:00:00"/>
    <d v="2022-03-01T00:00:00"/>
    <d v="2024-02-28T00:00:00"/>
    <d v="2026-02-26T00:00:00"/>
    <d v="2028-02-25T00:00:00"/>
    <d v="2030-02-2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3"/>
    <d v="2020-11-29T23:00:00"/>
    <d v="2020-10-29T00:00:00"/>
    <d v="2028-10-29T00:00:00"/>
    <d v="2036-10-29T00:00:00"/>
    <d v="2044-10-29T00:00:00"/>
    <d v="2052-10-29T00:00:00"/>
    <d v="2060-10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4"/>
    <d v="2020-03-31T22:43:00"/>
    <d v="2020-03-02T00:00:00"/>
    <d v="2022-03-01T00:00:00"/>
    <d v="2024-02-28T00:00:00"/>
    <d v="2026-02-26T00:00:00"/>
    <d v="2028-02-25T00:00:00"/>
    <d v="2030-02-2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5"/>
    <d v="2021-05-30T02:17:00"/>
    <d v="2021-05-23T00:00:00"/>
    <d v="2022-12-23T00:00:00"/>
    <d v="2024-07-23T00:00:00"/>
    <d v="2026-02-23T00:00:00"/>
    <d v="2027-09-23T00:00:00"/>
    <d v="2029-04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x v="26"/>
    <d v="2020-06-25T23:57:00"/>
    <d v="2020-06-18T00:00:00"/>
    <d v="2021-07-18T00:00:00"/>
    <d v="2022-08-18T00:00:00"/>
    <d v="2023-09-18T00:00:00"/>
    <d v="2024-10-18T00:00:00"/>
    <d v="2025-11-18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9"/>
    <d v="2022-06-01T08:25:00"/>
    <d v="2022-05-01T00:00:00"/>
    <d v="2024-08-19T00:00:00"/>
    <d v="2026-12-08T00:00:00"/>
    <d v="2029-03-28T00:00:00"/>
    <d v="2031-07-17T00:00:00"/>
    <d v="2033-1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1"/>
    <d v="2020-02-15T15:21:00"/>
    <d v="2020-02-08T00:00:00"/>
    <d v="2021-03-08T00:00:00"/>
    <d v="2022-04-08T00:00:00"/>
    <d v="2023-05-08T00:00:00"/>
    <d v="2024-06-08T00:00:00"/>
    <d v="2025-07-08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0"/>
    <d v="2020-03-01T02:30:00"/>
    <d v="2020-02-23T00:00:00"/>
    <d v="2021-03-23T00:00:00"/>
    <d v="2022-04-23T00:00:00"/>
    <d v="2023-05-23T00:00:00"/>
    <d v="2024-06-23T00:00:00"/>
    <d v="2025-07-23T00:00:00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2"/>
    <d v="2025-02-09T12:09:00"/>
    <d v="2025-01-09T00:00:00"/>
    <d v="2030-10-10T00:00:00"/>
    <d v="2036-07-10T00:00:00"/>
    <d v="2042-04-10T00:00:00"/>
    <d v="2048-01-09T00:00:00"/>
    <d v="2053-10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2"/>
    <d v="2025-02-24T16:00:00"/>
    <d v="2025-01-24T00:00:00"/>
    <d v="2030-10-25T00:00:00"/>
    <d v="2036-07-25T00:00:00"/>
    <d v="2042-04-25T00:00:00"/>
    <d v="2048-01-24T00:00:00"/>
    <d v="2053-10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6"/>
    <d v="2026-07-30T21:32:00"/>
    <d v="2026-06-30T00:00:00"/>
    <d v="2036-06-25T00:00:00"/>
    <d v="2046-06-21T00:00:00"/>
    <d v="2056-06-16T00:00:00"/>
    <d v="2066-06-12T00:00:00"/>
    <d v="2076-06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7"/>
    <d v="2020-03-16T03:55:00"/>
    <d v="2020-02-16T00:00:00"/>
    <d v="2022-02-14T00:00:00"/>
    <d v="2024-02-13T00:00:00"/>
    <d v="2026-02-11T00:00:00"/>
    <d v="2028-02-10T00:00:00"/>
    <d v="2030-02-08T00:00:00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8"/>
    <d v="2022-05-02T14:49:00"/>
    <d v="2022-04-02T00:00:00"/>
    <d v="2025-02-15T00:00:00"/>
    <d v="2028-01-01T00:00:00"/>
    <d v="2030-11-16T00:00:00"/>
    <d v="2033-10-01T00:00:00"/>
    <d v="2036-08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8"/>
    <d v="2022-05-17T18:40:00"/>
    <d v="2022-04-17T00:00:00"/>
    <d v="2025-03-02T00:00:00"/>
    <d v="2028-01-16T00:00:00"/>
    <d v="2030-12-01T00:00:00"/>
    <d v="2033-10-16T00:00:00"/>
    <d v="2036-08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1-10-07T23:00:00"/>
    <d v="2021-08-07T00:00:00"/>
    <d v="2024-02-05T00:00:00"/>
    <d v="2026-08-05T00:00:00"/>
    <d v="2029-02-02T00:00:00"/>
    <d v="2031-08-03T00:00:00"/>
    <d v="2034-01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30-10-08T15:36:00"/>
    <d v="2030-08-08T00:00:00"/>
    <d v="2042-08-08T00:00:00"/>
    <d v="2054-08-08T00:00:00"/>
    <d v="2066-08-08T00:00:00"/>
    <d v="2078-08-08T00:00:00"/>
    <d v="2090-08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"/>
    <d v="2020-03-29T15:35:00"/>
    <d v="2020-01-29T00:00:00"/>
    <d v="2023-01-29T00:00:00"/>
    <d v="2026-01-29T00:00:00"/>
    <d v="2029-01-29T00:00:00"/>
    <d v="2032-01-29T00:00:00"/>
    <d v="2035-01-29T00:00:00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"/>
    <d v="2023-03-29T15:34:00"/>
    <d v="2023-01-29T00:00:00"/>
    <d v="2029-01-29T00:00:00"/>
    <d v="2035-01-29T00:00:00"/>
    <d v="2041-01-29T00:00:00"/>
    <d v="2047-01-29T00:00:00"/>
    <d v="2053-0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3"/>
    <d v="2025-10-12T06:28:00"/>
    <d v="2025-09-12T00:00:00"/>
    <d v="2026-07-09T00:00:00"/>
    <d v="2027-05-05T00:00:00"/>
    <d v="2028-02-29T00:00:00"/>
    <d v="2028-12-25T00:00:00"/>
    <d v="2029-10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3"/>
    <d v="2024-11-30T20:21:00"/>
    <d v="2024-10-30T00:00:00"/>
    <d v="2025-08-26T00:00:00"/>
    <d v="2026-06-22T00:00:00"/>
    <d v="2027-04-18T00:00:00"/>
    <d v="2028-02-12T00:00:00"/>
    <d v="2028-12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4"/>
    <d v="2020-04-27T14:53:00"/>
    <d v="2020-02-27T00:00:00"/>
    <d v="2022-02-27T00:00:00"/>
    <d v="2024-02-27T00:00:00"/>
    <d v="2026-02-27T00:00:00"/>
    <d v="2028-02-27T00:00:00"/>
    <d v="2030-02-27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5"/>
    <d v="2022-06-06T12:42:00"/>
    <d v="2022-05-06T00:00:00"/>
    <d v="2022-10-03T00:00:00"/>
    <d v="2023-03-02T00:00:00"/>
    <d v="2023-07-30T00:00:00"/>
    <d v="2023-12-27T00:00:00"/>
    <d v="2024-05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5"/>
    <d v="2021-12-21T02:56:00"/>
    <d v="2021-11-21T00:00:00"/>
    <d v="2022-04-20T00:00:00"/>
    <d v="2022-09-17T00:00:00"/>
    <d v="2023-02-14T00:00:00"/>
    <d v="2023-07-14T00:00:00"/>
    <d v="2023-12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1"/>
    <x v="0"/>
    <d v="2029-01-28T00:00:00"/>
    <d v="2028-11-28T00:00:00"/>
    <d v="2040-11-28T00:00:00"/>
    <d v="2052-11-28T00:00:00"/>
    <d v="2064-11-28T00:00:00"/>
    <d v="2076-11-28T00:00:00"/>
    <d v="2088-11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0-03-08T05:07:00"/>
    <d v="2020-01-08T00:00:00"/>
    <d v="2022-07-08T00:00:00"/>
    <d v="2025-01-05T00:00:00"/>
    <d v="2027-07-06T00:00:00"/>
    <d v="2030-01-03T00:00:00"/>
    <d v="2032-07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9-10-13T11:21:00"/>
    <d v="2029-08-13T00:00:00"/>
    <d v="2041-08-13T00:00:00"/>
    <d v="2053-08-13T00:00:00"/>
    <d v="2065-08-13T00:00:00"/>
    <d v="2077-08-13T00:00:00"/>
    <d v="2089-08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0-12-09T10:46:00"/>
    <d v="2020-10-09T00:00:00"/>
    <d v="2023-04-09T00:00:00"/>
    <d v="2025-10-07T00:00:00"/>
    <d v="2028-04-06T00:00:00"/>
    <d v="2030-10-05T00:00:00"/>
    <d v="2033-04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31-05-17T03:37:00"/>
    <d v="2031-03-17T00:00:00"/>
    <d v="2043-03-17T00:00:00"/>
    <d v="2055-03-17T00:00:00"/>
    <d v="2067-03-17T00:00:00"/>
    <d v="2079-03-17T00:00:00"/>
    <d v="2091-03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2-06-26T20:41:00"/>
    <d v="2022-04-26T00:00:00"/>
    <d v="2024-10-24T00:00:00"/>
    <d v="2027-04-24T00:00:00"/>
    <d v="2029-10-22T00:00:00"/>
    <d v="2032-04-21T00:00:00"/>
    <d v="2034-10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9-07-25T03:08:00"/>
    <d v="2029-05-25T00:00:00"/>
    <d v="2041-05-25T00:00:00"/>
    <d v="2053-05-25T00:00:00"/>
    <d v="2065-05-25T00:00:00"/>
    <d v="2077-05-25T00:00:00"/>
    <d v="2089-05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0-09-04T06:48:00"/>
    <d v="2020-07-04T00:00:00"/>
    <d v="2023-01-02T00:00:00"/>
    <d v="2025-07-02T00:00:00"/>
    <d v="2027-12-31T00:00:00"/>
    <d v="2030-06-30T00:00:00"/>
    <d v="2032-12-28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31-10-01T13:43:00"/>
    <d v="2031-08-01T00:00:00"/>
    <d v="2043-08-01T00:00:00"/>
    <d v="2055-08-01T00:00:00"/>
    <d v="2067-08-01T00:00:00"/>
    <d v="2079-08-01T00:00:00"/>
    <d v="2091-08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2-11-17T09:32:00"/>
    <d v="2022-09-17T00:00:00"/>
    <d v="2025-03-17T00:00:00"/>
    <d v="2027-09-15T00:00:00"/>
    <d v="2030-03-15T00:00:00"/>
    <d v="2032-09-12T00:00:00"/>
    <d v="2035-03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31-11-05T15:19:00"/>
    <d v="2031-09-05T00:00:00"/>
    <d v="2043-09-05T00:00:00"/>
    <d v="2055-09-05T00:00:00"/>
    <d v="2067-09-05T00:00:00"/>
    <d v="2079-09-05T00:00:00"/>
    <d v="2091-09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2-12-18T06:49:00"/>
    <d v="2022-10-18T00:00:00"/>
    <d v="2025-04-17T00:00:00"/>
    <d v="2027-10-16T00:00:00"/>
    <d v="2030-04-15T00:00:00"/>
    <d v="2032-10-13T00:00:00"/>
    <d v="2035-04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30-05-24T15:28:00"/>
    <d v="2030-03-24T00:00:00"/>
    <d v="2042-03-24T00:00:00"/>
    <d v="2054-03-24T00:00:00"/>
    <d v="2066-03-24T00:00:00"/>
    <d v="2078-03-24T00:00:00"/>
    <d v="2090-03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0"/>
    <d v="2021-05-09T06:02:00"/>
    <d v="2021-03-09T00:00:00"/>
    <d v="2023-09-07T00:00:00"/>
    <d v="2026-03-07T00:00:00"/>
    <d v="2028-09-04T00:00:00"/>
    <d v="2031-03-05T00:00:00"/>
    <d v="2033-09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9"/>
    <d v="2022-06-01T08:25:00"/>
    <d v="2022-05-01T00:00:00"/>
    <d v="2024-08-19T00:00:00"/>
    <d v="2026-12-08T00:00:00"/>
    <d v="2029-03-28T00:00:00"/>
    <d v="2031-07-17T00:00:00"/>
    <d v="2033-1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3"/>
    <d v="2020-12-20T23:00:00"/>
    <d v="2020-11-20T00:00:00"/>
    <d v="2028-11-20T00:00:00"/>
    <d v="2036-11-20T00:00:00"/>
    <d v="2044-11-20T00:00:00"/>
    <d v="2052-11-20T00:00:00"/>
    <d v="2060-1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1"/>
    <d v="2024-12-20T00:00:00"/>
    <d v="2024-10-20T00:00:00"/>
    <d v="2036-10-20T00:00:00"/>
    <d v="2048-10-20T00:00:00"/>
    <d v="2060-10-20T00:00:00"/>
    <d v="2072-10-20T00:00:00"/>
    <d v="2084-10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2"/>
    <d v="2020-03-16T03:55:00"/>
    <d v="2020-02-16T00:00:00"/>
    <d v="2022-02-14T00:00:00"/>
    <d v="2024-02-13T00:00:00"/>
    <d v="2026-02-11T00:00:00"/>
    <d v="2028-02-10T00:00:00"/>
    <d v="2030-02-08T00:00:00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6"/>
    <d v="2020-03-09T22:50:00"/>
    <d v="2020-03-02T00:00:00"/>
    <d v="2021-04-02T00:00:00"/>
    <d v="2022-05-02T00:00:00"/>
    <d v="2023-06-02T00:00:00"/>
    <d v="2024-07-02T00:00:00"/>
    <d v="2025-08-02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0"/>
    <d v="2024-12-20T00:00:00"/>
    <d v="2024-10-20T00:00:00"/>
    <d v="2036-10-20T00:00:00"/>
    <d v="2048-10-20T00:00:00"/>
    <d v="2060-10-20T00:00:00"/>
    <d v="2072-10-20T00:00:00"/>
    <d v="2084-10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4"/>
    <d v="2020-03-16T03:55:00"/>
    <d v="2020-02-16T00:00:00"/>
    <d v="2022-02-14T00:00:00"/>
    <d v="2024-02-13T00:00:00"/>
    <d v="2026-02-11T00:00:00"/>
    <d v="2028-02-10T00:00:00"/>
    <d v="2030-02-08T00:00:00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25"/>
    <d v="2021-02-08T00:58:00"/>
    <d v="2021-02-01T00:00:00"/>
    <d v="2022-09-01T00:00:00"/>
    <d v="2024-04-01T00:00:00"/>
    <d v="2025-11-01T00:00:00"/>
    <d v="2027-06-01T00:00:00"/>
    <d v="2029-01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3"/>
    <d v="2020-03-16T03:55:00"/>
    <d v="2020-02-16T00:00:00"/>
    <d v="2022-02-14T00:00:00"/>
    <d v="2024-02-13T00:00:00"/>
    <d v="2026-02-11T00:00:00"/>
    <d v="2028-02-10T00:00:00"/>
    <d v="2030-02-08T00:00:00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4"/>
    <d v="2024-07-13T12:14:00"/>
    <d v="2024-06-13T00:00:00"/>
    <d v="2026-02-03T00:00:00"/>
    <d v="2027-09-26T00:00:00"/>
    <d v="2029-05-18T00:00:00"/>
    <d v="2031-01-08T00:00:00"/>
    <d v="2032-08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4"/>
    <d v="2031-08-04T08:42:00"/>
    <d v="2031-07-04T00:00:00"/>
    <d v="2033-02-23T00:00:00"/>
    <d v="2034-10-16T00:00:00"/>
    <d v="2036-06-07T00:00:00"/>
    <d v="2038-01-28T00:00:00"/>
    <d v="2039-09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5"/>
    <d v="2022-11-04T10:59:00"/>
    <d v="2022-10-28T00:00:00"/>
    <d v="2025-11-28T00:00:00"/>
    <d v="2028-12-28T00:00:00"/>
    <d v="2032-01-28T00:00:00"/>
    <d v="2035-02-28T00:00:00"/>
    <d v="2038-03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6"/>
    <d v="2020-03-16T03:55:00"/>
    <d v="2020-02-16T00:00:00"/>
    <d v="2022-02-14T00:00:00"/>
    <d v="2024-02-13T00:00:00"/>
    <d v="2026-02-11T00:00:00"/>
    <d v="2028-02-10T00:00:00"/>
    <d v="2030-02-08T00:00:00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8"/>
    <d v="2022-06-01T08:25:00"/>
    <d v="2022-05-01T00:00:00"/>
    <d v="2024-08-19T00:00:00"/>
    <d v="2026-12-08T00:00:00"/>
    <d v="2029-03-28T00:00:00"/>
    <d v="2031-07-17T00:00:00"/>
    <d v="2033-1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x v="17"/>
    <d v="2022-11-04T14:10:00"/>
    <d v="2022-10-28T00:00:00"/>
    <d v="2025-11-28T00:00:00"/>
    <d v="2028-12-28T00:00:00"/>
    <d v="2032-01-28T00:00:00"/>
    <d v="2035-02-28T00:00:00"/>
    <d v="2038-03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8"/>
    <d v="2020-06-10T19:52:00"/>
    <d v="2020-05-10T00:00:00"/>
    <d v="2022-08-29T00:00:00"/>
    <d v="2024-12-17T00:00:00"/>
    <d v="2027-04-07T00:00:00"/>
    <d v="2029-07-26T00:00:00"/>
    <d v="2031-11-14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9"/>
    <d v="2020-06-10T19:52:00"/>
    <d v="2020-05-10T00:00:00"/>
    <d v="2022-08-29T00:00:00"/>
    <d v="2024-12-17T00:00:00"/>
    <d v="2027-04-07T00:00:00"/>
    <d v="2029-07-26T00:00:00"/>
    <d v="2031-11-14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0"/>
    <d v="2020-07-18T09:25:00"/>
    <d v="2020-07-11T00:00:00"/>
    <d v="2021-08-11T00:00:00"/>
    <d v="2022-09-11T00:00:00"/>
    <d v="2023-10-11T00:00:00"/>
    <d v="2024-11-11T00:00:00"/>
    <d v="2025-12-11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</r>
  <r>
    <x v="0"/>
    <x v="2"/>
    <x v="11"/>
    <d v="2020-08-04T14:39:00"/>
    <d v="2020-07-28T00:00:00"/>
    <d v="2021-08-28T00:00:00"/>
    <d v="2022-09-28T00:00:00"/>
    <d v="2023-10-28T00:00:00"/>
    <d v="2024-11-28T00:00:00"/>
    <d v="2025-12-28T00:00:00"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2"/>
    <x v="12"/>
    <d v="2030-10-12T14:29:00"/>
    <d v="2030-09-12T00:00:00"/>
    <d v="2036-06-12T00:00:00"/>
    <d v="2042-03-13T00:00:00"/>
    <d v="2047-12-12T00:00:00"/>
    <d v="2053-09-11T00:00:00"/>
    <d v="2059-06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2"/>
    <d v="2030-07-10T00:41:00"/>
    <d v="2030-06-10T00:00:00"/>
    <d v="2036-03-10T00:00:00"/>
    <d v="2041-12-09T00:00:00"/>
    <d v="2047-09-09T00:00:00"/>
    <d v="2053-06-09T00:00:00"/>
    <d v="2059-03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6"/>
    <d v="2027-09-23T04:56:00"/>
    <d v="2027-08-23T00:00:00"/>
    <d v="2037-08-18T00:00:00"/>
    <d v="2047-08-14T00:00:00"/>
    <d v="2057-08-09T00:00:00"/>
    <d v="2067-08-05T00:00:00"/>
    <d v="2077-07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7"/>
    <d v="2021-06-17T02:56:00"/>
    <d v="2021-05-17T00:00:00"/>
    <d v="2023-05-16T00:00:00"/>
    <d v="2025-05-14T00:00:00"/>
    <d v="2027-05-13T00:00:00"/>
    <d v="2029-05-11T00:00:00"/>
    <d v="2031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8"/>
    <d v="2024-09-15T17:19:00"/>
    <d v="2024-08-15T00:00:00"/>
    <d v="2027-07-01T00:00:00"/>
    <d v="2030-05-16T00:00:00"/>
    <d v="2033-03-31T00:00:00"/>
    <d v="2036-02-14T00:00:00"/>
    <d v="2038-12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8"/>
    <d v="2024-07-13T12:41:00"/>
    <d v="2024-06-13T00:00:00"/>
    <d v="2027-04-29T00:00:00"/>
    <d v="2030-03-14T00:00:00"/>
    <d v="2033-01-27T00:00:00"/>
    <d v="2035-12-13T00:00:00"/>
    <d v="2038-10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"/>
    <d v="2020-04-20T16:21:00"/>
    <d v="2020-02-20T00:00:00"/>
    <d v="2023-02-20T00:00:00"/>
    <d v="2026-02-20T00:00:00"/>
    <d v="2029-02-20T00:00:00"/>
    <d v="2032-02-20T00:00:00"/>
    <d v="2035-02-20T00:00:00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"/>
    <d v="2023-04-20T16:22:00"/>
    <d v="2023-02-20T00:00:00"/>
    <d v="2029-02-20T00:00:00"/>
    <d v="2035-02-20T00:00:00"/>
    <d v="2041-02-20T00:00:00"/>
    <d v="2047-02-20T00:00:00"/>
    <d v="2053-02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3"/>
    <d v="2022-04-17T13:23:00"/>
    <d v="2022-03-17T00:00:00"/>
    <d v="2023-01-11T00:00:00"/>
    <d v="2023-11-07T00:00:00"/>
    <d v="2024-09-02T00:00:00"/>
    <d v="2025-06-29T00:00:00"/>
    <d v="2026-04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3"/>
    <d v="2022-01-12T13:10:00"/>
    <d v="2021-12-12T00:00:00"/>
    <d v="2022-10-08T00:00:00"/>
    <d v="2023-08-04T00:00:00"/>
    <d v="2024-05-30T00:00:00"/>
    <d v="2025-03-26T00:00:00"/>
    <d v="2026-0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2"/>
    <x v="4"/>
    <d v="2020-09-07T06:57:00"/>
    <d v="2020-07-07T00:00:00"/>
    <d v="2022-07-07T00:00:00"/>
    <d v="2024-07-07T00:00:00"/>
    <d v="2026-07-07T00:00:00"/>
    <d v="2028-07-07T00:00:00"/>
    <d v="2030-07-07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5"/>
    <d v="2021-09-18T10:54:00"/>
    <d v="2021-08-18T00:00:00"/>
    <d v="2022-01-15T00:00:00"/>
    <d v="2022-06-14T00:00:00"/>
    <d v="2022-11-11T00:00:00"/>
    <d v="2023-04-10T00:00:00"/>
    <d v="2023-09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</r>
  <r>
    <x v="0"/>
    <x v="2"/>
    <x v="5"/>
    <d v="2021-10-30T15:10:00"/>
    <d v="2021-09-30T00:00:00"/>
    <d v="2022-02-27T00:00:00"/>
    <d v="2022-07-27T00:00:00"/>
    <d v="2022-12-24T00:00:00"/>
    <d v="2023-05-23T00:00:00"/>
    <d v="2023-10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2"/>
    <x v="0"/>
    <d v="2029-10-25T14:09:00"/>
    <d v="2029-08-25T00:00:00"/>
    <d v="2041-08-25T00:00:00"/>
    <d v="2053-08-25T00:00:00"/>
    <d v="2065-08-25T00:00:00"/>
    <d v="2077-08-25T00:00:00"/>
    <d v="2089-08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0-09-19T03:31:00"/>
    <d v="2020-07-19T00:00:00"/>
    <d v="2023-01-17T00:00:00"/>
    <d v="2025-07-17T00:00:00"/>
    <d v="2028-01-15T00:00:00"/>
    <d v="2030-07-15T00:00:00"/>
    <d v="2033-01-12T00:00:00"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5-05T05:05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7-05T00:00:00"/>
    <d v="2030-05-05T00:00:00"/>
    <d v="2042-05-05T00:00:00"/>
    <d v="2054-05-05T00:00:00"/>
    <d v="2066-05-05T00:00:00"/>
    <d v="2078-05-05T00:00:00"/>
    <d v="2090-05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6-13T15:26:00"/>
    <d v="2030-04-13T00:00:00"/>
    <d v="2042-04-13T00:00:00"/>
    <d v="2054-04-13T00:00:00"/>
    <d v="2066-04-13T00:00:00"/>
    <d v="2078-04-13T00:00:00"/>
    <d v="2090-04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4-23T18:13:00"/>
    <d v="2021-02-23T00:00:00"/>
    <d v="2023-08-24T00:00:00"/>
    <d v="2026-02-21T00:00:00"/>
    <d v="2028-08-21T00:00:00"/>
    <d v="2031-02-19T00:00:00"/>
    <d v="2033-08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5-05T05:13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6-29T00:00:00"/>
    <d v="2030-04-29T00:00:00"/>
    <d v="2042-04-29T00:00:00"/>
    <d v="2054-04-29T00:00:00"/>
    <d v="2066-04-29T00:00:00"/>
    <d v="2078-04-29T00:00:00"/>
    <d v="2090-04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5-05T05:05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7-05T00:00:00"/>
    <d v="2030-05-05T00:00:00"/>
    <d v="2042-05-05T00:00:00"/>
    <d v="2054-05-05T00:00:00"/>
    <d v="2066-05-05T00:00:00"/>
    <d v="2078-05-05T00:00:00"/>
    <d v="2090-05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5-05T05:10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6-16T14:00:00"/>
    <d v="2030-04-16T00:00:00"/>
    <d v="2042-04-16T00:00:00"/>
    <d v="2054-04-16T00:00:00"/>
    <d v="2066-04-16T00:00:00"/>
    <d v="2078-04-16T00:00:00"/>
    <d v="2090-04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5-04T11:42:00"/>
    <d v="2021-03-04T00:00:00"/>
    <d v="2023-09-02T00:00:00"/>
    <d v="2026-03-02T00:00:00"/>
    <d v="2028-08-30T00:00:00"/>
    <d v="2031-02-28T00:00:00"/>
    <d v="2033-08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6-27T00:00:00"/>
    <d v="2030-04-27T00:00:00"/>
    <d v="2042-04-27T00:00:00"/>
    <d v="2054-04-27T00:00:00"/>
    <d v="2066-04-27T00:00:00"/>
    <d v="2078-04-27T00:00:00"/>
    <d v="2090-04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21-05-05T05:05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0"/>
    <d v="2030-06-28T00:00:00"/>
    <d v="2030-04-28T00:00:00"/>
    <d v="2042-04-28T00:00:00"/>
    <d v="2054-04-28T00:00:00"/>
    <d v="2066-04-28T00:00:00"/>
    <d v="2078-04-28T00:00:00"/>
    <d v="2090-04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0"/>
    <d v="2024-09-20T00:00:00"/>
    <d v="2024-07-20T00:00:00"/>
    <d v="2036-07-20T00:00:00"/>
    <d v="2048-07-20T00:00:00"/>
    <d v="2060-07-20T00:00:00"/>
    <d v="2072-07-20T00:00:00"/>
    <d v="2084-07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1"/>
    <d v="2024-09-20T00:00:00"/>
    <d v="2024-07-20T00:00:00"/>
    <d v="2036-07-20T00:00:00"/>
    <d v="2048-07-20T00:00:00"/>
    <d v="2060-07-20T00:00:00"/>
    <d v="2072-07-20T00:00:00"/>
    <d v="2084-07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2"/>
    <d v="2021-06-17T02:56:00"/>
    <d v="2021-05-17T00:00:00"/>
    <d v="2023-05-16T00:00:00"/>
    <d v="2025-05-14T00:00:00"/>
    <d v="2027-05-13T00:00:00"/>
    <d v="2029-05-11T00:00:00"/>
    <d v="2031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3"/>
    <d v="2020-09-20T23:00:00"/>
    <d v="2020-08-20T00:00:00"/>
    <d v="2028-08-20T00:00:00"/>
    <d v="2036-08-20T00:00:00"/>
    <d v="2044-08-20T00:00:00"/>
    <d v="2052-08-20T00:00:00"/>
    <d v="2060-08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4"/>
    <d v="2021-06-17T02:56:00"/>
    <d v="2021-05-17T00:00:00"/>
    <d v="2023-05-16T00:00:00"/>
    <d v="2025-05-14T00:00:00"/>
    <d v="2027-05-13T00:00:00"/>
    <d v="2029-05-11T00:00:00"/>
    <d v="2031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5"/>
    <d v="2021-07-23T14:13:00"/>
    <d v="2021-07-16T00:00:00"/>
    <d v="2023-02-16T00:00:00"/>
    <d v="2024-09-16T00:00:00"/>
    <d v="2026-04-16T00:00:00"/>
    <d v="2027-11-16T00:00:00"/>
    <d v="2029-06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26"/>
    <d v="2020-07-21T12:01:00"/>
    <d v="2020-07-14T00:00:00"/>
    <d v="2021-08-14T00:00:00"/>
    <d v="2022-09-14T00:00:00"/>
    <d v="2023-10-14T00:00:00"/>
    <d v="2024-11-14T00:00:00"/>
    <d v="2025-12-14T00:00:00"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</r>
  <r>
    <x v="0"/>
    <x v="2"/>
    <x v="13"/>
    <d v="2021-06-17T02:56:00"/>
    <d v="2021-05-17T00:00:00"/>
    <d v="2023-05-16T00:00:00"/>
    <d v="2025-05-14T00:00:00"/>
    <d v="2027-05-13T00:00:00"/>
    <d v="2029-05-11T00:00:00"/>
    <d v="2031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4"/>
    <d v="2021-11-07T03:25:00"/>
    <d v="2021-10-07T00:00:00"/>
    <d v="2023-05-30T00:00:00"/>
    <d v="2025-01-19T00:00:00"/>
    <d v="2026-09-11T00:00:00"/>
    <d v="2028-05-03T00:00:00"/>
    <d v="2029-12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2"/>
    <x v="14"/>
    <d v="2022-01-10T00:34:00"/>
    <d v="2021-12-10T00:00:00"/>
    <d v="2023-08-02T00:00:00"/>
    <d v="2025-03-24T00:00:00"/>
    <d v="2026-11-14T00:00:00"/>
    <d v="2028-07-06T00:00:00"/>
    <d v="2030-0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2"/>
    <x v="15"/>
    <d v="2020-05-21T16:21:00"/>
    <d v="2020-05-14T00:00:00"/>
    <d v="2023-06-14T00:00:00"/>
    <d v="2026-07-14T00:00:00"/>
    <d v="2029-08-14T00:00:00"/>
    <d v="2032-09-14T00:00:00"/>
    <d v="2035-10-14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9"/>
    <d v="2020-06-10T19:52:00"/>
    <d v="2020-05-10T00:00:00"/>
    <d v="2022-08-29T00:00:00"/>
    <d v="2024-12-17T00:00:00"/>
    <d v="2027-04-07T00:00:00"/>
    <d v="2029-07-26T00:00:00"/>
    <d v="2031-11-14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6"/>
    <d v="2021-06-17T02:56:00"/>
    <d v="2021-05-17T00:00:00"/>
    <d v="2023-05-16T00:00:00"/>
    <d v="2025-05-14T00:00:00"/>
    <d v="2027-05-13T00:00:00"/>
    <d v="2029-05-11T00:00:00"/>
    <d v="2031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x v="17"/>
    <d v="2020-05-19T16:45:00"/>
    <d v="2020-05-12T00:00:00"/>
    <d v="2023-06-12T00:00:00"/>
    <d v="2026-07-12T00:00:00"/>
    <d v="2029-08-12T00:00:00"/>
    <d v="2032-09-12T00:00:00"/>
    <d v="2035-10-12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31-09-12T15:41:00"/>
    <d v="2031-07-12T00:00:00"/>
    <d v="2043-07-12T00:00:00"/>
    <d v="2055-07-12T00:00:00"/>
    <d v="2067-07-12T00:00:00"/>
    <d v="2079-07-12T00:00:00"/>
    <d v="2091-07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2-06-25T04:47:00"/>
    <d v="2022-04-25T00:00:00"/>
    <d v="2024-10-23T00:00:00"/>
    <d v="2027-04-23T00:00:00"/>
    <d v="2029-10-21T00:00:00"/>
    <d v="2032-04-20T00:00:00"/>
    <d v="2034-10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31-08-28T21:43:00"/>
    <d v="2031-06-28T00:00:00"/>
    <d v="2043-06-28T00:00:00"/>
    <d v="2055-06-28T00:00:00"/>
    <d v="2067-06-28T00:00:00"/>
    <d v="2079-06-28T00:00:00"/>
    <d v="2091-06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2-08-26T03:39:00"/>
    <d v="2022-06-26T00:00:00"/>
    <d v="2024-12-24T00:00:00"/>
    <d v="2027-06-24T00:00:00"/>
    <d v="2029-12-22T00:00:00"/>
    <d v="2032-06-21T00:00:00"/>
    <d v="2034-12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30-02-08T15:43:00"/>
    <d v="2029-12-08T00:00:00"/>
    <d v="2041-12-08T00:00:00"/>
    <d v="2053-12-08T00:00:00"/>
    <d v="2065-12-08T00:00:00"/>
    <d v="2077-12-08T00:00:00"/>
    <d v="2089-12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1-03-29T03:14:00"/>
    <d v="2021-01-29T00:00:00"/>
    <d v="2023-07-30T00:00:00"/>
    <d v="2026-01-27T00:00:00"/>
    <d v="2028-07-27T00:00:00"/>
    <d v="2031-01-25T00:00:00"/>
    <d v="2033-07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1-12-24T00:56:00"/>
    <d v="2021-10-24T00:00:00"/>
    <d v="2024-04-23T00:00:00"/>
    <d v="2026-10-22T00:00:00"/>
    <d v="2029-04-21T00:00:00"/>
    <d v="2031-10-20T00:00:00"/>
    <d v="2034-04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</r>
  <r>
    <x v="0"/>
    <x v="3"/>
    <x v="0"/>
    <d v="2031-02-13T11:12:00"/>
    <d v="2030-12-13T00:00:00"/>
    <d v="2042-12-13T00:00:00"/>
    <d v="2054-12-13T00:00:00"/>
    <d v="2066-12-13T00:00:00"/>
    <d v="2078-12-13T00:00:00"/>
    <d v="2090-12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31-09-12T15:41:00"/>
    <d v="2031-07-12T00:00:00"/>
    <d v="2043-07-12T00:00:00"/>
    <d v="2055-07-12T00:00:00"/>
    <d v="2067-07-12T00:00:00"/>
    <d v="2079-07-12T00:00:00"/>
    <d v="2091-07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2-06-25T04:47:00"/>
    <d v="2022-04-25T00:00:00"/>
    <d v="2024-10-23T00:00:00"/>
    <d v="2027-04-23T00:00:00"/>
    <d v="2029-10-21T00:00:00"/>
    <d v="2032-04-20T00:00:00"/>
    <d v="2034-10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1-12-26T17:07:00"/>
    <d v="2021-10-26T00:00:00"/>
    <d v="2024-04-25T00:00:00"/>
    <d v="2026-10-24T00:00:00"/>
    <d v="2029-04-23T00:00:00"/>
    <d v="2031-10-22T00:00:00"/>
    <d v="2034-04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</r>
  <r>
    <x v="0"/>
    <x v="3"/>
    <x v="0"/>
    <d v="2031-02-12T15:24:00"/>
    <d v="2030-12-12T00:00:00"/>
    <d v="2042-12-12T00:00:00"/>
    <d v="2054-12-12T00:00:00"/>
    <d v="2066-12-12T00:00:00"/>
    <d v="2078-12-12T00:00:00"/>
    <d v="2090-1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1-12-27T04:58:00"/>
    <d v="2021-10-27T00:00:00"/>
    <d v="2024-04-26T00:00:00"/>
    <d v="2026-10-25T00:00:00"/>
    <d v="2029-04-24T00:00:00"/>
    <d v="2031-10-23T00:00:00"/>
    <d v="2034-04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</r>
  <r>
    <x v="0"/>
    <x v="3"/>
    <x v="0"/>
    <d v="2031-02-15T12:24:00"/>
    <d v="2030-12-15T00:00:00"/>
    <d v="2042-12-15T00:00:00"/>
    <d v="2054-12-15T00:00:00"/>
    <d v="2066-12-15T00:00:00"/>
    <d v="2078-12-15T00:00:00"/>
    <d v="2090-12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0"/>
    <d v="2020-10-03T09:48:00"/>
    <d v="2020-09-26T00:00:00"/>
    <d v="2021-10-26T00:00:00"/>
    <d v="2022-11-26T00:00:00"/>
    <d v="2023-12-26T00:00:00"/>
    <d v="2025-01-26T00:00:00"/>
    <d v="2026-0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</r>
  <r>
    <x v="0"/>
    <x v="3"/>
    <x v="11"/>
    <d v="2020-09-16T11:31:00"/>
    <d v="2020-09-09T00:00:00"/>
    <d v="2021-10-09T00:00:00"/>
    <d v="2022-11-09T00:00:00"/>
    <d v="2023-12-09T00:00:00"/>
    <d v="2025-01-09T00:00:00"/>
    <d v="2026-02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3"/>
    <x v="12"/>
    <d v="2027-09-07T15:25:00"/>
    <d v="2027-08-07T00:00:00"/>
    <d v="2033-05-07T00:00:00"/>
    <d v="2039-02-05T00:00:00"/>
    <d v="2044-11-05T00:00:00"/>
    <d v="2050-08-06T00:00:00"/>
    <d v="2056-05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2"/>
    <d v="2028-06-28T11:29:00"/>
    <d v="2028-05-28T00:00:00"/>
    <d v="2034-02-26T00:00:00"/>
    <d v="2039-11-27T00:00:00"/>
    <d v="2045-08-27T00:00:00"/>
    <d v="2051-05-28T00:00:00"/>
    <d v="2057-02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6"/>
    <d v="2027-05-31T00:59:00"/>
    <d v="2027-05-01T00:00:00"/>
    <d v="2037-04-26T00:00:00"/>
    <d v="2047-04-22T00:00:00"/>
    <d v="2057-04-17T00:00:00"/>
    <d v="2067-04-13T00:00:00"/>
    <d v="2077-04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7"/>
    <d v="2021-02-23T15:13:00"/>
    <d v="2021-01-23T00:00:00"/>
    <d v="2023-01-22T00:00:00"/>
    <d v="2025-01-20T00:00:00"/>
    <d v="2027-01-19T00:00:00"/>
    <d v="2029-01-17T00:00:00"/>
    <d v="2031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8"/>
    <d v="2023-07-04T22:36:00"/>
    <d v="2023-06-04T00:00:00"/>
    <d v="2026-04-19T00:00:00"/>
    <d v="2029-03-04T00:00:00"/>
    <d v="2032-01-18T00:00:00"/>
    <d v="2034-12-03T00:00:00"/>
    <d v="2037-10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8"/>
    <d v="2023-12-06T04:53:00"/>
    <d v="2023-11-06T00:00:00"/>
    <d v="2026-09-21T00:00:00"/>
    <d v="2029-08-06T00:00:00"/>
    <d v="2032-06-21T00:00:00"/>
    <d v="2035-05-07T00:00:00"/>
    <d v="2038-03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9"/>
    <d v="2021-06-04T05:52:00"/>
    <d v="2021-05-04T00:00:00"/>
    <d v="2023-08-23T00:00:00"/>
    <d v="2025-12-11T00:00:00"/>
    <d v="2028-03-31T00:00:00"/>
    <d v="2030-07-20T00:00:00"/>
    <d v="2032-11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22-03-01T15:05:00"/>
    <d v="2022-01-01T00:00:00"/>
    <d v="2024-07-01T00:00:00"/>
    <d v="2026-12-30T00:00:00"/>
    <d v="2029-06-29T00:00:00"/>
    <d v="2031-12-28T00:00:00"/>
    <d v="2034-06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0"/>
    <d v="2031-02-15T14:14:00"/>
    <d v="2030-12-15T00:00:00"/>
    <d v="2042-12-15T00:00:00"/>
    <d v="2054-12-15T00:00:00"/>
    <d v="2066-12-15T00:00:00"/>
    <d v="2078-12-15T00:00:00"/>
    <d v="2090-12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"/>
    <d v="2020-05-15T15:16:00"/>
    <d v="2020-03-15T00:00:00"/>
    <d v="2023-03-15T00:00:00"/>
    <d v="2026-03-15T00:00:00"/>
    <d v="2029-03-15T00:00:00"/>
    <d v="2032-03-15T00:00:00"/>
    <d v="2035-03-15T00:00:00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2"/>
    <d v="2023-05-15T15:16:00"/>
    <d v="2023-03-15T00:00:00"/>
    <d v="2029-03-15T00:00:00"/>
    <d v="2035-03-15T00:00:00"/>
    <d v="2041-03-15T00:00:00"/>
    <d v="2047-03-15T00:00:00"/>
    <d v="2053-03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3"/>
    <d v="2022-10-04T20:30:00"/>
    <d v="2022-09-04T00:00:00"/>
    <d v="2023-07-01T00:00:00"/>
    <d v="2024-04-26T00:00:00"/>
    <d v="2025-02-20T00:00:00"/>
    <d v="2025-12-17T00:00:00"/>
    <d v="2026-10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3"/>
    <d v="2024-11-26T05:46:00"/>
    <d v="2024-10-26T00:00:00"/>
    <d v="2025-08-22T00:00:00"/>
    <d v="2026-06-18T00:00:00"/>
    <d v="2027-04-14T00:00:00"/>
    <d v="2028-02-08T00:00:00"/>
    <d v="2028-12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4"/>
    <d v="2021-05-10T04:03:00"/>
    <d v="2021-03-10T00:00:00"/>
    <d v="2023-03-10T00:00:00"/>
    <d v="2025-03-10T00:00:00"/>
    <d v="2027-03-10T00:00:00"/>
    <d v="2029-03-10T00:00:00"/>
    <d v="2031-03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5"/>
    <d v="2021-01-05T03:08:00"/>
    <d v="2020-12-05T00:00:00"/>
    <d v="2021-05-04T00:00:00"/>
    <d v="2021-10-01T00:00:00"/>
    <d v="2022-02-28T00:00:00"/>
    <d v="2022-07-28T00:00:00"/>
    <d v="2022-12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3"/>
    <x v="5"/>
    <d v="2021-12-11T11:05:00"/>
    <d v="2021-11-11T00:00:00"/>
    <d v="2022-04-10T00:00:00"/>
    <d v="2022-09-07T00:00:00"/>
    <d v="2023-02-04T00:00:00"/>
    <d v="2023-07-04T00:00:00"/>
    <d v="2023-1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3"/>
    <x v="23"/>
    <d v="2021-01-22T23:00:00"/>
    <d v="2020-12-22T00:00:00"/>
    <d v="2028-12-22T00:00:00"/>
    <d v="2036-12-22T00:00:00"/>
    <d v="2044-12-22T00:00:00"/>
    <d v="2052-12-22T00:00:00"/>
    <d v="2060-12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20"/>
    <d v="2025-01-22T00:00:00"/>
    <d v="2024-11-22T00:00:00"/>
    <d v="2036-11-22T00:00:00"/>
    <d v="2048-11-22T00:00:00"/>
    <d v="2060-11-22T00:00:00"/>
    <d v="2072-11-22T00:00:00"/>
    <d v="2084-11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21"/>
    <d v="2025-01-22T00:00:00"/>
    <d v="2024-11-22T00:00:00"/>
    <d v="2036-11-22T00:00:00"/>
    <d v="2048-11-22T00:00:00"/>
    <d v="2060-11-22T00:00:00"/>
    <d v="2072-11-22T00:00:00"/>
    <d v="2084-11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22"/>
    <d v="2021-02-23T15:12:00"/>
    <d v="2021-01-23T00:00:00"/>
    <d v="2023-01-22T00:00:00"/>
    <d v="2025-01-20T00:00:00"/>
    <d v="2027-01-19T00:00:00"/>
    <d v="2029-01-17T00:00:00"/>
    <d v="2031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26"/>
    <d v="2020-09-10T22:58:00"/>
    <d v="2020-09-03T00:00:00"/>
    <d v="2021-10-03T00:00:00"/>
    <d v="2022-11-03T00:00:00"/>
    <d v="2023-12-03T00:00:00"/>
    <d v="2025-01-03T00:00:00"/>
    <d v="2026-02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3"/>
    <x v="25"/>
    <d v="2021-07-24T13:54:00"/>
    <d v="2021-07-17T00:00:00"/>
    <d v="2023-02-17T00:00:00"/>
    <d v="2024-09-17T00:00:00"/>
    <d v="2026-04-17T00:00:00"/>
    <d v="2027-11-17T00:00:00"/>
    <d v="2029-06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24"/>
    <d v="2021-02-23T15:12:00"/>
    <d v="2021-01-23T00:00:00"/>
    <d v="2023-01-22T00:00:00"/>
    <d v="2025-01-20T00:00:00"/>
    <d v="2027-01-19T00:00:00"/>
    <d v="2029-01-17T00:00:00"/>
    <d v="2031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3"/>
    <d v="2021-02-23T15:13:00"/>
    <d v="2021-01-23T00:00:00"/>
    <d v="2023-01-22T00:00:00"/>
    <d v="2025-01-20T00:00:00"/>
    <d v="2027-01-19T00:00:00"/>
    <d v="2029-01-17T00:00:00"/>
    <d v="2031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4"/>
    <d v="2022-10-14T20:06:00"/>
    <d v="2022-09-14T00:00:00"/>
    <d v="2024-05-06T00:00:00"/>
    <d v="2025-12-27T00:00:00"/>
    <d v="2027-08-19T00:00:00"/>
    <d v="2029-04-10T00:00:00"/>
    <d v="2030-1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4"/>
    <d v="2024-12-02T23:23:00"/>
    <d v="2024-11-02T00:00:00"/>
    <d v="2026-06-25T00:00:00"/>
    <d v="2028-02-15T00:00:00"/>
    <d v="2029-10-07T00:00:00"/>
    <d v="2031-05-30T00:00:00"/>
    <d v="2033-01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5"/>
    <d v="2020-05-27T15:29:00"/>
    <d v="2020-05-20T00:00:00"/>
    <d v="2023-06-20T00:00:00"/>
    <d v="2026-07-20T00:00:00"/>
    <d v="2029-08-20T00:00:00"/>
    <d v="2032-09-20T00:00:00"/>
    <d v="2035-10-20T00:00:00"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9"/>
    <d v="2021-08-04T21:02:00"/>
    <d v="2021-07-04T00:00:00"/>
    <d v="2023-10-23T00:00:00"/>
    <d v="2026-02-10T00:00:00"/>
    <d v="2028-05-31T00:00:00"/>
    <d v="2030-09-19T00:00:00"/>
    <d v="2033-01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6"/>
    <d v="2021-02-23T15:12:00"/>
    <d v="2021-01-23T00:00:00"/>
    <d v="2023-01-22T00:00:00"/>
    <d v="2025-01-20T00:00:00"/>
    <d v="2027-01-19T00:00:00"/>
    <d v="2029-01-17T00:00:00"/>
    <d v="2031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7"/>
    <d v="2020-05-27T15:28:00"/>
    <d v="2020-05-20T00:00:00"/>
    <d v="2023-06-20T00:00:00"/>
    <d v="2026-07-20T00:00:00"/>
    <d v="2029-08-20T00:00:00"/>
    <d v="2032-09-20T00:00:00"/>
    <d v="2035-10-20T00:00:00"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x v="18"/>
    <d v="2021-08-04T21:02:00"/>
    <d v="2021-07-04T00:00:00"/>
    <d v="2023-10-23T00:00:00"/>
    <d v="2026-02-10T00:00:00"/>
    <d v="2028-05-31T00:00:00"/>
    <d v="2030-09-19T00:00:00"/>
    <d v="2033-01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0"/>
    <d v="2020-05-08T07:47:00"/>
    <d v="2020-05-01T00:00:00"/>
    <d v="2021-06-01T00:00:00"/>
    <d v="2022-07-01T00:00:00"/>
    <d v="2023-08-01T00:00:00"/>
    <d v="2024-09-01T00:00:00"/>
    <d v="2025-10-01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1"/>
    <d v="2020-06-17T03:11:00"/>
    <d v="2020-06-10T00:00:00"/>
    <d v="2021-07-10T00:00:00"/>
    <d v="2022-08-10T00:00:00"/>
    <d v="2023-09-10T00:00:00"/>
    <d v="2024-10-10T00:00:00"/>
    <d v="2025-11-10T00:00:00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2"/>
    <d v="2025-05-19T18:44:00"/>
    <d v="2025-04-19T00:00:00"/>
    <d v="2031-01-18T00:00:00"/>
    <d v="2036-10-18T00:00:00"/>
    <d v="2042-07-19T00:00:00"/>
    <d v="2048-04-18T00:00:00"/>
    <d v="2054-0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2"/>
    <d v="2025-05-10T07:16:00"/>
    <d v="2025-04-10T00:00:00"/>
    <d v="2031-01-09T00:00:00"/>
    <d v="2036-10-09T00:00:00"/>
    <d v="2042-07-10T00:00:00"/>
    <d v="2048-04-09T00:00:00"/>
    <d v="2054-01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6"/>
    <d v="2025-02-22T03:19:00"/>
    <d v="2025-01-22T00:00:00"/>
    <d v="2035-01-18T00:00:00"/>
    <d v="2045-01-13T00:00:00"/>
    <d v="2055-01-09T00:00:00"/>
    <d v="2065-01-04T00:00:00"/>
    <d v="2074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7"/>
    <d v="2020-01-26T19:35:00"/>
    <d v="2019-12-26T00:00:00"/>
    <d v="2021-12-24T00:00:00"/>
    <d v="2023-12-23T00:00:00"/>
    <d v="2025-12-21T00:00:00"/>
    <d v="2027-12-20T00:00:00"/>
    <d v="2029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4"/>
    <x v="8"/>
    <d v="2022-05-10T16:15:00"/>
    <d v="2022-04-10T00:00:00"/>
    <d v="2025-02-23T00:00:00"/>
    <d v="2028-01-09T00:00:00"/>
    <d v="2030-11-24T00:00:00"/>
    <d v="2033-10-09T00:00:00"/>
    <d v="2036-08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8"/>
    <d v="2022-06-02T09:16:00"/>
    <d v="2022-05-02T00:00:00"/>
    <d v="2025-03-17T00:00:00"/>
    <d v="2028-01-31T00:00:00"/>
    <d v="2030-12-16T00:00:00"/>
    <d v="2033-10-31T00:00:00"/>
    <d v="2036-09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"/>
    <d v="2022-04-26T12:43:00"/>
    <d v="2022-02-26T00:00:00"/>
    <d v="2025-02-26T00:00:00"/>
    <d v="2028-02-26T00:00:00"/>
    <d v="2031-02-26T00:00:00"/>
    <d v="2034-02-26T00:00:00"/>
    <d v="2037-0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2"/>
    <d v="2023-04-21T14:34:00"/>
    <d v="2023-02-21T00:00:00"/>
    <d v="2029-02-21T00:00:00"/>
    <d v="2035-02-21T00:00:00"/>
    <d v="2041-02-21T00:00:00"/>
    <d v="2047-02-21T00:00:00"/>
    <d v="2053-02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1-08-19T23:30:00"/>
    <d v="2021-06-19T00:00:00"/>
    <d v="2023-12-18T00:00:00"/>
    <d v="2026-06-17T00:00:00"/>
    <d v="2028-12-15T00:00:00"/>
    <d v="2031-06-15T00:00:00"/>
    <d v="2033-12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3"/>
    <d v="2021-01-08T02:36:00"/>
    <d v="2020-12-08T00:00:00"/>
    <d v="2021-10-04T00:00:00"/>
    <d v="2022-07-31T00:00:00"/>
    <d v="2023-05-27T00:00:00"/>
    <d v="2024-03-22T00:00:00"/>
    <d v="2025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4"/>
    <x v="4"/>
    <d v="2020-05-04T03:41:00"/>
    <d v="2020-03-04T00:00:00"/>
    <d v="2022-03-04T00:00:00"/>
    <d v="2024-03-04T00:00:00"/>
    <d v="2026-03-04T00:00:00"/>
    <d v="2028-03-04T00:00:00"/>
    <d v="2030-03-04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5"/>
    <d v="2020-09-19T22:05:00"/>
    <d v="2020-08-19T00:00:00"/>
    <d v="2021-01-16T00:00:00"/>
    <d v="2021-06-15T00:00:00"/>
    <d v="2021-11-12T00:00:00"/>
    <d v="2022-04-11T00:00:00"/>
    <d v="2022-09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4"/>
    <x v="5"/>
    <d v="2020-08-07T12:31:00"/>
    <d v="2020-07-07T00:00:00"/>
    <d v="2020-12-04T00:00:00"/>
    <d v="2021-05-03T00:00:00"/>
    <d v="2021-09-30T00:00:00"/>
    <d v="2022-02-27T00:00:00"/>
    <d v="2022-07-27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4"/>
    <x v="3"/>
    <d v="2021-02-23T07:07:00"/>
    <d v="2021-01-23T00:00:00"/>
    <d v="2021-11-19T00:00:00"/>
    <d v="2022-09-15T00:00:00"/>
    <d v="2023-07-12T00:00:00"/>
    <d v="2024-05-07T00:00:00"/>
    <d v="2025-03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4"/>
    <x v="0"/>
    <d v="2021-08-15T06:36:00"/>
    <d v="2021-06-15T00:00:00"/>
    <d v="2023-12-14T00:00:00"/>
    <d v="2026-06-13T00:00:00"/>
    <d v="2028-12-11T00:00:00"/>
    <d v="2031-06-11T00:00:00"/>
    <d v="2033-12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30-06-13T16:00:00"/>
    <d v="2030-04-13T00:00:00"/>
    <d v="2042-04-13T00:00:00"/>
    <d v="2054-04-13T00:00:00"/>
    <d v="2066-04-13T00:00:00"/>
    <d v="2078-04-13T00:00:00"/>
    <d v="2090-04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9"/>
    <d v="2020-11-03T17:10:00"/>
    <d v="2020-10-03T00:00:00"/>
    <d v="2023-01-22T00:00:00"/>
    <d v="2025-05-12T00:00:00"/>
    <d v="2027-08-31T00:00:00"/>
    <d v="2029-12-19T00:00:00"/>
    <d v="2032-04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20"/>
    <d v="2024-09-27T00:00:00"/>
    <d v="2024-07-27T00:00:00"/>
    <d v="2036-07-27T00:00:00"/>
    <d v="2048-07-27T00:00:00"/>
    <d v="2060-07-27T00:00:00"/>
    <d v="2072-07-27T00:00:00"/>
    <d v="2084-07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21"/>
    <d v="2024-09-27T00:00:00"/>
    <d v="2024-07-27T00:00:00"/>
    <d v="2036-07-27T00:00:00"/>
    <d v="2048-07-27T00:00:00"/>
    <d v="2060-07-27T00:00:00"/>
    <d v="2072-07-27T00:00:00"/>
    <d v="2084-07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22"/>
    <d v="2020-01-26T19:35:00"/>
    <d v="2019-12-26T00:00:00"/>
    <d v="2021-12-24T00:00:00"/>
    <d v="2023-12-23T00:00:00"/>
    <d v="2025-12-21T00:00:00"/>
    <d v="2027-12-20T00:00:00"/>
    <d v="2029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4"/>
    <x v="26"/>
    <d v="2020-04-20T04:10:00"/>
    <d v="2020-04-13T00:00:00"/>
    <d v="2021-05-13T00:00:00"/>
    <d v="2022-06-13T00:00:00"/>
    <d v="2023-07-13T00:00:00"/>
    <d v="2024-08-13T00:00:00"/>
    <d v="2025-09-13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23"/>
    <d v="2020-09-27T23:00:00"/>
    <d v="2020-08-27T00:00:00"/>
    <d v="2028-08-27T00:00:00"/>
    <d v="2036-08-27T00:00:00"/>
    <d v="2044-08-27T00:00:00"/>
    <d v="2052-08-27T00:00:00"/>
    <d v="2060-08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24"/>
    <d v="2020-01-26T19:35:00"/>
    <d v="2019-12-26T00:00:00"/>
    <d v="2021-12-24T00:00:00"/>
    <d v="2023-12-23T00:00:00"/>
    <d v="2025-12-21T00:00:00"/>
    <d v="2027-12-20T00:00:00"/>
    <d v="2029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4"/>
    <x v="25"/>
    <d v="2021-04-05T03:38:00"/>
    <d v="2021-03-29T00:00:00"/>
    <d v="2022-10-29T00:00:00"/>
    <d v="2024-05-29T00:00:00"/>
    <d v="2025-12-29T00:00:00"/>
    <d v="2027-07-29T00:00:00"/>
    <d v="2029-03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4"/>
    <d v="2023-06-03T01:56:00"/>
    <d v="2023-05-03T00:00:00"/>
    <d v="2024-12-23T00:00:00"/>
    <d v="2026-08-15T00:00:00"/>
    <d v="2028-04-06T00:00:00"/>
    <d v="2029-11-27T00:00:00"/>
    <d v="2031-07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4"/>
    <d v="2023-10-30T16:32:00"/>
    <d v="2023-09-30T00:00:00"/>
    <d v="2025-05-22T00:00:00"/>
    <d v="2027-01-12T00:00:00"/>
    <d v="2028-09-03T00:00:00"/>
    <d v="2030-04-26T00:00:00"/>
    <d v="2031-1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5"/>
    <d v="2020-03-10T13:43:00"/>
    <d v="2020-03-03T00:00:00"/>
    <d v="2023-04-03T00:00:00"/>
    <d v="2026-05-03T00:00:00"/>
    <d v="2029-06-03T00:00:00"/>
    <d v="2032-07-03T00:00:00"/>
    <d v="2035-08-0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3"/>
    <d v="2020-01-26T19:35:00"/>
    <d v="2019-12-26T00:00:00"/>
    <d v="2021-12-24T00:00:00"/>
    <d v="2023-12-23T00:00:00"/>
    <d v="2025-12-21T00:00:00"/>
    <d v="2027-12-20T00:00:00"/>
    <d v="2029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4"/>
    <x v="16"/>
    <d v="2020-01-26T19:35:00"/>
    <d v="2019-12-26T00:00:00"/>
    <d v="2021-12-24T00:00:00"/>
    <d v="2023-12-23T00:00:00"/>
    <d v="2025-12-21T00:00:00"/>
    <d v="2027-12-20T00:00:00"/>
    <d v="2029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4"/>
    <x v="17"/>
    <d v="2020-03-10T13:39:00"/>
    <d v="2020-03-03T00:00:00"/>
    <d v="2023-04-03T00:00:00"/>
    <d v="2026-05-03T00:00:00"/>
    <d v="2029-06-03T00:00:00"/>
    <d v="2032-07-03T00:00:00"/>
    <d v="2035-08-03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18"/>
    <d v="2020-11-03T17:10:00"/>
    <d v="2020-10-03T00:00:00"/>
    <d v="2023-01-22T00:00:00"/>
    <d v="2025-05-12T00:00:00"/>
    <d v="2027-08-31T00:00:00"/>
    <d v="2029-12-19T00:00:00"/>
    <d v="2032-04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9"/>
    <d v="2020-11-03T17:10:00"/>
    <d v="2020-10-03T00:00:00"/>
    <d v="2023-01-22T00:00:00"/>
    <d v="2025-05-12T00:00:00"/>
    <d v="2027-08-31T00:00:00"/>
    <d v="2029-12-19T00:00:00"/>
    <d v="2032-04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9-06-27T08:09:00"/>
    <d v="2029-04-27T00:00:00"/>
    <d v="2041-04-27T00:00:00"/>
    <d v="2053-04-27T00:00:00"/>
    <d v="2065-04-27T00:00:00"/>
    <d v="2077-04-27T00:00:00"/>
    <d v="2089-04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0-07-16T16:54:00"/>
    <d v="2020-05-16T00:00:00"/>
    <d v="2022-11-14T00:00:00"/>
    <d v="2025-05-14T00:00:00"/>
    <d v="2027-11-12T00:00:00"/>
    <d v="2030-05-12T00:00:00"/>
    <d v="2032-11-09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31-12-30T14:35:00"/>
    <d v="2031-10-30T00:00:00"/>
    <d v="2043-10-30T00:00:00"/>
    <d v="2055-10-30T00:00:00"/>
    <d v="2067-10-30T00:00:00"/>
    <d v="2079-10-30T00:00:00"/>
    <d v="2091-10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2-06-18T01:02:00"/>
    <d v="2022-04-18T00:00:00"/>
    <d v="2024-10-16T00:00:00"/>
    <d v="2027-04-16T00:00:00"/>
    <d v="2029-10-14T00:00:00"/>
    <d v="2032-04-13T00:00:00"/>
    <d v="2034-10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9-06-17T14:00:00"/>
    <d v="2029-04-17T00:00:00"/>
    <d v="2041-04-17T00:00:00"/>
    <d v="2053-04-17T00:00:00"/>
    <d v="2065-04-17T00:00:00"/>
    <d v="2077-04-17T00:00:00"/>
    <d v="2089-04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0-07-16T16:54:00"/>
    <d v="2020-05-16T00:00:00"/>
    <d v="2022-11-14T00:00:00"/>
    <d v="2025-05-14T00:00:00"/>
    <d v="2027-11-12T00:00:00"/>
    <d v="2030-05-12T00:00:00"/>
    <d v="2032-11-09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31-12-30T14:35:00"/>
    <d v="2031-10-30T00:00:00"/>
    <d v="2043-10-30T00:00:00"/>
    <d v="2055-10-30T00:00:00"/>
    <d v="2067-10-30T00:00:00"/>
    <d v="2079-10-30T00:00:00"/>
    <d v="2091-10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2-06-18T01:02:00"/>
    <d v="2022-04-18T00:00:00"/>
    <d v="2024-10-16T00:00:00"/>
    <d v="2027-04-16T00:00:00"/>
    <d v="2029-10-14T00:00:00"/>
    <d v="2032-04-13T00:00:00"/>
    <d v="2034-10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1-08-19T23:30:00"/>
    <d v="2021-06-19T00:00:00"/>
    <d v="2023-12-18T00:00:00"/>
    <d v="2026-06-17T00:00:00"/>
    <d v="2028-12-15T00:00:00"/>
    <d v="2031-06-15T00:00:00"/>
    <d v="2033-12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30-11-09T08:48:00"/>
    <d v="2030-09-09T00:00:00"/>
    <d v="2042-09-09T00:00:00"/>
    <d v="2054-09-09T00:00:00"/>
    <d v="2066-09-09T00:00:00"/>
    <d v="2078-09-09T00:00:00"/>
    <d v="2090-09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21-06-23T13:08:00"/>
    <d v="2021-04-23T00:00:00"/>
    <d v="2023-10-22T00:00:00"/>
    <d v="2026-04-21T00:00:00"/>
    <d v="2028-10-19T00:00:00"/>
    <d v="2031-04-19T00:00:00"/>
    <d v="2033-10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30-07-12T00:00:00"/>
    <d v="2030-05-12T00:00:00"/>
    <d v="2042-05-12T00:00:00"/>
    <d v="2054-05-12T00:00:00"/>
    <d v="2066-05-12T00:00:00"/>
    <d v="2078-05-12T00:00:00"/>
    <d v="2090-05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x v="0"/>
    <d v="2030-11-09T11:42:00"/>
    <d v="2030-09-09T00:00:00"/>
    <d v="2042-09-09T00:00:00"/>
    <d v="2054-09-09T00:00:00"/>
    <d v="2066-09-09T00:00:00"/>
    <d v="2078-09-09T00:00:00"/>
    <d v="2090-09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0"/>
    <d v="2025-04-27T00:00:00"/>
    <d v="2025-02-27T00:00:00"/>
    <d v="2037-02-27T00:00:00"/>
    <d v="2049-02-27T00:00:00"/>
    <d v="2061-02-27T00:00:00"/>
    <d v="2073-02-27T00:00:00"/>
    <d v="2085-02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1"/>
    <d v="2025-02-27T00:00:00"/>
    <d v="2024-12-27T00:00:00"/>
    <d v="2036-12-27T00:00:00"/>
    <d v="2048-12-27T00:00:00"/>
    <d v="2060-12-27T00:00:00"/>
    <d v="2072-12-27T00:00:00"/>
    <d v="2084-12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2"/>
    <d v="2021-09-24T16:38:00"/>
    <d v="2021-08-24T00:00:00"/>
    <d v="2023-08-23T00:00:00"/>
    <d v="2025-08-21T00:00:00"/>
    <d v="2027-08-20T00:00:00"/>
    <d v="2029-08-18T00:00:00"/>
    <d v="2031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5"/>
    <x v="23"/>
    <d v="2021-02-27T23:00:00"/>
    <d v="2021-01-27T00:00:00"/>
    <d v="2029-01-27T00:00:00"/>
    <d v="2037-01-27T00:00:00"/>
    <d v="2045-01-27T00:00:00"/>
    <d v="2053-01-27T00:00:00"/>
    <d v="2061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4"/>
    <d v="2021-08-07T12:23:00"/>
    <d v="2021-07-07T00:00:00"/>
    <d v="2023-07-06T00:00:00"/>
    <d v="2025-07-04T00:00:00"/>
    <d v="2027-07-03T00:00:00"/>
    <d v="2029-07-01T00:00:00"/>
    <d v="2031-06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5"/>
    <d v="2020-11-08T14:08:00"/>
    <d v="2020-11-01T00:00:00"/>
    <d v="2022-06-01T00:00:00"/>
    <d v="2024-01-01T00:00:00"/>
    <d v="2025-08-01T00:00:00"/>
    <d v="2027-03-01T00:00:00"/>
    <d v="2028-10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6"/>
    <d v="2020-09-29T22:22:00"/>
    <d v="2020-09-22T00:00:00"/>
    <d v="2021-10-22T00:00:00"/>
    <d v="2022-11-22T00:00:00"/>
    <d v="2023-12-22T00:00:00"/>
    <d v="2025-01-22T00:00:00"/>
    <d v="2026-02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</r>
  <r>
    <x v="0"/>
    <x v="5"/>
    <x v="13"/>
    <d v="2021-09-24T16:38:00"/>
    <d v="2021-08-24T00:00:00"/>
    <d v="2023-08-23T00:00:00"/>
    <d v="2025-08-21T00:00:00"/>
    <d v="2027-08-20T00:00:00"/>
    <d v="2029-08-18T00:00:00"/>
    <d v="2031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5"/>
    <x v="14"/>
    <d v="2027-02-14T08:04:00"/>
    <d v="2027-01-14T00:00:00"/>
    <d v="2028-09-05T00:00:00"/>
    <d v="2030-04-28T00:00:00"/>
    <d v="2031-12-19T00:00:00"/>
    <d v="2033-08-10T00:00:00"/>
    <d v="2035-04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4"/>
    <d v="2026-10-25T17:25:00"/>
    <d v="2026-09-25T00:00:00"/>
    <d v="2028-05-17T00:00:00"/>
    <d v="2030-01-07T00:00:00"/>
    <d v="2031-08-30T00:00:00"/>
    <d v="2033-04-21T00:00:00"/>
    <d v="2034-1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5"/>
    <d v="2020-07-21T08:27:00"/>
    <d v="2020-07-14T00:00:00"/>
    <d v="2023-08-14T00:00:00"/>
    <d v="2026-09-14T00:00:00"/>
    <d v="2029-10-14T00:00:00"/>
    <d v="2032-11-14T00:00:00"/>
    <d v="2035-12-14T00:00:00"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9"/>
    <d v="2020-10-28T19:45:00"/>
    <d v="2020-09-28T00:00:00"/>
    <d v="2023-01-17T00:00:00"/>
    <d v="2025-05-07T00:00:00"/>
    <d v="2027-08-26T00:00:00"/>
    <d v="2029-12-14T00:00:00"/>
    <d v="2032-04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6"/>
    <d v="2021-09-24T16:38:00"/>
    <d v="2021-08-24T00:00:00"/>
    <d v="2023-08-23T00:00:00"/>
    <d v="2025-08-21T00:00:00"/>
    <d v="2027-08-20T00:00:00"/>
    <d v="2029-08-18T00:00:00"/>
    <d v="2031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5"/>
    <x v="17"/>
    <d v="2020-07-21T15:13:00"/>
    <d v="2020-07-14T00:00:00"/>
    <d v="2023-08-14T00:00:00"/>
    <d v="2026-09-14T00:00:00"/>
    <d v="2029-10-14T00:00:00"/>
    <d v="2032-11-14T00:00:00"/>
    <d v="2035-12-14T00:00:00"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8"/>
    <d v="2020-10-28T19:45:00"/>
    <d v="2020-09-28T00:00:00"/>
    <d v="2023-01-17T00:00:00"/>
    <d v="2025-05-07T00:00:00"/>
    <d v="2027-08-26T00:00:00"/>
    <d v="2029-12-14T00:00:00"/>
    <d v="2032-04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9"/>
    <d v="2020-10-28T19:45:00"/>
    <d v="2020-09-28T00:00:00"/>
    <d v="2023-01-17T00:00:00"/>
    <d v="2025-05-07T00:00:00"/>
    <d v="2027-08-26T00:00:00"/>
    <d v="2029-12-14T00:00:00"/>
    <d v="2032-04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0"/>
    <d v="2020-10-12T15:13:00"/>
    <d v="2020-10-05T00:00:00"/>
    <d v="2021-11-05T00:00:00"/>
    <d v="2022-12-05T00:00:00"/>
    <d v="2024-01-05T00:00:00"/>
    <d v="2025-02-05T00:00:00"/>
    <d v="2026-03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</r>
  <r>
    <x v="0"/>
    <x v="5"/>
    <x v="11"/>
    <d v="2020-08-30T02:47:00"/>
    <d v="2020-08-23T00:00:00"/>
    <d v="2021-09-23T00:00:00"/>
    <d v="2022-10-23T00:00:00"/>
    <d v="2023-11-23T00:00:00"/>
    <d v="2024-12-23T00:00:00"/>
    <d v="2026-01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5"/>
    <x v="12"/>
    <d v="2025-05-26T20:23:00"/>
    <d v="2025-04-26T00:00:00"/>
    <d v="2031-01-25T00:00:00"/>
    <d v="2036-10-25T00:00:00"/>
    <d v="2042-07-26T00:00:00"/>
    <d v="2048-04-25T00:00:00"/>
    <d v="2054-01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2"/>
    <d v="2027-01-15T07:44:00"/>
    <d v="2026-12-15T00:00:00"/>
    <d v="2032-09-14T00:00:00"/>
    <d v="2038-06-15T00:00:00"/>
    <d v="2044-03-15T00:00:00"/>
    <d v="2049-12-14T00:00:00"/>
    <d v="2055-09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6"/>
    <d v="2026-03-08T02:12:00"/>
    <d v="2026-02-08T00:00:00"/>
    <d v="2036-02-04T00:00:00"/>
    <d v="2046-01-30T00:00:00"/>
    <d v="2056-01-26T00:00:00"/>
    <d v="2066-01-21T00:00:00"/>
    <d v="2076-0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7"/>
    <d v="2021-07-26T15:11:00"/>
    <d v="2021-06-26T00:00:00"/>
    <d v="2023-06-25T00:00:00"/>
    <d v="2025-06-23T00:00:00"/>
    <d v="2027-06-22T00:00:00"/>
    <d v="2029-06-20T00:00:00"/>
    <d v="2031-06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8"/>
    <d v="2022-02-15T16:31:00"/>
    <d v="2022-01-15T00:00:00"/>
    <d v="2024-11-30T00:00:00"/>
    <d v="2027-10-16T00:00:00"/>
    <d v="2030-08-31T00:00:00"/>
    <d v="2033-07-16T00:00:00"/>
    <d v="2036-05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5"/>
    <x v="8"/>
    <d v="2023-03-16T13:18:00"/>
    <d v="2023-02-16T00:00:00"/>
    <d v="2026-01-01T00:00:00"/>
    <d v="2028-11-16T00:00:00"/>
    <d v="2031-10-02T00:00:00"/>
    <d v="2034-08-17T00:00:00"/>
    <d v="2037-07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1"/>
    <d v="2020-07-17T15:30:00"/>
    <d v="2020-05-17T00:00:00"/>
    <d v="2023-05-17T00:00:00"/>
    <d v="2026-05-17T00:00:00"/>
    <d v="2029-05-17T00:00:00"/>
    <d v="2032-05-17T00:00:00"/>
    <d v="2035-05-17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2"/>
    <d v="2023-04-20T14:17:00"/>
    <d v="2023-02-20T00:00:00"/>
    <d v="2029-02-20T00:00:00"/>
    <d v="2035-02-20T00:00:00"/>
    <d v="2041-02-20T00:00:00"/>
    <d v="2047-02-20T00:00:00"/>
    <d v="2053-02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3"/>
    <d v="2023-03-06T11:18:00"/>
    <d v="2023-02-06T00:00:00"/>
    <d v="2023-12-03T00:00:00"/>
    <d v="2024-09-28T00:00:00"/>
    <d v="2025-07-25T00:00:00"/>
    <d v="2026-05-21T00:00:00"/>
    <d v="2027-03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3"/>
    <d v="2023-02-11T20:58:00"/>
    <d v="2023-01-11T00:00:00"/>
    <d v="2023-11-07T00:00:00"/>
    <d v="2024-09-02T00:00:00"/>
    <d v="2025-06-29T00:00:00"/>
    <d v="2026-04-25T00:00:00"/>
    <d v="2027-02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4"/>
    <d v="2020-05-14T23:46:00"/>
    <d v="2020-03-14T00:00:00"/>
    <d v="2022-03-14T00:00:00"/>
    <d v="2024-03-14T00:00:00"/>
    <d v="2026-03-14T00:00:00"/>
    <d v="2028-03-14T00:00:00"/>
    <d v="2030-03-14T00:00:00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5"/>
    <d v="2021-02-11T20:37:00"/>
    <d v="2021-01-11T00:00:00"/>
    <d v="2021-06-10T00:00:00"/>
    <d v="2021-11-07T00:00:00"/>
    <d v="2022-04-06T00:00:00"/>
    <d v="2022-09-03T00:00:00"/>
    <d v="2023-01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</r>
  <r>
    <x v="0"/>
    <x v="5"/>
    <x v="5"/>
    <d v="2021-01-04T02:53:00"/>
    <d v="2020-12-04T00:00:00"/>
    <d v="2021-05-03T00:00:00"/>
    <d v="2021-09-30T00:00:00"/>
    <d v="2022-02-27T00:00:00"/>
    <d v="2022-07-27T00:00:00"/>
    <d v="2022-12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5"/>
    <x v="0"/>
    <d v="2020-06-06T22:17:00"/>
    <d v="2020-04-06T00:00:00"/>
    <d v="2022-10-05T00:00:00"/>
    <d v="2025-04-04T00:00:00"/>
    <d v="2027-10-03T00:00:00"/>
    <d v="2030-04-02T00:00:00"/>
    <d v="2032-09-30T00:00:00"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30-07-26T09:44:00"/>
    <d v="2030-05-26T00:00:00"/>
    <d v="2042-05-26T00:00:00"/>
    <d v="2054-05-26T00:00:00"/>
    <d v="2066-05-26T00:00:00"/>
    <d v="2078-05-26T00:00:00"/>
    <d v="2090-05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1-08-25T18:38:00"/>
    <d v="2021-06-25T00:00:00"/>
    <d v="2023-12-24T00:00:00"/>
    <d v="2026-06-23T00:00:00"/>
    <d v="2028-12-21T00:00:00"/>
    <d v="2031-06-21T00:00:00"/>
    <d v="2033-12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9-03-08T09:15:00"/>
    <d v="2029-01-08T00:00:00"/>
    <d v="2041-01-08T00:00:00"/>
    <d v="2053-01-08T00:00:00"/>
    <d v="2065-01-08T00:00:00"/>
    <d v="2077-01-08T00:00:00"/>
    <d v="2089-01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0-10-12T16:52:00"/>
    <d v="2020-08-12T00:00:00"/>
    <d v="2023-02-10T00:00:00"/>
    <d v="2025-08-10T00:00:00"/>
    <d v="2028-02-08T00:00:00"/>
    <d v="2030-08-08T00:00:00"/>
    <d v="2033-02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9-01-25T08:49:00"/>
    <d v="2028-11-25T00:00:00"/>
    <d v="2040-11-25T00:00:00"/>
    <d v="2052-11-25T00:00:00"/>
    <d v="2064-11-25T00:00:00"/>
    <d v="2076-11-25T00:00:00"/>
    <d v="2088-11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0-10-12T16:52:00"/>
    <d v="2020-08-12T00:00:00"/>
    <d v="2023-02-10T00:00:00"/>
    <d v="2025-08-10T00:00:00"/>
    <d v="2028-02-08T00:00:00"/>
    <d v="2030-08-08T00:00:00"/>
    <d v="2033-02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9-01-19T07:37:00"/>
    <d v="2028-11-19T00:00:00"/>
    <d v="2040-11-19T00:00:00"/>
    <d v="2052-11-19T00:00:00"/>
    <d v="2064-11-19T00:00:00"/>
    <d v="2076-11-19T00:00:00"/>
    <d v="2088-11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0-08-13T08:33:00"/>
    <d v="2020-06-13T00:00:00"/>
    <d v="2022-12-12T00:00:00"/>
    <d v="2025-06-11T00:00:00"/>
    <d v="2027-12-10T00:00:00"/>
    <d v="2030-06-09T00:00:00"/>
    <d v="2032-12-07T00:00:00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8-11-10T08:35:00"/>
    <d v="2028-09-10T00:00:00"/>
    <d v="2040-09-10T00:00:00"/>
    <d v="2052-09-10T00:00:00"/>
    <d v="2064-09-10T00:00:00"/>
    <d v="2076-09-10T00:00:00"/>
    <d v="2088-09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0-06-07T11:21:00"/>
    <d v="2020-04-07T00:00:00"/>
    <d v="2022-10-06T00:00:00"/>
    <d v="2025-04-05T00:00:00"/>
    <d v="2027-10-04T00:00:00"/>
    <d v="2030-04-03T00:00:00"/>
    <d v="2032-10-01T00:00:00"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9-03-29T14:54:00"/>
    <d v="2029-01-29T00:00:00"/>
    <d v="2041-01-29T00:00:00"/>
    <d v="2053-01-29T00:00:00"/>
    <d v="2065-01-29T00:00:00"/>
    <d v="2077-01-29T00:00:00"/>
    <d v="2089-0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0-10-11T11:05:00"/>
    <d v="2020-08-11T00:00:00"/>
    <d v="2023-02-09T00:00:00"/>
    <d v="2025-08-09T00:00:00"/>
    <d v="2028-02-07T00:00:00"/>
    <d v="2030-08-07T00:00:00"/>
    <d v="2033-02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9-03-29T14:54:00"/>
    <d v="2029-01-29T00:00:00"/>
    <d v="2041-01-29T00:00:00"/>
    <d v="2053-01-29T00:00:00"/>
    <d v="2065-01-29T00:00:00"/>
    <d v="2077-01-29T00:00:00"/>
    <d v="2089-0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0-10-11T11:05:00"/>
    <d v="2020-08-11T00:00:00"/>
    <d v="2023-02-09T00:00:00"/>
    <d v="2025-08-09T00:00:00"/>
    <d v="2028-02-07T00:00:00"/>
    <d v="2030-08-07T00:00:00"/>
    <d v="2033-02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x v="0"/>
    <d v="2028-10-28T00:00:00"/>
    <d v="2028-08-28T00:00:00"/>
    <d v="2040-08-28T00:00:00"/>
    <d v="2052-08-28T00:00:00"/>
    <d v="2064-08-28T00:00:00"/>
    <d v="2076-08-28T00:00:00"/>
    <d v="2088-08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1"/>
    <d v="2020-10-23T02:33:00"/>
    <d v="2020-10-16T00:00:00"/>
    <d v="2021-11-16T00:00:00"/>
    <d v="2022-12-16T00:00:00"/>
    <d v="2024-01-16T00:00:00"/>
    <d v="2025-02-16T00:00:00"/>
    <d v="2026-03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6"/>
    <x v="12"/>
    <d v="2028-02-24T04:14:00"/>
    <d v="2028-01-24T00:00:00"/>
    <d v="2033-10-24T00:00:00"/>
    <d v="2039-07-25T00:00:00"/>
    <d v="2045-04-24T00:00:00"/>
    <d v="2051-01-23T00:00:00"/>
    <d v="2056-10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2"/>
    <d v="2028-03-09T00:10:00"/>
    <d v="2028-02-09T00:00:00"/>
    <d v="2033-11-09T00:00:00"/>
    <d v="2039-08-10T00:00:00"/>
    <d v="2045-05-10T00:00:00"/>
    <d v="2051-02-08T00:00:00"/>
    <d v="2056-11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4"/>
    <d v="2024-03-04T01:47:00"/>
    <d v="2024-02-04T00:00:00"/>
    <d v="2025-09-26T00:00:00"/>
    <d v="2027-05-19T00:00:00"/>
    <d v="2029-01-08T00:00:00"/>
    <d v="2030-08-31T00:00:00"/>
    <d v="2032-04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6"/>
    <d v="2025-08-05T13:15:00"/>
    <d v="2025-07-05T00:00:00"/>
    <d v="2035-07-01T00:00:00"/>
    <d v="2045-06-26T00:00:00"/>
    <d v="2055-06-22T00:00:00"/>
    <d v="2065-06-17T00:00:00"/>
    <d v="2075-06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7"/>
    <d v="2020-02-23T17:47:00"/>
    <d v="2020-01-23T00:00:00"/>
    <d v="2022-01-21T00:00:00"/>
    <d v="2024-01-20T00:00:00"/>
    <d v="2026-01-18T00:00:00"/>
    <d v="2028-01-17T00:00:00"/>
    <d v="2030-01-15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8"/>
    <d v="2023-11-19T05:59:00"/>
    <d v="2023-10-19T00:00:00"/>
    <d v="2026-09-03T00:00:00"/>
    <d v="2029-07-19T00:00:00"/>
    <d v="2032-06-03T00:00:00"/>
    <d v="2035-04-19T00:00:00"/>
    <d v="2038-03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8"/>
    <d v="2023-11-25T10:39:00"/>
    <d v="2023-10-25T00:00:00"/>
    <d v="2026-09-09T00:00:00"/>
    <d v="2029-07-25T00:00:00"/>
    <d v="2032-06-09T00:00:00"/>
    <d v="2035-04-25T00:00:00"/>
    <d v="2038-03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9"/>
    <d v="2020-06-25T02:01:00"/>
    <d v="2020-05-25T00:00:00"/>
    <d v="2022-09-13T00:00:00"/>
    <d v="2025-01-01T00:00:00"/>
    <d v="2027-04-22T00:00:00"/>
    <d v="2029-08-10T00:00:00"/>
    <d v="2031-11-29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2-01-03T14:55:00"/>
    <d v="2031-11-03T00:00:00"/>
    <d v="2043-11-03T00:00:00"/>
    <d v="2055-11-03T00:00:00"/>
    <d v="2067-11-03T00:00:00"/>
    <d v="2079-11-03T00:00:00"/>
    <d v="2091-11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2-09-02T06:36:00"/>
    <d v="2022-07-02T00:00:00"/>
    <d v="2024-12-30T00:00:00"/>
    <d v="2027-06-30T00:00:00"/>
    <d v="2029-12-28T00:00:00"/>
    <d v="2032-06-27T00:00:00"/>
    <d v="2034-1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2-01-03T14:55:00"/>
    <d v="2031-11-03T00:00:00"/>
    <d v="2043-11-03T00:00:00"/>
    <d v="2055-11-03T00:00:00"/>
    <d v="2067-11-03T00:00:00"/>
    <d v="2079-11-03T00:00:00"/>
    <d v="2091-11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2-09-02T06:36:00"/>
    <d v="2022-07-02T00:00:00"/>
    <d v="2024-12-30T00:00:00"/>
    <d v="2027-06-30T00:00:00"/>
    <d v="2029-12-28T00:00:00"/>
    <d v="2032-06-27T00:00:00"/>
    <d v="2034-1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1-11-17T04:02:00"/>
    <d v="2031-09-17T00:00:00"/>
    <d v="2043-09-17T00:00:00"/>
    <d v="2055-09-17T00:00:00"/>
    <d v="2067-09-17T00:00:00"/>
    <d v="2079-09-17T00:00:00"/>
    <d v="2091-09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4-09-02T20:18:00"/>
    <d v="2024-07-02T00:00:00"/>
    <d v="2026-12-31T00:00:00"/>
    <d v="2029-06-30T00:00:00"/>
    <d v="2031-12-29T00:00:00"/>
    <d v="2034-06-28T00:00:00"/>
    <d v="2036-1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"/>
    <d v="2020-08-29T15:20:00"/>
    <d v="2020-06-29T00:00:00"/>
    <d v="2023-06-29T00:00:00"/>
    <d v="2026-06-29T00:00:00"/>
    <d v="2029-06-29T00:00:00"/>
    <d v="2032-06-29T00:00:00"/>
    <d v="2035-06-29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2"/>
    <d v="2023-08-22T09:54:00"/>
    <d v="2023-06-22T00:00:00"/>
    <d v="2029-06-22T00:00:00"/>
    <d v="2035-06-22T00:00:00"/>
    <d v="2041-06-22T00:00:00"/>
    <d v="2047-06-22T00:00:00"/>
    <d v="2053-06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4"/>
    <d v="2020-03-12T04:08:00"/>
    <d v="2020-01-12T00:00:00"/>
    <d v="2022-01-12T00:00:00"/>
    <d v="2024-01-12T00:00:00"/>
    <d v="2026-01-12T00:00:00"/>
    <d v="2028-01-12T00:00:00"/>
    <d v="2030-01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6"/>
    <x v="5"/>
    <d v="2020-02-27T22:14:00"/>
    <d v="2020-01-27T00:00:00"/>
    <d v="2020-06-25T00:00:00"/>
    <d v="2020-11-22T00:00:00"/>
    <d v="2021-04-21T00:00:00"/>
    <d v="2021-09-18T00:00:00"/>
    <d v="2022-02-15T00:00:00"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</r>
  <r>
    <x v="0"/>
    <x v="6"/>
    <x v="5"/>
    <d v="2021-01-24T02:07:00"/>
    <d v="2020-12-24T00:00:00"/>
    <d v="2021-05-23T00:00:00"/>
    <d v="2021-10-20T00:00:00"/>
    <d v="2022-03-19T00:00:00"/>
    <d v="2022-08-16T00:00:00"/>
    <d v="2023-01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</r>
  <r>
    <x v="0"/>
    <x v="6"/>
    <x v="3"/>
    <d v="2021-05-21T10:54:00"/>
    <d v="2021-04-21T00:00:00"/>
    <d v="2022-02-15T00:00:00"/>
    <d v="2022-12-12T00:00:00"/>
    <d v="2023-10-08T00:00:00"/>
    <d v="2024-08-03T00:00:00"/>
    <d v="2025-05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3"/>
    <d v="2020-09-20T08:21:00"/>
    <d v="2020-08-20T00:00:00"/>
    <d v="2021-06-16T00:00:00"/>
    <d v="2022-04-12T00:00:00"/>
    <d v="2023-02-06T00:00:00"/>
    <d v="2023-12-03T00:00:00"/>
    <d v="2024-09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2-03-13T15:30:00"/>
    <d v="2022-01-13T00:00:00"/>
    <d v="2024-07-13T00:00:00"/>
    <d v="2027-01-11T00:00:00"/>
    <d v="2029-07-11T00:00:00"/>
    <d v="2032-01-09T00:00:00"/>
    <d v="2034-07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6"/>
    <x v="0"/>
    <d v="2031-06-04T16:20:00"/>
    <d v="2031-04-04T00:00:00"/>
    <d v="2043-04-04T00:00:00"/>
    <d v="2055-04-04T00:00:00"/>
    <d v="2067-04-04T00:00:00"/>
    <d v="2079-04-04T00:00:00"/>
    <d v="2091-04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2-01-03T14:55:00"/>
    <d v="2031-11-03T00:00:00"/>
    <d v="2043-11-03T00:00:00"/>
    <d v="2055-11-03T00:00:00"/>
    <d v="2067-11-03T00:00:00"/>
    <d v="2079-11-03T00:00:00"/>
    <d v="2091-11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2-09-02T06:36:00"/>
    <d v="2022-07-02T00:00:00"/>
    <d v="2024-12-30T00:00:00"/>
    <d v="2027-06-30T00:00:00"/>
    <d v="2029-12-28T00:00:00"/>
    <d v="2032-06-27T00:00:00"/>
    <d v="2034-1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2-01-03T14:55:00"/>
    <d v="2031-11-03T00:00:00"/>
    <d v="2043-11-03T00:00:00"/>
    <d v="2055-11-03T00:00:00"/>
    <d v="2067-11-03T00:00:00"/>
    <d v="2079-11-03T00:00:00"/>
    <d v="2091-11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2-09-02T06:36:00"/>
    <d v="2022-07-02T00:00:00"/>
    <d v="2024-12-30T00:00:00"/>
    <d v="2027-06-30T00:00:00"/>
    <d v="2029-12-28T00:00:00"/>
    <d v="2032-06-27T00:00:00"/>
    <d v="2034-1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1-08-08T02:19:00"/>
    <d v="2031-06-08T00:00:00"/>
    <d v="2043-06-08T00:00:00"/>
    <d v="2055-06-08T00:00:00"/>
    <d v="2067-06-08T00:00:00"/>
    <d v="2079-06-08T00:00:00"/>
    <d v="2091-06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2-04-18T11:52:00"/>
    <d v="2022-02-18T00:00:00"/>
    <d v="2024-08-18T00:00:00"/>
    <d v="2027-02-16T00:00:00"/>
    <d v="2029-08-16T00:00:00"/>
    <d v="2032-02-14T00:00:00"/>
    <d v="2034-08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31-04-10T16:07:00"/>
    <d v="2031-02-10T00:00:00"/>
    <d v="2043-02-10T00:00:00"/>
    <d v="2055-02-10T00:00:00"/>
    <d v="2067-02-10T00:00:00"/>
    <d v="2079-02-10T00:00:00"/>
    <d v="2091-02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0"/>
    <d v="2021-12-19T16:58:00"/>
    <d v="2021-10-19T00:00:00"/>
    <d v="2024-04-18T00:00:00"/>
    <d v="2026-10-17T00:00:00"/>
    <d v="2029-04-16T00:00:00"/>
    <d v="2031-10-15T00:00:00"/>
    <d v="2034-04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</r>
  <r>
    <x v="0"/>
    <x v="6"/>
    <x v="20"/>
    <d v="2025-05-02T00:00:00"/>
    <d v="2025-03-02T00:00:00"/>
    <d v="2037-03-02T00:00:00"/>
    <d v="2049-03-02T00:00:00"/>
    <d v="2061-03-02T00:00:00"/>
    <d v="2073-03-02T00:00:00"/>
    <d v="2085-03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21"/>
    <d v="2025-05-02T00:00:00"/>
    <d v="2025-03-02T00:00:00"/>
    <d v="2037-03-02T00:00:00"/>
    <d v="2049-03-02T00:00:00"/>
    <d v="2061-03-02T00:00:00"/>
    <d v="2073-03-02T00:00:00"/>
    <d v="2085-03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26"/>
    <d v="2020-10-17T11:43:00"/>
    <d v="2020-10-10T00:00:00"/>
    <d v="2021-11-10T00:00:00"/>
    <d v="2022-12-10T00:00:00"/>
    <d v="2024-01-10T00:00:00"/>
    <d v="2025-02-10T00:00:00"/>
    <d v="2026-03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6"/>
    <x v="23"/>
    <d v="2021-05-02T23:00:00"/>
    <d v="2021-04-02T00:00:00"/>
    <d v="2029-04-02T00:00:00"/>
    <d v="2037-04-02T00:00:00"/>
    <d v="2045-04-02T00:00:00"/>
    <d v="2053-04-02T00:00:00"/>
    <d v="2061-04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24"/>
    <d v="2020-02-23T17:47:00"/>
    <d v="2020-01-23T00:00:00"/>
    <d v="2022-01-21T00:00:00"/>
    <d v="2024-01-20T00:00:00"/>
    <d v="2026-01-18T00:00:00"/>
    <d v="2028-01-17T00:00:00"/>
    <d v="2030-01-15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25"/>
    <d v="2020-09-07T14:57:00"/>
    <d v="2020-08-31T00:00:00"/>
    <d v="2022-03-31T00:00:00"/>
    <d v="2023-10-31T00:00:00"/>
    <d v="2025-05-31T00:00:00"/>
    <d v="2026-12-31T00:00:00"/>
    <d v="2028-07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3"/>
    <d v="2020-02-23T17:47:00"/>
    <d v="2020-01-23T00:00:00"/>
    <d v="2022-01-21T00:00:00"/>
    <d v="2024-01-20T00:00:00"/>
    <d v="2026-01-18T00:00:00"/>
    <d v="2028-01-17T00:00:00"/>
    <d v="2030-01-15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4"/>
    <d v="2023-08-12T06:31:00"/>
    <d v="2023-07-12T00:00:00"/>
    <d v="2025-03-03T00:00:00"/>
    <d v="2026-10-24T00:00:00"/>
    <d v="2028-06-15T00:00:00"/>
    <d v="2030-02-05T00:00:00"/>
    <d v="2031-09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5"/>
    <d v="2020-08-12T10:34:00"/>
    <d v="2020-08-05T00:00:00"/>
    <d v="2023-09-05T00:00:00"/>
    <d v="2026-10-05T00:00:00"/>
    <d v="2029-11-05T00:00:00"/>
    <d v="2032-12-05T00:00:00"/>
    <d v="2036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9"/>
    <d v="2020-06-25T02:01:00"/>
    <d v="2020-05-25T00:00:00"/>
    <d v="2022-09-13T00:00:00"/>
    <d v="2025-01-01T00:00:00"/>
    <d v="2027-04-22T00:00:00"/>
    <d v="2029-08-10T00:00:00"/>
    <d v="2031-11-29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6"/>
    <d v="2020-02-23T17:47:00"/>
    <d v="2020-01-23T00:00:00"/>
    <d v="2022-01-21T00:00:00"/>
    <d v="2024-01-20T00:00:00"/>
    <d v="2026-01-18T00:00:00"/>
    <d v="2028-01-17T00:00:00"/>
    <d v="2030-01-15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22"/>
    <d v="2020-02-23T17:47:00"/>
    <d v="2020-01-23T00:00:00"/>
    <d v="2022-01-21T00:00:00"/>
    <d v="2024-01-20T00:00:00"/>
    <d v="2026-01-18T00:00:00"/>
    <d v="2028-01-17T00:00:00"/>
    <d v="2030-01-15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8"/>
    <d v="2020-07-29T00:22:00"/>
    <d v="2020-06-29T00:00:00"/>
    <d v="2022-10-18T00:00:00"/>
    <d v="2025-02-05T00:00:00"/>
    <d v="2027-05-27T00:00:00"/>
    <d v="2029-09-14T00:00:00"/>
    <d v="2032-01-03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7"/>
    <d v="2020-08-11T12:35:00"/>
    <d v="2020-08-04T00:00:00"/>
    <d v="2023-09-04T00:00:00"/>
    <d v="2026-10-04T00:00:00"/>
    <d v="2029-11-04T00:00:00"/>
    <d v="2032-12-04T00:00:00"/>
    <d v="2036-0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x v="10"/>
    <d v="2020-11-16T09:10:00"/>
    <d v="2020-11-09T00:00:00"/>
    <d v="2021-12-09T00:00:00"/>
    <d v="2023-01-09T00:00:00"/>
    <d v="2024-02-09T00:00:00"/>
    <d v="2025-03-09T00:00:00"/>
    <d v="2026-04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7"/>
    <x v="8"/>
    <d v="2020-04-02T20:49:00"/>
    <d v="2020-03-02T00:00:00"/>
    <d v="2023-01-16T00:00:00"/>
    <d v="2025-12-01T00:00:00"/>
    <d v="2028-10-16T00:00:00"/>
    <d v="2031-09-01T00:00:00"/>
    <d v="2034-07-17T00:00:00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9"/>
    <d v="2020-06-12T11:05:00"/>
    <d v="2020-05-12T00:00:00"/>
    <d v="2022-08-31T00:00:00"/>
    <d v="2024-12-19T00:00:00"/>
    <d v="2027-04-09T00:00:00"/>
    <d v="2029-07-28T00:00:00"/>
    <d v="2031-11-16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1"/>
    <d v="2020-09-07T03:32:00"/>
    <d v="2020-08-31T00:00:00"/>
    <d v="2021-10-01T00:00:00"/>
    <d v="2022-11-01T00:00:00"/>
    <d v="2023-12-01T00:00:00"/>
    <d v="2025-01-01T00:00:00"/>
    <d v="2026-0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7"/>
    <x v="10"/>
    <d v="2020-09-06T04:00:00"/>
    <d v="2020-08-30T00:00:00"/>
    <d v="2021-09-30T00:00:00"/>
    <d v="2022-10-30T00:00:00"/>
    <d v="2023-11-30T00:00:00"/>
    <d v="2024-12-30T00:00:00"/>
    <d v="2026-01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7"/>
    <x v="12"/>
    <d v="2026-03-24T10:16:00"/>
    <d v="2026-02-24T00:00:00"/>
    <d v="2031-11-25T00:00:00"/>
    <d v="2037-08-25T00:00:00"/>
    <d v="2043-05-26T00:00:00"/>
    <d v="2049-02-23T00:00:00"/>
    <d v="2054-11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2"/>
    <d v="2020-06-19T06:18:00"/>
    <d v="2020-05-19T00:00:00"/>
    <d v="2026-02-17T00:00:00"/>
    <d v="2031-11-18T00:00:00"/>
    <d v="2037-08-18T00:00:00"/>
    <d v="2043-05-19T00:00:00"/>
    <d v="2049-02-16T00:00:00"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6"/>
    <d v="2027-12-03T09:55:00"/>
    <d v="2027-11-03T00:00:00"/>
    <d v="2037-10-29T00:00:00"/>
    <d v="2047-10-25T00:00:00"/>
    <d v="2057-10-20T00:00:00"/>
    <d v="2067-10-16T00:00:00"/>
    <d v="2077-10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7"/>
    <d v="2022-01-25T12:52:00"/>
    <d v="2021-12-25T00:00:00"/>
    <d v="2023-12-24T00:00:00"/>
    <d v="2025-12-22T00:00:00"/>
    <d v="2027-12-21T00:00:00"/>
    <d v="2029-12-19T00:00:00"/>
    <d v="2031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7"/>
    <x v="8"/>
    <d v="2022-06-12T19:47:00"/>
    <d v="2022-05-12T00:00:00"/>
    <d v="2025-03-27T00:00:00"/>
    <d v="2028-02-10T00:00:00"/>
    <d v="2030-12-26T00:00:00"/>
    <d v="2033-11-10T00:00:00"/>
    <d v="2036-09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2-11-16T02:55:00"/>
    <d v="2022-09-16T00:00:00"/>
    <d v="2025-03-16T00:00:00"/>
    <d v="2027-09-14T00:00:00"/>
    <d v="2030-03-14T00:00:00"/>
    <d v="2032-09-11T00:00:00"/>
    <d v="2035-03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31-10-22T16:08:00"/>
    <d v="2031-08-22T00:00:00"/>
    <d v="2043-08-22T00:00:00"/>
    <d v="2055-08-22T00:00:00"/>
    <d v="2067-08-22T00:00:00"/>
    <d v="2079-08-22T00:00:00"/>
    <d v="2091-08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0-10-29T21:18:00"/>
    <d v="2020-08-29T00:00:00"/>
    <d v="2023-02-27T00:00:00"/>
    <d v="2025-08-27T00:00:00"/>
    <d v="2028-02-25T00:00:00"/>
    <d v="2030-08-25T00:00:00"/>
    <d v="2033-02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"/>
    <d v="2020-04-14T16:01:00"/>
    <d v="2020-02-14T00:00:00"/>
    <d v="2023-02-14T00:00:00"/>
    <d v="2026-02-14T00:00:00"/>
    <d v="2029-02-14T00:00:00"/>
    <d v="2032-02-14T00:00:00"/>
    <d v="2035-02-14T00:00:00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2-06-12T02:52:00"/>
    <d v="2022-04-12T00:00:00"/>
    <d v="2024-10-10T00:00:00"/>
    <d v="2027-04-10T00:00:00"/>
    <d v="2029-10-08T00:00:00"/>
    <d v="2032-04-07T00:00:00"/>
    <d v="2034-10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31-04-05T14:37:00"/>
    <d v="2031-02-05T00:00:00"/>
    <d v="2043-02-05T00:00:00"/>
    <d v="2055-02-05T00:00:00"/>
    <d v="2067-02-05T00:00:00"/>
    <d v="2079-02-05T00:00:00"/>
    <d v="2091-02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2-11-16T02:55:00"/>
    <d v="2022-09-16T00:00:00"/>
    <d v="2025-03-16T00:00:00"/>
    <d v="2027-09-14T00:00:00"/>
    <d v="2030-03-14T00:00:00"/>
    <d v="2032-09-11T00:00:00"/>
    <d v="2035-03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31-10-12T08:00:00"/>
    <d v="2031-08-12T00:00:00"/>
    <d v="2043-08-12T00:00:00"/>
    <d v="2055-08-12T00:00:00"/>
    <d v="2067-08-12T00:00:00"/>
    <d v="2079-08-12T00:00:00"/>
    <d v="2091-08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2"/>
    <d v="2023-04-11T14:53:00"/>
    <d v="2023-02-11T00:00:00"/>
    <d v="2029-02-11T00:00:00"/>
    <d v="2035-02-11T00:00:00"/>
    <d v="2041-02-11T00:00:00"/>
    <d v="2047-02-11T00:00:00"/>
    <d v="2053-02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3"/>
    <d v="2024-04-11T05:17:00"/>
    <d v="2024-03-11T00:00:00"/>
    <d v="2025-01-05T00:00:00"/>
    <d v="2025-11-01T00:00:00"/>
    <d v="2026-08-28T00:00:00"/>
    <d v="2027-06-24T00:00:00"/>
    <d v="2028-04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3"/>
    <d v="2024-03-24T06:36:00"/>
    <d v="2024-02-24T00:00:00"/>
    <d v="2024-12-20T00:00:00"/>
    <d v="2025-10-16T00:00:00"/>
    <d v="2026-08-12T00:00:00"/>
    <d v="2027-06-08T00:00:00"/>
    <d v="2028-04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4"/>
    <d v="2021-03-15T04:17:00"/>
    <d v="2021-01-15T00:00:00"/>
    <d v="2023-01-15T00:00:00"/>
    <d v="2025-01-15T00:00:00"/>
    <d v="2027-01-15T00:00:00"/>
    <d v="2029-01-15T00:00:00"/>
    <d v="2031-01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5"/>
    <d v="2020-11-30T14:03:00"/>
    <d v="2020-10-30T00:00:00"/>
    <d v="2021-03-29T00:00:00"/>
    <d v="2021-08-26T00:00:00"/>
    <d v="2022-01-23T00:00:00"/>
    <d v="2022-06-22T00:00:00"/>
    <d v="2022-11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7"/>
    <x v="5"/>
    <d v="2020-12-07T15:06:00"/>
    <d v="2020-11-07T00:00:00"/>
    <d v="2021-04-06T00:00:00"/>
    <d v="2021-09-03T00:00:00"/>
    <d v="2022-01-31T00:00:00"/>
    <d v="2022-06-30T00:00:00"/>
    <d v="2022-1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</r>
  <r>
    <x v="0"/>
    <x v="7"/>
    <x v="0"/>
    <d v="2022-01-01T17:25:00"/>
    <d v="2021-11-01T00:00:00"/>
    <d v="2024-05-01T00:00:00"/>
    <d v="2026-10-30T00:00:00"/>
    <d v="2029-04-29T00:00:00"/>
    <d v="2031-10-28T00:00:00"/>
    <d v="2034-04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</r>
  <r>
    <x v="0"/>
    <x v="7"/>
    <x v="0"/>
    <d v="2030-10-08T08:21:00"/>
    <d v="2030-08-08T00:00:00"/>
    <d v="2042-08-08T00:00:00"/>
    <d v="2054-08-08T00:00:00"/>
    <d v="2066-08-08T00:00:00"/>
    <d v="2078-08-08T00:00:00"/>
    <d v="2090-08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2-03-08T03:27:00"/>
    <d v="2022-01-08T00:00:00"/>
    <d v="2024-07-08T00:00:00"/>
    <d v="2027-01-06T00:00:00"/>
    <d v="2029-07-06T00:00:00"/>
    <d v="2032-01-04T00:00:00"/>
    <d v="2034-07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</r>
  <r>
    <x v="0"/>
    <x v="7"/>
    <x v="0"/>
    <d v="2031-02-05T05:11:00"/>
    <d v="2030-12-05T00:00:00"/>
    <d v="2042-12-05T00:00:00"/>
    <d v="2054-12-05T00:00:00"/>
    <d v="2066-12-05T00:00:00"/>
    <d v="2078-12-05T00:00:00"/>
    <d v="2090-12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2-04-15T21:48:00"/>
    <d v="2022-02-15T00:00:00"/>
    <d v="2024-08-10T00:00:00"/>
    <d v="2027-02-03T00:00:00"/>
    <d v="2029-07-29T00:00:00"/>
    <d v="2032-01-22T00:00:00"/>
    <d v="2034-07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31-04-05T14:51:00"/>
    <d v="2031-02-05T00:00:00"/>
    <d v="2043-02-05T00:00:00"/>
    <d v="2055-02-05T00:00:00"/>
    <d v="2067-02-05T00:00:00"/>
    <d v="2079-02-05T00:00:00"/>
    <d v="2091-02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8-07-07T07:47:00"/>
    <d v="2028-05-07T00:00:00"/>
    <d v="2040-05-07T00:00:00"/>
    <d v="2052-05-07T00:00:00"/>
    <d v="2064-05-07T00:00:00"/>
    <d v="2076-05-07T00:00:00"/>
    <d v="2088-05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20-03-25T09:25:00"/>
    <d v="2020-01-25T00:00:00"/>
    <d v="2022-07-25T00:00:00"/>
    <d v="2025-01-22T00:00:00"/>
    <d v="2027-07-23T00:00:00"/>
    <d v="2030-01-20T00:00:00"/>
    <d v="2032-07-20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0"/>
    <d v="2030-06-20T10:33:00"/>
    <d v="2030-04-20T00:00:00"/>
    <d v="2042-04-20T00:00:00"/>
    <d v="2054-04-20T00:00:00"/>
    <d v="2066-04-20T00:00:00"/>
    <d v="2078-04-20T00:00:00"/>
    <d v="2090-04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7"/>
    <d v="2021-06-30T13:04:00"/>
    <d v="2021-06-23T00:00:00"/>
    <d v="2024-07-23T00:00:00"/>
    <d v="2027-08-23T00:00:00"/>
    <d v="2030-09-23T00:00:00"/>
    <d v="2033-10-23T00:00:00"/>
    <d v="2036-11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8"/>
    <d v="2020-06-12T11:05:00"/>
    <d v="2020-05-12T00:00:00"/>
    <d v="2022-08-31T00:00:00"/>
    <d v="2024-12-19T00:00:00"/>
    <d v="2027-04-09T00:00:00"/>
    <d v="2029-07-28T00:00:00"/>
    <d v="2031-11-16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6"/>
    <d v="2022-01-25T12:52:00"/>
    <d v="2021-12-25T00:00:00"/>
    <d v="2023-12-24T00:00:00"/>
    <d v="2025-12-22T00:00:00"/>
    <d v="2027-12-21T00:00:00"/>
    <d v="2029-12-19T00:00:00"/>
    <d v="2031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7"/>
    <x v="21"/>
    <d v="2025-10-23T00:00:00"/>
    <d v="2025-08-23T00:00:00"/>
    <d v="2037-08-23T00:00:00"/>
    <d v="2049-08-23T00:00:00"/>
    <d v="2061-08-23T00:00:00"/>
    <d v="2073-08-23T00:00:00"/>
    <d v="2085-08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22"/>
    <d v="2022-01-25T12:52:00"/>
    <d v="2021-12-25T00:00:00"/>
    <d v="2023-12-24T00:00:00"/>
    <d v="2025-12-22T00:00:00"/>
    <d v="2027-12-21T00:00:00"/>
    <d v="2029-12-19T00:00:00"/>
    <d v="2031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7"/>
    <x v="26"/>
    <d v="2020-09-20T14:44:00"/>
    <d v="2020-09-13T00:00:00"/>
    <d v="2021-10-13T00:00:00"/>
    <d v="2022-11-13T00:00:00"/>
    <d v="2023-12-13T00:00:00"/>
    <d v="2025-01-13T00:00:00"/>
    <d v="2026-02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7"/>
    <x v="23"/>
    <d v="2021-10-23T23:00:00"/>
    <d v="2021-09-23T00:00:00"/>
    <d v="2029-09-23T00:00:00"/>
    <d v="2037-09-23T00:00:00"/>
    <d v="2045-09-23T00:00:00"/>
    <d v="2053-09-23T00:00:00"/>
    <d v="2061-09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7"/>
    <x v="20"/>
    <d v="2025-10-23T00:00:00"/>
    <d v="2025-08-23T00:00:00"/>
    <d v="2037-08-23T00:00:00"/>
    <d v="2049-08-23T00:00:00"/>
    <d v="2061-08-23T00:00:00"/>
    <d v="2073-08-23T00:00:00"/>
    <d v="2085-08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24"/>
    <d v="2022-01-25T12:52:00"/>
    <d v="2021-12-25T00:00:00"/>
    <d v="2023-12-24T00:00:00"/>
    <d v="2025-12-22T00:00:00"/>
    <d v="2027-12-21T00:00:00"/>
    <d v="2029-12-19T00:00:00"/>
    <d v="2031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7"/>
    <x v="25"/>
    <d v="2020-02-12T14:34:00"/>
    <d v="2020-02-05T00:00:00"/>
    <d v="2021-09-05T00:00:00"/>
    <d v="2023-04-05T00:00:00"/>
    <d v="2024-11-05T00:00:00"/>
    <d v="2026-06-05T00:00:00"/>
    <d v="2028-01-05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</r>
  <r>
    <x v="0"/>
    <x v="7"/>
    <x v="13"/>
    <d v="2022-01-25T12:52:00"/>
    <d v="2021-12-25T00:00:00"/>
    <d v="2023-12-24T00:00:00"/>
    <d v="2025-12-22T00:00:00"/>
    <d v="2027-12-21T00:00:00"/>
    <d v="2029-12-19T00:00:00"/>
    <d v="2031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7"/>
    <x v="14"/>
    <d v="2020-04-20T08:06:00"/>
    <d v="2020-03-20T00:00:00"/>
    <d v="2021-11-10T00:00:00"/>
    <d v="2023-07-03T00:00:00"/>
    <d v="2025-02-22T00:00:00"/>
    <d v="2026-10-15T00:00:00"/>
    <d v="2028-06-06T00:00:00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7"/>
    <x v="14"/>
    <d v="2020-03-24T21:43:00"/>
    <d v="2020-02-24T00:00:00"/>
    <d v="2021-10-16T00:00:00"/>
    <d v="2023-06-08T00:00:00"/>
    <d v="2025-01-28T00:00:00"/>
    <d v="2026-09-20T00:00:00"/>
    <d v="2028-05-12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7"/>
    <x v="15"/>
    <d v="2021-06-30T15:36:00"/>
    <d v="2021-06-23T00:00:00"/>
    <d v="2024-07-23T00:00:00"/>
    <d v="2027-08-23T00:00:00"/>
    <d v="2030-09-23T00:00:00"/>
    <d v="2033-10-23T00:00:00"/>
    <d v="2036-11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x v="19"/>
    <d v="2020-06-12T11:05:00"/>
    <d v="2020-05-12T00:00:00"/>
    <d v="2022-08-31T00:00:00"/>
    <d v="2024-12-19T00:00:00"/>
    <d v="2027-04-09T00:00:00"/>
    <d v="2029-07-28T00:00:00"/>
    <d v="2031-11-16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9"/>
    <d v="2020-11-09T13:48:00"/>
    <d v="2020-10-09T00:00:00"/>
    <d v="2023-01-28T00:00:00"/>
    <d v="2025-05-18T00:00:00"/>
    <d v="2027-09-06T00:00:00"/>
    <d v="2029-12-25T00:00:00"/>
    <d v="2032-04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0"/>
    <d v="2020-09-01T10:32:00"/>
    <d v="2020-08-25T00:00:00"/>
    <d v="2021-09-25T00:00:00"/>
    <d v="2022-10-25T00:00:00"/>
    <d v="2023-11-25T00:00:00"/>
    <d v="2024-12-25T00:00:00"/>
    <d v="2026-01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8"/>
    <x v="11"/>
    <d v="2020-09-16T13:57:00"/>
    <d v="2020-09-09T00:00:00"/>
    <d v="2021-10-09T00:00:00"/>
    <d v="2022-11-09T00:00:00"/>
    <d v="2023-12-09T00:00:00"/>
    <d v="2025-01-09T00:00:00"/>
    <d v="2026-02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8"/>
    <x v="12"/>
    <d v="2026-05-14T18:53:00"/>
    <d v="2026-04-14T00:00:00"/>
    <d v="2032-01-13T00:00:00"/>
    <d v="2037-10-13T00:00:00"/>
    <d v="2043-07-14T00:00:00"/>
    <d v="2049-04-13T00:00:00"/>
    <d v="2055-01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2"/>
    <d v="2025-10-14T15:19:00"/>
    <d v="2025-09-14T00:00:00"/>
    <d v="2031-06-15T00:00:00"/>
    <d v="2037-03-15T00:00:00"/>
    <d v="2042-12-14T00:00:00"/>
    <d v="2048-09-13T00:00:00"/>
    <d v="2054-06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6"/>
    <d v="2026-05-16T21:19:00"/>
    <d v="2026-04-16T00:00:00"/>
    <d v="2036-04-11T00:00:00"/>
    <d v="2046-04-07T00:00:00"/>
    <d v="2056-04-02T00:00:00"/>
    <d v="2066-03-29T00:00:00"/>
    <d v="2076-03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7"/>
    <d v="2020-03-06T15:45:00"/>
    <d v="2020-02-06T00:00:00"/>
    <d v="2022-02-04T00:00:00"/>
    <d v="2024-02-03T00:00:00"/>
    <d v="2026-02-01T00:00:00"/>
    <d v="2028-01-31T00:00:00"/>
    <d v="2030-01-29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8"/>
    <d v="2022-11-15T23:18:00"/>
    <d v="2022-10-15T00:00:00"/>
    <d v="2025-08-30T00:00:00"/>
    <d v="2028-07-15T00:00:00"/>
    <d v="2031-05-31T00:00:00"/>
    <d v="2034-04-15T00:00:00"/>
    <d v="2037-0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8"/>
    <d v="2022-06-28T22:46:00"/>
    <d v="2022-05-28T00:00:00"/>
    <d v="2025-04-12T00:00:00"/>
    <d v="2028-02-26T00:00:00"/>
    <d v="2031-01-11T00:00:00"/>
    <d v="2033-11-26T00:00:00"/>
    <d v="2036-10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0-04-16T15:40:00"/>
    <d v="2030-02-16T00:00:00"/>
    <d v="2042-02-16T00:00:00"/>
    <d v="2054-02-16T00:00:00"/>
    <d v="2066-02-16T00:00:00"/>
    <d v="2078-02-16T00:00:00"/>
    <d v="2090-0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1-07-09T01:49:00"/>
    <d v="2021-05-09T00:00:00"/>
    <d v="2023-11-07T00:00:00"/>
    <d v="2026-05-07T00:00:00"/>
    <d v="2028-11-04T00:00:00"/>
    <d v="2031-05-05T00:00:00"/>
    <d v="2033-11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1-01-31T03:40:00"/>
    <d v="2020-12-01T00:00:00"/>
    <d v="2023-06-01T00:00:00"/>
    <d v="2025-11-29T00:00:00"/>
    <d v="2028-05-29T00:00:00"/>
    <d v="2030-11-27T00:00:00"/>
    <d v="2033-05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9-10-16T10:14:00"/>
    <d v="2029-08-16T00:00:00"/>
    <d v="2041-08-16T00:00:00"/>
    <d v="2053-08-16T00:00:00"/>
    <d v="2065-08-16T00:00:00"/>
    <d v="2077-08-16T00:00:00"/>
    <d v="2089-08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"/>
    <d v="2023-03-17T13:02:00"/>
    <d v="2023-01-17T00:00:00"/>
    <d v="2029-01-17T00:00:00"/>
    <d v="2035-01-17T00:00:00"/>
    <d v="2041-01-17T00:00:00"/>
    <d v="2047-01-17T00:00:00"/>
    <d v="2053-0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3"/>
    <d v="2020-05-19T03:32:00"/>
    <d v="2020-04-19T00:00:00"/>
    <d v="2021-02-13T00:00:00"/>
    <d v="2021-12-10T00:00:00"/>
    <d v="2022-10-06T00:00:00"/>
    <d v="2023-08-02T00:00:00"/>
    <d v="2024-05-28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8"/>
    <x v="3"/>
    <d v="2020-05-25T13:57:00"/>
    <d v="2020-04-25T00:00:00"/>
    <d v="2021-02-19T00:00:00"/>
    <d v="2021-12-16T00:00:00"/>
    <d v="2022-10-12T00:00:00"/>
    <d v="2023-08-08T00:00:00"/>
    <d v="2024-06-03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</r>
  <r>
    <x v="0"/>
    <x v="8"/>
    <x v="4"/>
    <d v="2020-04-26T15:51:00"/>
    <d v="2020-02-26T00:00:00"/>
    <d v="2022-02-26T00:00:00"/>
    <d v="2024-02-26T00:00:00"/>
    <d v="2026-02-26T00:00:00"/>
    <d v="2028-02-26T00:00:00"/>
    <d v="2030-02-26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"/>
    <d v="2020-03-17T13:03:00"/>
    <d v="2020-01-17T00:00:00"/>
    <d v="2023-01-17T00:00:00"/>
    <d v="2026-01-17T00:00:00"/>
    <d v="2029-01-17T00:00:00"/>
    <d v="2032-01-17T00:00:00"/>
    <d v="2035-01-17T00:00:00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5"/>
    <d v="2020-06-08T08:31:00"/>
    <d v="2020-05-08T00:00:00"/>
    <d v="2020-10-05T00:00:00"/>
    <d v="2021-03-04T00:00:00"/>
    <d v="2021-08-01T00:00:00"/>
    <d v="2021-12-29T00:00:00"/>
    <d v="2022-05-28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</r>
  <r>
    <x v="0"/>
    <x v="8"/>
    <x v="5"/>
    <d v="2020-05-21T10:37:00"/>
    <d v="2020-04-21T00:00:00"/>
    <d v="2020-09-18T00:00:00"/>
    <d v="2021-02-15T00:00:00"/>
    <d v="2021-07-15T00:00:00"/>
    <d v="2021-12-12T00:00:00"/>
    <d v="2022-05-11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8"/>
    <x v="0"/>
    <d v="2022-06-07T14:12:00"/>
    <d v="2022-04-07T00:00:00"/>
    <d v="2024-10-05T00:00:00"/>
    <d v="2027-04-05T00:00:00"/>
    <d v="2029-10-03T00:00:00"/>
    <d v="2032-04-02T00:00:00"/>
    <d v="2034-10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1-04-18T13:51:00"/>
    <d v="2031-02-18T00:00:00"/>
    <d v="2043-02-18T00:00:00"/>
    <d v="2055-02-18T00:00:00"/>
    <d v="2067-02-18T00:00:00"/>
    <d v="2079-02-18T00:00:00"/>
    <d v="2091-0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2-05-06T03:33:00"/>
    <d v="2022-03-06T00:00:00"/>
    <d v="2024-09-03T00:00:00"/>
    <d v="2027-03-04T00:00:00"/>
    <d v="2029-09-01T00:00:00"/>
    <d v="2032-03-01T00:00:00"/>
    <d v="2034-08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1-03-08T15:58:00"/>
    <d v="2031-01-08T00:00:00"/>
    <d v="2043-01-08T00:00:00"/>
    <d v="2055-01-08T00:00:00"/>
    <d v="2067-01-08T00:00:00"/>
    <d v="2079-01-08T00:00:00"/>
    <d v="2091-01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2-05-06T03:33:00"/>
    <d v="2022-03-06T00:00:00"/>
    <d v="2024-09-03T00:00:00"/>
    <d v="2027-03-04T00:00:00"/>
    <d v="2029-09-01T00:00:00"/>
    <d v="2032-03-01T00:00:00"/>
    <d v="2034-08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1-03-18T13:43:00"/>
    <d v="2031-01-18T00:00:00"/>
    <d v="2043-01-18T00:00:00"/>
    <d v="2055-01-18T00:00:00"/>
    <d v="2067-01-18T00:00:00"/>
    <d v="2079-01-18T00:00:00"/>
    <d v="2091-01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2-06-08T13:35:00"/>
    <d v="2022-04-08T00:00:00"/>
    <d v="2024-10-06T00:00:00"/>
    <d v="2027-04-06T00:00:00"/>
    <d v="2029-10-04T00:00:00"/>
    <d v="2032-04-03T00:00:00"/>
    <d v="2034-10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1-04-01T14:21:00"/>
    <d v="2031-02-01T00:00:00"/>
    <d v="2043-02-01T00:00:00"/>
    <d v="2055-02-01T00:00:00"/>
    <d v="2067-02-01T00:00:00"/>
    <d v="2079-02-01T00:00:00"/>
    <d v="2091-0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2-07-01T11:04:00"/>
    <d v="2022-05-01T00:00:00"/>
    <d v="2024-10-29T00:00:00"/>
    <d v="2027-04-29T00:00:00"/>
    <d v="2029-10-27T00:00:00"/>
    <d v="2032-04-26T00:00:00"/>
    <d v="2034-10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1-03-15T11:18:00"/>
    <d v="2031-01-15T00:00:00"/>
    <d v="2043-01-15T00:00:00"/>
    <d v="2055-01-15T00:00:00"/>
    <d v="2067-01-15T00:00:00"/>
    <d v="2079-01-15T00:00:00"/>
    <d v="2091-01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22-06-07T14:12:00"/>
    <d v="2022-04-07T00:00:00"/>
    <d v="2024-10-05T00:00:00"/>
    <d v="2027-04-05T00:00:00"/>
    <d v="2029-10-03T00:00:00"/>
    <d v="2032-04-02T00:00:00"/>
    <d v="2034-10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0"/>
    <d v="2031-05-02T15:24:00"/>
    <d v="2031-03-02T00:00:00"/>
    <d v="2043-03-02T00:00:00"/>
    <d v="2055-03-02T00:00:00"/>
    <d v="2067-03-02T00:00:00"/>
    <d v="2079-03-02T00:00:00"/>
    <d v="2091-03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7"/>
    <d v="2021-08-04T14:44:00"/>
    <d v="2021-07-28T00:00:00"/>
    <d v="2024-08-28T00:00:00"/>
    <d v="2027-09-28T00:00:00"/>
    <d v="2030-10-28T00:00:00"/>
    <d v="2033-11-28T00:00:00"/>
    <d v="2036-1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</r>
  <r>
    <x v="0"/>
    <x v="8"/>
    <x v="18"/>
    <d v="2020-11-09T13:48:00"/>
    <d v="2020-10-09T00:00:00"/>
    <d v="2023-01-28T00:00:00"/>
    <d v="2025-05-18T00:00:00"/>
    <d v="2027-09-06T00:00:00"/>
    <d v="2029-12-25T00:00:00"/>
    <d v="2032-04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1"/>
    <d v="2025-04-09T00:00:00"/>
    <d v="2025-02-09T00:00:00"/>
    <d v="2037-02-09T00:00:00"/>
    <d v="2049-02-09T00:00:00"/>
    <d v="2061-02-09T00:00:00"/>
    <d v="2073-02-09T00:00:00"/>
    <d v="2085-02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2"/>
    <d v="2020-03-06T15:45:00"/>
    <d v="2020-02-06T00:00:00"/>
    <d v="2022-02-04T00:00:00"/>
    <d v="2024-02-03T00:00:00"/>
    <d v="2026-02-01T00:00:00"/>
    <d v="2028-01-31T00:00:00"/>
    <d v="2030-01-29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6"/>
    <d v="2020-09-24T22:24:00"/>
    <d v="2020-09-17T00:00:00"/>
    <d v="2021-10-17T00:00:00"/>
    <d v="2022-11-17T00:00:00"/>
    <d v="2023-12-17T00:00:00"/>
    <d v="2025-01-17T00:00:00"/>
    <d v="2026-0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8"/>
    <x v="23"/>
    <d v="2021-04-09T23:00:00"/>
    <d v="2021-03-09T00:00:00"/>
    <d v="2029-03-09T00:00:00"/>
    <d v="2037-03-09T00:00:00"/>
    <d v="2045-03-09T00:00:00"/>
    <d v="2053-03-09T00:00:00"/>
    <d v="2061-03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0"/>
    <d v="2025-04-09T00:00:00"/>
    <d v="2025-02-09T00:00:00"/>
    <d v="2037-02-09T00:00:00"/>
    <d v="2049-02-09T00:00:00"/>
    <d v="2061-02-09T00:00:00"/>
    <d v="2073-02-09T00:00:00"/>
    <d v="2085-02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4"/>
    <d v="2020-03-06T15:45:00"/>
    <d v="2020-02-06T00:00:00"/>
    <d v="2022-02-04T00:00:00"/>
    <d v="2024-02-03T00:00:00"/>
    <d v="2026-02-01T00:00:00"/>
    <d v="2028-01-31T00:00:00"/>
    <d v="2030-01-29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25"/>
    <d v="2020-04-14T12:42:00"/>
    <d v="2020-04-07T00:00:00"/>
    <d v="2021-11-07T00:00:00"/>
    <d v="2023-06-07T00:00:00"/>
    <d v="2025-01-07T00:00:00"/>
    <d v="2026-08-07T00:00:00"/>
    <d v="2028-03-07T00:00:00"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</r>
  <r>
    <x v="0"/>
    <x v="8"/>
    <x v="14"/>
    <d v="2024-04-21T07:39:00"/>
    <d v="2024-03-21T00:00:00"/>
    <d v="2025-11-11T00:00:00"/>
    <d v="2027-07-04T00:00:00"/>
    <d v="2029-02-23T00:00:00"/>
    <d v="2030-10-16T00:00:00"/>
    <d v="2032-06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4"/>
    <d v="2023-06-28T11:51:00"/>
    <d v="2023-05-28T00:00:00"/>
    <d v="2025-01-17T00:00:00"/>
    <d v="2026-09-09T00:00:00"/>
    <d v="2028-05-01T00:00:00"/>
    <d v="2029-12-22T00:00:00"/>
    <d v="2031-08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3"/>
    <d v="2020-03-06T15:45:00"/>
    <d v="2020-02-06T00:00:00"/>
    <d v="2022-02-04T00:00:00"/>
    <d v="2024-02-03T00:00:00"/>
    <d v="2026-02-01T00:00:00"/>
    <d v="2028-01-31T00:00:00"/>
    <d v="2030-01-29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5"/>
    <d v="2021-08-06T14:15:00"/>
    <d v="2021-07-30T00:00:00"/>
    <d v="2024-08-30T00:00:00"/>
    <d v="2027-09-30T00:00:00"/>
    <d v="2030-10-30T00:00:00"/>
    <d v="2033-11-30T00:00:00"/>
    <d v="2036-12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</r>
  <r>
    <x v="0"/>
    <x v="8"/>
    <x v="19"/>
    <d v="2020-11-09T13:48:00"/>
    <d v="2020-10-09T00:00:00"/>
    <d v="2023-01-28T00:00:00"/>
    <d v="2025-05-18T00:00:00"/>
    <d v="2027-09-06T00:00:00"/>
    <d v="2029-12-25T00:00:00"/>
    <d v="2032-04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x v="16"/>
    <d v="2020-03-06T15:45:00"/>
    <d v="2020-02-06T00:00:00"/>
    <d v="2022-02-04T00:00:00"/>
    <d v="2024-02-03T00:00:00"/>
    <d v="2026-02-01T00:00:00"/>
    <d v="2028-01-31T00:00:00"/>
    <d v="2030-01-29T00:00:00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9"/>
    <d v="2022-05-12T22:59:00"/>
    <d v="2022-04-12T00:00:00"/>
    <d v="2024-07-31T00:00:00"/>
    <d v="2026-11-19T00:00:00"/>
    <d v="2029-03-09T00:00:00"/>
    <d v="2031-06-28T00:00:00"/>
    <d v="2033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0"/>
    <d v="2020-10-18T03:33:00"/>
    <d v="2020-10-11T00:00:00"/>
    <d v="2021-11-11T00:00:00"/>
    <d v="2022-12-11T00:00:00"/>
    <d v="2024-01-11T00:00:00"/>
    <d v="2025-02-11T00:00:00"/>
    <d v="2026-03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9"/>
    <x v="11"/>
    <d v="2020-10-05T02:02:00"/>
    <d v="2020-09-28T00:00:00"/>
    <d v="2021-10-28T00:00:00"/>
    <d v="2022-11-28T00:00:00"/>
    <d v="2023-12-28T00:00:00"/>
    <d v="2025-01-28T00:00:00"/>
    <d v="2026-0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</r>
  <r>
    <x v="0"/>
    <x v="9"/>
    <x v="12"/>
    <d v="2027-05-08T23:24:00"/>
    <d v="2027-04-08T00:00:00"/>
    <d v="2033-01-06T00:00:00"/>
    <d v="2038-10-07T00:00:00"/>
    <d v="2044-07-07T00:00:00"/>
    <d v="2050-04-07T00:00:00"/>
    <d v="2056-01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2"/>
    <d v="2029-06-16T15:17:00"/>
    <d v="2029-05-16T00:00:00"/>
    <d v="2035-02-14T00:00:00"/>
    <d v="2040-11-14T00:00:00"/>
    <d v="2046-08-15T00:00:00"/>
    <d v="2052-05-15T00:00:00"/>
    <d v="2058-02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6"/>
    <d v="2027-11-23T18:34:00"/>
    <d v="2027-10-23T00:00:00"/>
    <d v="2037-10-18T00:00:00"/>
    <d v="2047-10-14T00:00:00"/>
    <d v="2057-10-09T00:00:00"/>
    <d v="2067-10-05T00:00:00"/>
    <d v="2077-09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7"/>
    <d v="2021-06-02T21:40:00"/>
    <d v="2021-05-02T00:00:00"/>
    <d v="2023-05-01T00:00:00"/>
    <d v="2025-04-29T00:00:00"/>
    <d v="2027-04-28T00:00:00"/>
    <d v="2029-04-26T00:00:00"/>
    <d v="2031-04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8"/>
    <d v="2023-02-16T02:25:00"/>
    <d v="2023-01-16T00:00:00"/>
    <d v="2025-12-01T00:00:00"/>
    <d v="2028-10-16T00:00:00"/>
    <d v="2031-09-01T00:00:00"/>
    <d v="2034-07-17T00:00:00"/>
    <d v="2037-06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8"/>
    <d v="2024-03-01T23:01:00"/>
    <d v="2024-02-01T00:00:00"/>
    <d v="2026-12-17T00:00:00"/>
    <d v="2029-11-01T00:00:00"/>
    <d v="2032-09-16T00:00:00"/>
    <d v="2035-08-02T00:00:00"/>
    <d v="2038-06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9-03-21T13:33:00"/>
    <d v="2029-01-21T00:00:00"/>
    <d v="2041-01-21T00:00:00"/>
    <d v="2053-01-21T00:00:00"/>
    <d v="2065-01-21T00:00:00"/>
    <d v="2077-01-21T00:00:00"/>
    <d v="2089-01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0-05-18T20:48:00"/>
    <d v="2020-03-18T00:00:00"/>
    <d v="2022-09-16T00:00:00"/>
    <d v="2025-03-16T00:00:00"/>
    <d v="2027-09-14T00:00:00"/>
    <d v="2030-03-14T00:00:00"/>
    <d v="2032-09-11T00:00:00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2-09-20T09:36:00"/>
    <d v="2022-07-20T00:00:00"/>
    <d v="2025-01-17T00:00:00"/>
    <d v="2027-07-18T00:00:00"/>
    <d v="2030-01-15T00:00:00"/>
    <d v="2032-07-15T00:00:00"/>
    <d v="2035-01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"/>
    <d v="2020-06-23T14:47:00"/>
    <d v="2020-04-23T00:00:00"/>
    <d v="2023-04-23T00:00:00"/>
    <d v="2026-04-23T00:00:00"/>
    <d v="2029-04-23T00:00:00"/>
    <d v="2032-04-23T00:00:00"/>
    <d v="2035-04-23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"/>
    <d v="2023-04-13T14:31:00"/>
    <d v="2023-02-13T00:00:00"/>
    <d v="2029-02-13T00:00:00"/>
    <d v="2035-02-13T00:00:00"/>
    <d v="2041-02-13T00:00:00"/>
    <d v="2047-02-13T00:00:00"/>
    <d v="2053-02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3"/>
    <d v="2020-07-15T21:55:00"/>
    <d v="2020-06-15T00:00:00"/>
    <d v="2021-04-11T00:00:00"/>
    <d v="2022-02-05T00:00:00"/>
    <d v="2022-12-02T00:00:00"/>
    <d v="2023-09-28T00:00:00"/>
    <d v="2024-07-24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4"/>
    <d v="2021-01-15T03:07:00"/>
    <d v="2020-11-15T00:00:00"/>
    <d v="2022-11-15T00:00:00"/>
    <d v="2024-11-15T00:00:00"/>
    <d v="2026-11-15T00:00:00"/>
    <d v="2028-11-15T00:00:00"/>
    <d v="2030-11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5"/>
    <d v="2020-06-29T02:26:00"/>
    <d v="2020-05-29T00:00:00"/>
    <d v="2020-10-26T00:00:00"/>
    <d v="2021-03-25T00:00:00"/>
    <d v="2021-08-22T00:00:00"/>
    <d v="2022-01-19T00:00:00"/>
    <d v="2022-06-18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</r>
  <r>
    <x v="0"/>
    <x v="9"/>
    <x v="5"/>
    <d v="2020-09-06T12:20:00"/>
    <d v="2020-08-06T00:00:00"/>
    <d v="2021-01-03T00:00:00"/>
    <d v="2021-06-02T00:00:00"/>
    <d v="2021-10-30T00:00:00"/>
    <d v="2022-03-29T00:00:00"/>
    <d v="2022-08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</r>
  <r>
    <x v="0"/>
    <x v="9"/>
    <x v="3"/>
    <d v="2022-07-06T17:31:00"/>
    <d v="2022-06-06T00:00:00"/>
    <d v="2023-04-02T00:00:00"/>
    <d v="2024-01-27T00:00:00"/>
    <d v="2024-11-22T00:00:00"/>
    <d v="2025-09-18T00:00:00"/>
    <d v="2026-07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1-08-16T07:23:00"/>
    <d v="2021-06-16T00:00:00"/>
    <d v="2023-12-15T00:00:00"/>
    <d v="2026-06-14T00:00:00"/>
    <d v="2028-12-12T00:00:00"/>
    <d v="2031-06-12T00:00:00"/>
    <d v="2033-12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30-01-12T00:00:00"/>
    <d v="2029-11-12T00:00:00"/>
    <d v="2041-11-12T00:00:00"/>
    <d v="2053-11-12T00:00:00"/>
    <d v="2065-11-12T00:00:00"/>
    <d v="2077-11-12T00:00:00"/>
    <d v="2089-11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9-09-30T15:00:00"/>
    <d v="2029-07-30T00:00:00"/>
    <d v="2041-07-30T00:00:00"/>
    <d v="2053-07-30T00:00:00"/>
    <d v="2065-07-30T00:00:00"/>
    <d v="2077-07-30T00:00:00"/>
    <d v="2089-07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1-03-13T10:03:00"/>
    <d v="2021-01-13T00:00:00"/>
    <d v="2023-07-14T00:00:00"/>
    <d v="2026-01-11T00:00:00"/>
    <d v="2028-07-11T00:00:00"/>
    <d v="2031-01-09T00:00:00"/>
    <d v="2033-07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9-09-22T00:00:00"/>
    <d v="2029-07-22T00:00:00"/>
    <d v="2041-07-22T00:00:00"/>
    <d v="2053-07-22T00:00:00"/>
    <d v="2065-07-22T00:00:00"/>
    <d v="2077-07-22T00:00:00"/>
    <d v="2089-07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1-03-13T10:03:00"/>
    <d v="2021-01-13T00:00:00"/>
    <d v="2023-07-14T00:00:00"/>
    <d v="2026-01-11T00:00:00"/>
    <d v="2028-07-11T00:00:00"/>
    <d v="2031-01-09T00:00:00"/>
    <d v="2033-07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31-08-03T00:00:00"/>
    <d v="2031-06-03T00:00:00"/>
    <d v="2043-06-03T00:00:00"/>
    <d v="2055-06-03T00:00:00"/>
    <d v="2067-06-03T00:00:00"/>
    <d v="2079-06-03T00:00:00"/>
    <d v="2091-06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31-06-26T02:34:00"/>
    <d v="2031-04-26T00:00:00"/>
    <d v="2043-04-26T00:00:00"/>
    <d v="2055-04-26T00:00:00"/>
    <d v="2067-04-26T00:00:00"/>
    <d v="2079-04-26T00:00:00"/>
    <d v="2091-04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2-07-25T02:55:00"/>
    <d v="2022-05-25T00:00:00"/>
    <d v="2024-11-22T00:00:00"/>
    <d v="2027-05-23T00:00:00"/>
    <d v="2029-11-20T00:00:00"/>
    <d v="2032-05-20T00:00:00"/>
    <d v="2034-11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2-06-15T06:59:00"/>
    <d v="2022-04-15T00:00:00"/>
    <d v="2024-10-13T00:00:00"/>
    <d v="2027-04-13T00:00:00"/>
    <d v="2029-10-11T00:00:00"/>
    <d v="2032-04-10T00:00:00"/>
    <d v="2034-10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31-05-17T15:28:00"/>
    <d v="2031-03-17T00:00:00"/>
    <d v="2043-03-17T00:00:00"/>
    <d v="2055-03-17T00:00:00"/>
    <d v="2067-03-17T00:00:00"/>
    <d v="2079-03-17T00:00:00"/>
    <d v="2091-03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21-10-05T05:47:00"/>
    <d v="2021-08-05T00:00:00"/>
    <d v="2024-02-03T00:00:00"/>
    <d v="2026-08-03T00:00:00"/>
    <d v="2029-01-31T00:00:00"/>
    <d v="2031-08-01T00:00:00"/>
    <d v="2034-0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9"/>
    <x v="0"/>
    <d v="2030-03-17T00:00:00"/>
    <d v="2030-01-17T00:00:00"/>
    <d v="2042-01-17T00:00:00"/>
    <d v="2054-01-17T00:00:00"/>
    <d v="2066-01-17T00:00:00"/>
    <d v="2078-01-17T00:00:00"/>
    <d v="2090-0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7"/>
    <d v="2021-08-13T14:50:00"/>
    <d v="2021-08-06T00:00:00"/>
    <d v="2024-09-06T00:00:00"/>
    <d v="2027-10-06T00:00:00"/>
    <d v="2030-11-06T00:00:00"/>
    <d v="2033-12-06T00:00:00"/>
    <d v="2037-01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9"/>
    <x v="16"/>
    <d v="2021-07-05T20:46:00"/>
    <d v="2021-06-05T00:00:00"/>
    <d v="2023-06-04T00:00:00"/>
    <d v="2025-06-02T00:00:00"/>
    <d v="2027-06-01T00:00:00"/>
    <d v="2029-05-30T00:00:00"/>
    <d v="2031-05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1"/>
    <d v="2025-11-11T00:00:00"/>
    <d v="2025-09-11T00:00:00"/>
    <d v="2037-09-11T00:00:00"/>
    <d v="2049-09-11T00:00:00"/>
    <d v="2061-09-11T00:00:00"/>
    <d v="2073-09-11T00:00:00"/>
    <d v="2085-09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2"/>
    <d v="2021-07-05T20:46:00"/>
    <d v="2021-06-05T00:00:00"/>
    <d v="2023-06-04T00:00:00"/>
    <d v="2025-06-02T00:00:00"/>
    <d v="2027-06-01T00:00:00"/>
    <d v="2029-05-30T00:00:00"/>
    <d v="2031-05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3"/>
    <d v="2021-11-11T23:00:00"/>
    <d v="2021-10-11T00:00:00"/>
    <d v="2029-10-11T00:00:00"/>
    <d v="2037-10-11T00:00:00"/>
    <d v="2045-10-11T00:00:00"/>
    <d v="2053-10-11T00:00:00"/>
    <d v="2061-10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9"/>
    <x v="20"/>
    <d v="2025-11-11T00:00:00"/>
    <d v="2025-09-11T00:00:00"/>
    <d v="2037-09-11T00:00:00"/>
    <d v="2049-09-11T00:00:00"/>
    <d v="2061-09-11T00:00:00"/>
    <d v="2073-09-11T00:00:00"/>
    <d v="2085-09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4"/>
    <d v="2021-06-02T21:40:00"/>
    <d v="2021-05-02T00:00:00"/>
    <d v="2023-05-01T00:00:00"/>
    <d v="2025-04-29T00:00:00"/>
    <d v="2027-04-28T00:00:00"/>
    <d v="2029-04-26T00:00:00"/>
    <d v="2031-04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5"/>
    <d v="2020-08-31T09:47:00"/>
    <d v="2020-08-24T00:00:00"/>
    <d v="2022-03-24T00:00:00"/>
    <d v="2023-10-24T00:00:00"/>
    <d v="2025-05-24T00:00:00"/>
    <d v="2026-12-24T00:00:00"/>
    <d v="2028-07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26"/>
    <d v="2020-10-18T23:27:00"/>
    <d v="2020-10-11T00:00:00"/>
    <d v="2021-11-11T00:00:00"/>
    <d v="2022-12-11T00:00:00"/>
    <d v="2024-01-11T00:00:00"/>
    <d v="2025-02-11T00:00:00"/>
    <d v="2026-03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9"/>
    <x v="13"/>
    <d v="2021-06-23T09:26:00"/>
    <d v="2021-05-23T00:00:00"/>
    <d v="2023-05-22T00:00:00"/>
    <d v="2025-05-20T00:00:00"/>
    <d v="2027-05-19T00:00:00"/>
    <d v="2029-05-17T00:00:00"/>
    <d v="2031-05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4"/>
    <d v="2025-12-19T07:25:00"/>
    <d v="2025-11-19T00:00:00"/>
    <d v="2027-07-12T00:00:00"/>
    <d v="2029-03-03T00:00:00"/>
    <d v="2030-10-24T00:00:00"/>
    <d v="2032-06-15T00:00:00"/>
    <d v="2034-02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4"/>
    <d v="2020-07-17T19:29:00"/>
    <d v="2020-06-17T00:00:00"/>
    <d v="2022-02-07T00:00:00"/>
    <d v="2023-09-30T00:00:00"/>
    <d v="2025-05-22T00:00:00"/>
    <d v="2027-01-12T00:00:00"/>
    <d v="2028-09-03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5"/>
    <d v="2021-08-13T14:50:00"/>
    <d v="2021-08-06T00:00:00"/>
    <d v="2024-09-06T00:00:00"/>
    <d v="2027-10-06T00:00:00"/>
    <d v="2030-11-06T00:00:00"/>
    <d v="2033-12-06T00:00:00"/>
    <d v="2037-01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9"/>
    <x v="19"/>
    <d v="2022-05-12T22:59:00"/>
    <d v="2022-04-12T00:00:00"/>
    <d v="2024-07-31T00:00:00"/>
    <d v="2026-11-19T00:00:00"/>
    <d v="2029-03-09T00:00:00"/>
    <d v="2031-06-28T00:00:00"/>
    <d v="2033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x v="18"/>
    <d v="2022-05-12T22:59:00"/>
    <d v="2022-04-12T00:00:00"/>
    <d v="2024-07-31T00:00:00"/>
    <d v="2026-11-19T00:00:00"/>
    <d v="2029-03-09T00:00:00"/>
    <d v="2031-06-28T00:00:00"/>
    <d v="2033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4"/>
    <d v="2020-06-03T11:22:00"/>
    <d v="2020-05-03T00:00:00"/>
    <d v="2022-05-02T00:00:00"/>
    <d v="2024-04-30T00:00:00"/>
    <d v="2026-04-29T00:00:00"/>
    <d v="2028-04-27T00:00:00"/>
    <d v="2030-04-26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7"/>
    <d v="2021-09-22T14:45:00"/>
    <d v="2021-09-15T00:00:00"/>
    <d v="2024-10-15T00:00:00"/>
    <d v="2027-11-15T00:00:00"/>
    <d v="2030-12-15T00:00:00"/>
    <d v="2034-01-15T00:00:00"/>
    <d v="2037-02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</r>
  <r>
    <x v="0"/>
    <x v="10"/>
    <x v="18"/>
    <d v="2022-06-05T17:36:00"/>
    <d v="2022-05-05T00:00:00"/>
    <d v="2024-08-23T00:00:00"/>
    <d v="2026-12-12T00:00:00"/>
    <d v="2029-04-01T00:00:00"/>
    <d v="2031-07-21T00:00:00"/>
    <d v="2033-11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1"/>
    <d v="2026-04-03T00:00:00"/>
    <d v="2026-02-03T00:00:00"/>
    <d v="2038-02-03T00:00:00"/>
    <d v="2050-02-03T00:00:00"/>
    <d v="2062-02-03T00:00:00"/>
    <d v="2074-02-03T00:00:00"/>
    <d v="2086-02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2"/>
    <d v="2020-06-03T11:22:00"/>
    <d v="2020-05-03T00:00:00"/>
    <d v="2022-05-02T00:00:00"/>
    <d v="2024-04-30T00:00:00"/>
    <d v="2026-04-29T00:00:00"/>
    <d v="2028-04-27T00:00:00"/>
    <d v="2030-04-26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3"/>
    <d v="2022-04-03T23:00:00"/>
    <d v="2022-03-03T00:00:00"/>
    <d v="2030-03-03T00:00:00"/>
    <d v="2038-03-03T00:00:00"/>
    <d v="2046-03-03T00:00:00"/>
    <d v="2054-03-03T00:00:00"/>
    <d v="2062-03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0"/>
    <d v="2026-04-03T00:00:00"/>
    <d v="2026-02-03T00:00:00"/>
    <d v="2038-02-03T00:00:00"/>
    <d v="2050-02-03T00:00:00"/>
    <d v="2062-02-03T00:00:00"/>
    <d v="2074-02-03T00:00:00"/>
    <d v="2086-02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5"/>
    <d v="2020-09-14T09:45:00"/>
    <d v="2020-09-07T00:00:00"/>
    <d v="2022-04-07T00:00:00"/>
    <d v="2023-11-07T00:00:00"/>
    <d v="2025-06-07T00:00:00"/>
    <d v="2027-01-07T00:00:00"/>
    <d v="2028-08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6"/>
    <d v="2020-09-09T10:33:00"/>
    <d v="2020-09-02T00:00:00"/>
    <d v="2021-10-02T00:00:00"/>
    <d v="2022-11-02T00:00:00"/>
    <d v="2023-12-02T00:00:00"/>
    <d v="2025-01-02T00:00:00"/>
    <d v="2026-02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10"/>
    <x v="13"/>
    <d v="2020-06-03T11:22:00"/>
    <d v="2020-05-03T00:00:00"/>
    <d v="2022-05-02T00:00:00"/>
    <d v="2024-04-30T00:00:00"/>
    <d v="2026-04-29T00:00:00"/>
    <d v="2028-04-27T00:00:00"/>
    <d v="2030-04-26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4"/>
    <d v="2027-05-11T06:39:00"/>
    <d v="2027-04-11T00:00:00"/>
    <d v="2028-12-01T00:00:00"/>
    <d v="2030-07-24T00:00:00"/>
    <d v="2032-03-15T00:00:00"/>
    <d v="2033-11-05T00:00:00"/>
    <d v="2035-06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4"/>
    <d v="2025-05-03T13:01:00"/>
    <d v="2025-04-03T00:00:00"/>
    <d v="2026-11-24T00:00:00"/>
    <d v="2028-07-16T00:00:00"/>
    <d v="2030-03-08T00:00:00"/>
    <d v="2031-10-29T00:00:00"/>
    <d v="2033-06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5"/>
    <d v="2021-09-21T09:59:00"/>
    <d v="2021-09-14T00:00:00"/>
    <d v="2024-10-14T00:00:00"/>
    <d v="2027-11-14T00:00:00"/>
    <d v="2030-12-14T00:00:00"/>
    <d v="2034-01-14T00:00:00"/>
    <d v="2037-02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</r>
  <r>
    <x v="0"/>
    <x v="10"/>
    <x v="19"/>
    <d v="2022-06-06T15:38:00"/>
    <d v="2022-05-06T00:00:00"/>
    <d v="2024-08-24T00:00:00"/>
    <d v="2026-12-13T00:00:00"/>
    <d v="2029-04-02T00:00:00"/>
    <d v="2031-07-22T00:00:00"/>
    <d v="2033-11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6"/>
    <d v="2020-06-03T11:22:00"/>
    <d v="2020-05-03T00:00:00"/>
    <d v="2022-05-02T00:00:00"/>
    <d v="2024-04-30T00:00:00"/>
    <d v="2026-04-29T00:00:00"/>
    <d v="2028-04-27T00:00:00"/>
    <d v="2030-04-26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9"/>
    <d v="2022-06-11T16:06:00"/>
    <d v="2022-05-11T00:00:00"/>
    <d v="2024-08-29T00:00:00"/>
    <d v="2026-12-18T00:00:00"/>
    <d v="2029-04-07T00:00:00"/>
    <d v="2031-07-27T00:00:00"/>
    <d v="2033-1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0"/>
    <d v="2020-10-27T02:45:00"/>
    <d v="2020-10-20T00:00:00"/>
    <d v="2021-11-20T00:00:00"/>
    <d v="2022-12-20T00:00:00"/>
    <d v="2024-01-20T00:00:00"/>
    <d v="2025-02-20T00:00:00"/>
    <d v="2026-03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10"/>
    <x v="11"/>
    <d v="2020-10-26T01:54:00"/>
    <d v="2020-10-19T00:00:00"/>
    <d v="2021-11-19T00:00:00"/>
    <d v="2022-12-19T00:00:00"/>
    <d v="2024-01-19T00:00:00"/>
    <d v="2025-02-19T00:00:00"/>
    <d v="2026-03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10"/>
    <x v="12"/>
    <d v="2054-04-21T02:25:00"/>
    <d v="2054-03-21T00:00:00"/>
    <d v="2059-12-20T00:00:00"/>
    <d v="2065-09-19T00:00:00"/>
    <d v="2071-06-20T00:00:00"/>
    <d v="2077-03-20T00:00:00"/>
    <d v="2082-12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2"/>
    <d v="2020-11-07T23:41:00"/>
    <d v="2020-10-07T00:00:00"/>
    <d v="2026-07-08T00:00:00"/>
    <d v="2032-04-07T00:00:00"/>
    <d v="2038-01-06T00:00:00"/>
    <d v="2043-10-07T00:00:00"/>
    <d v="2049-07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6"/>
    <d v="2027-04-12T12:05:00"/>
    <d v="2027-03-12T00:00:00"/>
    <d v="2037-03-07T00:00:00"/>
    <d v="2047-03-03T00:00:00"/>
    <d v="2057-02-26T00:00:00"/>
    <d v="2067-02-22T00:00:00"/>
    <d v="2077-0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7"/>
    <d v="2020-06-03T11:22:00"/>
    <d v="2020-05-03T00:00:00"/>
    <d v="2022-05-02T00:00:00"/>
    <d v="2024-04-30T00:00:00"/>
    <d v="2026-04-29T00:00:00"/>
    <d v="2028-04-27T00:00:00"/>
    <d v="2030-04-26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8"/>
    <d v="2036-10-24T14:25:00"/>
    <d v="2036-09-24T00:00:00"/>
    <d v="2039-08-10T00:00:00"/>
    <d v="2042-06-25T00:00:00"/>
    <d v="2045-05-10T00:00:00"/>
    <d v="2048-03-25T00:00:00"/>
    <d v="2051-02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8"/>
    <d v="2020-08-09T15:32:00"/>
    <d v="2020-07-09T00:00:00"/>
    <d v="2023-05-25T00:00:00"/>
    <d v="2026-04-09T00:00:00"/>
    <d v="2029-02-22T00:00:00"/>
    <d v="2032-01-08T00:00:00"/>
    <d v="2034-11-23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9-09-23T04:08:00"/>
    <d v="2029-07-23T00:00:00"/>
    <d v="2041-07-23T00:00:00"/>
    <d v="2053-07-23T00:00:00"/>
    <d v="2065-07-23T00:00:00"/>
    <d v="2077-07-23T00:00:00"/>
    <d v="2089-07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0-07-29T22:47:00"/>
    <d v="2020-05-29T00:00:00"/>
    <d v="2022-11-27T00:00:00"/>
    <d v="2025-05-27T00:00:00"/>
    <d v="2027-11-25T00:00:00"/>
    <d v="2030-05-25T00:00:00"/>
    <d v="2032-11-22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1"/>
    <d v="2020-03-22T11:33:00"/>
    <d v="2020-01-22T00:00:00"/>
    <d v="2023-01-22T00:00:00"/>
    <d v="2026-01-22T00:00:00"/>
    <d v="2029-01-22T00:00:00"/>
    <d v="2032-01-22T00:00:00"/>
    <d v="2035-01-22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2"/>
    <d v="2023-03-27T14:55:00"/>
    <d v="2023-01-27T00:00:00"/>
    <d v="2029-01-27T00:00:00"/>
    <d v="2035-01-27T00:00:00"/>
    <d v="2041-01-27T00:00:00"/>
    <d v="2047-01-27T00:00:00"/>
    <d v="2053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3"/>
    <d v="2021-07-27T12:58:00"/>
    <d v="2021-06-27T00:00:00"/>
    <d v="2022-04-23T00:00:00"/>
    <d v="2023-02-17T00:00:00"/>
    <d v="2023-12-14T00:00:00"/>
    <d v="2024-10-09T00:00:00"/>
    <d v="2025-08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4"/>
    <d v="2020-06-01T14:59:00"/>
    <d v="2020-04-01T00:00:00"/>
    <d v="2022-04-01T00:00:00"/>
    <d v="2024-04-01T00:00:00"/>
    <d v="2026-04-01T00:00:00"/>
    <d v="2028-04-01T00:00:00"/>
    <d v="2030-04-01T00:00:00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5"/>
    <d v="2021-09-18T09:13:00"/>
    <d v="2021-08-18T00:00:00"/>
    <d v="2022-01-15T00:00:00"/>
    <d v="2022-06-14T00:00:00"/>
    <d v="2022-11-11T00:00:00"/>
    <d v="2023-04-10T00:00:00"/>
    <d v="2023-09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</r>
  <r>
    <x v="0"/>
    <x v="10"/>
    <x v="5"/>
    <d v="2021-01-17T06:03:00"/>
    <d v="2020-12-17T00:00:00"/>
    <d v="2021-05-16T00:00:00"/>
    <d v="2021-10-13T00:00:00"/>
    <d v="2022-03-12T00:00:00"/>
    <d v="2022-08-09T00:00:00"/>
    <d v="2023-01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0"/>
    <x v="3"/>
    <d v="2020-10-07T10:29:00"/>
    <d v="2020-09-07T00:00:00"/>
    <d v="2021-07-04T00:00:00"/>
    <d v="2022-04-30T00:00:00"/>
    <d v="2023-02-24T00:00:00"/>
    <d v="2023-12-21T00:00:00"/>
    <d v="2024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9-09-23T04:08:00"/>
    <d v="2029-07-23T00:00:00"/>
    <d v="2041-07-23T00:00:00"/>
    <d v="2053-07-23T00:00:00"/>
    <d v="2065-07-23T00:00:00"/>
    <d v="2077-07-23T00:00:00"/>
    <d v="2089-07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0-07-29T22:47:00"/>
    <d v="2020-05-29T00:00:00"/>
    <d v="2022-11-27T00:00:00"/>
    <d v="2025-05-27T00:00:00"/>
    <d v="2027-11-25T00:00:00"/>
    <d v="2030-05-25T00:00:00"/>
    <d v="2032-11-22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31-09-25T15:16:00"/>
    <d v="2031-07-25T00:00:00"/>
    <d v="2043-07-25T00:00:00"/>
    <d v="2055-07-25T00:00:00"/>
    <d v="2067-07-25T00:00:00"/>
    <d v="2079-07-25T00:00:00"/>
    <d v="2091-07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2-11-21T09:34:00"/>
    <d v="2022-09-21T00:00:00"/>
    <d v="2025-03-21T00:00:00"/>
    <d v="2027-09-19T00:00:00"/>
    <d v="2030-03-19T00:00:00"/>
    <d v="2032-09-16T00:00:00"/>
    <d v="2035-03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1-05-15T02:42:00"/>
    <d v="2021-03-15T00:00:00"/>
    <d v="2023-09-13T00:00:00"/>
    <d v="2026-03-13T00:00:00"/>
    <d v="2028-09-10T00:00:00"/>
    <d v="2031-03-11T00:00:00"/>
    <d v="2033-09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30-01-31T00:00:00"/>
    <d v="2029-12-01T00:00:00"/>
    <d v="2041-12-01T00:00:00"/>
    <d v="2053-12-01T00:00:00"/>
    <d v="2065-12-01T00:00:00"/>
    <d v="2077-12-01T00:00:00"/>
    <d v="2089-1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31-09-25T15:16:00"/>
    <d v="2031-07-25T00:00:00"/>
    <d v="2043-07-25T00:00:00"/>
    <d v="2055-07-25T00:00:00"/>
    <d v="2067-07-25T00:00:00"/>
    <d v="2079-07-25T00:00:00"/>
    <d v="2091-07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2-11-21T09:34:00"/>
    <d v="2022-09-21T00:00:00"/>
    <d v="2025-03-21T00:00:00"/>
    <d v="2027-09-19T00:00:00"/>
    <d v="2030-03-19T00:00:00"/>
    <d v="2032-09-16T00:00:00"/>
    <d v="2035-03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0-07-26T03:22:00"/>
    <d v="2020-05-26T00:00:00"/>
    <d v="2022-11-24T00:00:00"/>
    <d v="2025-05-24T00:00:00"/>
    <d v="2027-11-22T00:00:00"/>
    <d v="2030-05-22T00:00:00"/>
    <d v="2032-11-19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9-08-22T01:23:00"/>
    <d v="2029-06-22T00:00:00"/>
    <d v="2041-06-22T00:00:00"/>
    <d v="2053-06-22T00:00:00"/>
    <d v="2065-06-22T00:00:00"/>
    <d v="2077-06-22T00:00:00"/>
    <d v="2089-06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9-09-23T04:08:00"/>
    <d v="2029-07-23T00:00:00"/>
    <d v="2041-07-23T00:00:00"/>
    <d v="2053-07-23T00:00:00"/>
    <d v="2065-07-23T00:00:00"/>
    <d v="2077-07-23T00:00:00"/>
    <d v="2089-07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0-07-29T22:47:00"/>
    <d v="2020-05-29T00:00:00"/>
    <d v="2022-11-27T00:00:00"/>
    <d v="2025-05-27T00:00:00"/>
    <d v="2027-11-25T00:00:00"/>
    <d v="2030-05-25T00:00:00"/>
    <d v="2032-11-22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9-09-23T04:08:00"/>
    <d v="2029-07-23T00:00:00"/>
    <d v="2041-07-23T00:00:00"/>
    <d v="2053-07-23T00:00:00"/>
    <d v="2065-07-23T00:00:00"/>
    <d v="2077-07-23T00:00:00"/>
    <d v="2089-07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x v="0"/>
    <d v="2020-07-29T22:47:00"/>
    <d v="2020-05-29T00:00:00"/>
    <d v="2022-11-27T00:00:00"/>
    <d v="2025-05-27T00:00:00"/>
    <d v="2027-11-25T00:00:00"/>
    <d v="2030-05-25T00:00:00"/>
    <d v="2032-11-22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3"/>
    <d v="2022-06-19T19:09:00"/>
    <d v="2022-05-19T00:00:00"/>
    <d v="2023-03-15T00:00:00"/>
    <d v="2024-01-09T00:00:00"/>
    <d v="2024-11-04T00:00:00"/>
    <d v="2025-08-31T00:00:00"/>
    <d v="2026-06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30-03-08T16:16:00"/>
    <d v="2030-01-08T00:00:00"/>
    <d v="2042-01-08T00:00:00"/>
    <d v="2054-01-08T00:00:00"/>
    <d v="2066-01-08T00:00:00"/>
    <d v="2078-01-08T00:00:00"/>
    <d v="2090-01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0-12-02T19:39:00"/>
    <d v="2020-10-02T00:00:00"/>
    <d v="2023-04-02T00:00:00"/>
    <d v="2025-09-30T00:00:00"/>
    <d v="2028-03-30T00:00:00"/>
    <d v="2030-09-28T00:00:00"/>
    <d v="2033-03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31-08-09T15:33:00"/>
    <d v="2031-06-09T00:00:00"/>
    <d v="2043-06-09T00:00:00"/>
    <d v="2055-06-09T00:00:00"/>
    <d v="2067-06-09T00:00:00"/>
    <d v="2079-06-09T00:00:00"/>
    <d v="2091-06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2-04-06T15:13:00"/>
    <d v="2022-02-06T00:00:00"/>
    <d v="2024-08-06T00:00:00"/>
    <d v="2027-02-04T00:00:00"/>
    <d v="2029-08-04T00:00:00"/>
    <d v="2032-02-02T00:00:00"/>
    <d v="2034-08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31-02-16T03:46:00"/>
    <d v="2030-12-16T00:00:00"/>
    <d v="2042-12-16T00:00:00"/>
    <d v="2054-12-16T00:00:00"/>
    <d v="2066-12-16T00:00:00"/>
    <d v="2078-12-16T00:00:00"/>
    <d v="2090-1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1-10-21T04:43:00"/>
    <d v="2021-08-21T00:00:00"/>
    <d v="2024-02-19T00:00:00"/>
    <d v="2026-08-19T00:00:00"/>
    <d v="2029-02-16T00:00:00"/>
    <d v="2031-08-17T00:00:00"/>
    <d v="2034-02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</r>
  <r>
    <x v="0"/>
    <x v="11"/>
    <x v="0"/>
    <d v="2031-09-12T08:33:00"/>
    <d v="2031-07-12T00:00:00"/>
    <d v="2043-07-12T00:00:00"/>
    <d v="2055-07-12T00:00:00"/>
    <d v="2067-07-12T00:00:00"/>
    <d v="2079-07-12T00:00:00"/>
    <d v="2091-07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2-05-30T19:39:00"/>
    <d v="2022-03-30T00:00:00"/>
    <d v="2024-09-27T00:00:00"/>
    <d v="2027-03-28T00:00:00"/>
    <d v="2029-09-25T00:00:00"/>
    <d v="2032-03-25T00:00:00"/>
    <d v="2034-09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1-10-21T04:43:00"/>
    <d v="2021-08-21T00:00:00"/>
    <d v="2024-02-19T00:00:00"/>
    <d v="2026-08-19T00:00:00"/>
    <d v="2029-02-16T00:00:00"/>
    <d v="2031-08-17T00:00:00"/>
    <d v="2034-02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</r>
  <r>
    <x v="0"/>
    <x v="11"/>
    <x v="0"/>
    <d v="2031-02-16T03:46:00"/>
    <d v="2030-12-16T00:00:00"/>
    <d v="2042-12-16T00:00:00"/>
    <d v="2054-12-16T00:00:00"/>
    <d v="2066-12-16T00:00:00"/>
    <d v="2078-12-16T00:00:00"/>
    <d v="2090-1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6"/>
    <d v="2021-08-07T19:01:00"/>
    <d v="2021-07-07T00:00:00"/>
    <d v="2023-07-06T00:00:00"/>
    <d v="2025-07-04T00:00:00"/>
    <d v="2027-07-03T00:00:00"/>
    <d v="2029-07-01T00:00:00"/>
    <d v="2031-06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8"/>
    <d v="2023-01-05T18:42:00"/>
    <d v="2022-12-05T00:00:00"/>
    <d v="2025-10-20T00:00:00"/>
    <d v="2028-09-04T00:00:00"/>
    <d v="2031-07-21T00:00:00"/>
    <d v="2034-06-05T00:00:00"/>
    <d v="2037-04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8"/>
    <d v="2022-11-18T14:05:00"/>
    <d v="2022-10-18T00:00:00"/>
    <d v="2025-09-02T00:00:00"/>
    <d v="2028-07-18T00:00:00"/>
    <d v="2031-06-03T00:00:00"/>
    <d v="2034-04-18T00:00:00"/>
    <d v="2037-03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9"/>
    <d v="2020-08-06T19:06:00"/>
    <d v="2020-07-06T00:00:00"/>
    <d v="2022-10-25T00:00:00"/>
    <d v="2025-02-12T00:00:00"/>
    <d v="2027-06-03T00:00:00"/>
    <d v="2029-09-21T00:00:00"/>
    <d v="2032-01-10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0"/>
    <d v="2020-11-18T02:23:00"/>
    <d v="2020-11-11T00:00:00"/>
    <d v="2021-12-11T00:00:00"/>
    <d v="2023-01-11T00:00:00"/>
    <d v="2024-02-11T00:00:00"/>
    <d v="2025-03-11T00:00:00"/>
    <d v="2026-04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11"/>
    <x v="11"/>
    <d v="2020-11-11T02:19:00"/>
    <d v="2020-11-04T00:00:00"/>
    <d v="2021-12-04T00:00:00"/>
    <d v="2023-01-04T00:00:00"/>
    <d v="2024-02-04T00:00:00"/>
    <d v="2025-03-04T00:00:00"/>
    <d v="2026-04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1"/>
    <x v="12"/>
    <d v="2026-04-03T03:01:00"/>
    <d v="2026-03-03T00:00:00"/>
    <d v="2031-12-02T00:00:00"/>
    <d v="2037-09-01T00:00:00"/>
    <d v="2043-06-02T00:00:00"/>
    <d v="2049-03-02T00:00:00"/>
    <d v="2054-1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6"/>
    <d v="2024-11-05T19:39:00"/>
    <d v="2024-10-05T00:00:00"/>
    <d v="2034-10-01T00:00:00"/>
    <d v="2044-09-26T00:00:00"/>
    <d v="2054-09-22T00:00:00"/>
    <d v="2064-09-17T00:00:00"/>
    <d v="2074-09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7"/>
    <d v="2021-08-07T19:01:00"/>
    <d v="2021-07-07T00:00:00"/>
    <d v="2023-07-06T00:00:00"/>
    <d v="2025-07-04T00:00:00"/>
    <d v="2027-07-03T00:00:00"/>
    <d v="2029-07-01T00:00:00"/>
    <d v="2031-06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31-09-12T08:33:00"/>
    <d v="2031-07-12T00:00:00"/>
    <d v="2043-07-12T00:00:00"/>
    <d v="2055-07-12T00:00:00"/>
    <d v="2067-07-12T00:00:00"/>
    <d v="2079-07-12T00:00:00"/>
    <d v="2091-07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2-05-30T19:39:00"/>
    <d v="2022-03-30T00:00:00"/>
    <d v="2024-09-27T00:00:00"/>
    <d v="2027-03-28T00:00:00"/>
    <d v="2029-09-25T00:00:00"/>
    <d v="2032-03-25T00:00:00"/>
    <d v="2034-09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31-09-12T08:33:00"/>
    <d v="2031-07-12T00:00:00"/>
    <d v="2043-07-12T00:00:00"/>
    <d v="2055-07-12T00:00:00"/>
    <d v="2067-07-12T00:00:00"/>
    <d v="2079-07-12T00:00:00"/>
    <d v="2091-07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2-05-30T19:39:00"/>
    <d v="2022-03-30T00:00:00"/>
    <d v="2024-09-27T00:00:00"/>
    <d v="2027-03-28T00:00:00"/>
    <d v="2029-09-25T00:00:00"/>
    <d v="2032-03-25T00:00:00"/>
    <d v="2034-09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31-09-12T08:33:00"/>
    <d v="2031-07-12T00:00:00"/>
    <d v="2043-07-12T00:00:00"/>
    <d v="2055-07-12T00:00:00"/>
    <d v="2067-07-12T00:00:00"/>
    <d v="2079-07-12T00:00:00"/>
    <d v="2091-07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0"/>
    <d v="2022-05-30T19:39:00"/>
    <d v="2022-03-30T00:00:00"/>
    <d v="2024-09-27T00:00:00"/>
    <d v="2027-03-28T00:00:00"/>
    <d v="2029-09-25T00:00:00"/>
    <d v="2032-03-25T00:00:00"/>
    <d v="2034-09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"/>
    <d v="2020-06-26T14:33:00"/>
    <d v="2020-04-26T00:00:00"/>
    <d v="2023-04-26T00:00:00"/>
    <d v="2026-04-26T00:00:00"/>
    <d v="2029-04-26T00:00:00"/>
    <d v="2032-04-26T00:00:00"/>
    <d v="2035-04-26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"/>
    <d v="2023-05-05T14:42:00"/>
    <d v="2023-03-05T00:00:00"/>
    <d v="2029-03-05T00:00:00"/>
    <d v="2035-03-05T00:00:00"/>
    <d v="2041-03-05T00:00:00"/>
    <d v="2047-03-05T00:00:00"/>
    <d v="2053-03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3"/>
    <d v="2020-10-04T14:56:00"/>
    <d v="2020-09-04T00:00:00"/>
    <d v="2021-07-01T00:00:00"/>
    <d v="2022-04-27T00:00:00"/>
    <d v="2023-02-21T00:00:00"/>
    <d v="2023-12-18T00:00:00"/>
    <d v="2024-10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4"/>
    <d v="2020-06-20T16:27:00"/>
    <d v="2020-04-20T00:00:00"/>
    <d v="2022-04-20T00:00:00"/>
    <d v="2024-04-20T00:00:00"/>
    <d v="2026-04-20T00:00:00"/>
    <d v="2028-04-20T00:00:00"/>
    <d v="2030-04-20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5"/>
    <d v="2020-06-25T02:23:00"/>
    <d v="2020-05-25T00:00:00"/>
    <d v="2020-10-22T00:00:00"/>
    <d v="2021-03-21T00:00:00"/>
    <d v="2021-08-18T00:00:00"/>
    <d v="2022-01-15T00:00:00"/>
    <d v="2022-06-14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</r>
  <r>
    <x v="0"/>
    <x v="11"/>
    <x v="5"/>
    <d v="2020-07-12T10:24:00"/>
    <d v="2020-06-12T00:00:00"/>
    <d v="2020-11-09T00:00:00"/>
    <d v="2021-04-08T00:00:00"/>
    <d v="2021-09-05T00:00:00"/>
    <d v="2022-02-02T00:00:00"/>
    <d v="2022-07-02T00:00:00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</r>
  <r>
    <x v="0"/>
    <x v="11"/>
    <x v="17"/>
    <d v="2021-09-29T15:14:00"/>
    <d v="2021-09-22T00:00:00"/>
    <d v="2024-10-22T00:00:00"/>
    <d v="2027-11-22T00:00:00"/>
    <d v="2030-12-22T00:00:00"/>
    <d v="2034-01-22T00:00:00"/>
    <d v="2037-02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11"/>
    <x v="18"/>
    <d v="2020-08-06T19:06:00"/>
    <d v="2020-07-06T00:00:00"/>
    <d v="2022-10-25T00:00:00"/>
    <d v="2025-02-12T00:00:00"/>
    <d v="2027-06-03T00:00:00"/>
    <d v="2029-09-21T00:00:00"/>
    <d v="2032-01-10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1"/>
    <d v="2025-05-23T00:00:00"/>
    <d v="2025-03-23T00:00:00"/>
    <d v="2037-03-23T00:00:00"/>
    <d v="2049-03-23T00:00:00"/>
    <d v="2061-03-23T00:00:00"/>
    <d v="2073-03-23T00:00:00"/>
    <d v="2085-03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2"/>
    <d v="2021-08-07T19:01:00"/>
    <d v="2021-07-07T00:00:00"/>
    <d v="2023-07-06T00:00:00"/>
    <d v="2025-07-04T00:00:00"/>
    <d v="2027-07-03T00:00:00"/>
    <d v="2029-07-01T00:00:00"/>
    <d v="2031-06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6"/>
    <d v="2020-11-05T03:12:00"/>
    <d v="2020-10-29T00:00:00"/>
    <d v="2021-11-29T00:00:00"/>
    <d v="2022-12-29T00:00:00"/>
    <d v="2024-01-29T00:00:00"/>
    <d v="2025-03-01T00:00:00"/>
    <d v="2026-04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1"/>
    <x v="23"/>
    <d v="2021-05-23T23:00:00"/>
    <d v="2021-04-23T00:00:00"/>
    <d v="2029-04-23T00:00:00"/>
    <d v="2037-04-23T00:00:00"/>
    <d v="2045-04-23T00:00:00"/>
    <d v="2053-04-23T00:00:00"/>
    <d v="2061-04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0"/>
    <d v="2025-05-23T00:00:00"/>
    <d v="2025-03-23T00:00:00"/>
    <d v="2037-03-23T00:00:00"/>
    <d v="2049-03-23T00:00:00"/>
    <d v="2061-03-23T00:00:00"/>
    <d v="2073-03-23T00:00:00"/>
    <d v="2085-03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4"/>
    <d v="2021-08-07T19:01:00"/>
    <d v="2021-07-07T00:00:00"/>
    <d v="2023-07-06T00:00:00"/>
    <d v="2025-07-04T00:00:00"/>
    <d v="2027-07-03T00:00:00"/>
    <d v="2029-07-01T00:00:00"/>
    <d v="2031-06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25"/>
    <d v="2020-09-20T14:25:00"/>
    <d v="2020-09-13T00:00:00"/>
    <d v="2022-04-13T00:00:00"/>
    <d v="2023-11-13T00:00:00"/>
    <d v="2025-06-13T00:00:00"/>
    <d v="2027-01-13T00:00:00"/>
    <d v="2028-08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4"/>
    <d v="2026-05-04T12:38:00"/>
    <d v="2026-04-04T00:00:00"/>
    <d v="2027-11-25T00:00:00"/>
    <d v="2029-07-17T00:00:00"/>
    <d v="2031-03-09T00:00:00"/>
    <d v="2032-10-29T00:00:00"/>
    <d v="2034-06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2"/>
    <d v="2026-05-29T06:03:00"/>
    <d v="2026-04-29T00:00:00"/>
    <d v="2032-01-28T00:00:00"/>
    <d v="2037-10-28T00:00:00"/>
    <d v="2043-07-29T00:00:00"/>
    <d v="2049-04-28T00:00:00"/>
    <d v="2055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4"/>
    <d v="2024-01-26T05:33:00"/>
    <d v="2023-12-26T00:00:00"/>
    <d v="2025-08-17T00:00:00"/>
    <d v="2027-04-09T00:00:00"/>
    <d v="2028-11-29T00:00:00"/>
    <d v="2030-07-22T00:00:00"/>
    <d v="2032-03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5"/>
    <d v="2021-09-30T15:04:00"/>
    <d v="2021-09-23T00:00:00"/>
    <d v="2024-10-23T00:00:00"/>
    <d v="2027-11-23T00:00:00"/>
    <d v="2030-12-23T00:00:00"/>
    <d v="2034-01-23T00:00:00"/>
    <d v="2037-02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11"/>
    <x v="13"/>
    <d v="2021-08-07T19:01:00"/>
    <d v="2021-07-07T00:00:00"/>
    <d v="2023-07-06T00:00:00"/>
    <d v="2025-07-04T00:00:00"/>
    <d v="2027-07-03T00:00:00"/>
    <d v="2029-07-01T00:00:00"/>
    <d v="2031-06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x v="19"/>
    <d v="2020-08-06T19:06:00"/>
    <d v="2020-07-06T00:00:00"/>
    <d v="2022-10-25T00:00:00"/>
    <d v="2025-02-12T00:00:00"/>
    <d v="2027-06-03T00:00:00"/>
    <d v="2029-09-21T00:00:00"/>
    <d v="2032-01-10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8"/>
    <d v="2022-05-07T14:53:00"/>
    <d v="2022-04-07T00:00:00"/>
    <d v="2025-02-20T00:00:00"/>
    <d v="2028-01-06T00:00:00"/>
    <d v="2030-11-21T00:00:00"/>
    <d v="2033-10-06T00:00:00"/>
    <d v="2036-08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9"/>
    <d v="2020-05-17T22:02:00"/>
    <d v="2020-04-17T00:00:00"/>
    <d v="2022-08-06T00:00:00"/>
    <d v="2024-11-24T00:00:00"/>
    <d v="2027-03-15T00:00:00"/>
    <d v="2029-07-03T00:00:00"/>
    <d v="2031-10-22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1"/>
    <d v="2020-11-17T02:38:00"/>
    <d v="2020-11-10T00:00:00"/>
    <d v="2021-12-10T00:00:00"/>
    <d v="2023-01-10T00:00:00"/>
    <d v="2024-02-10T00:00:00"/>
    <d v="2025-03-10T00:00:00"/>
    <d v="2026-04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12"/>
    <x v="10"/>
    <d v="2020-12-01T03:06:00"/>
    <d v="2020-11-24T00:00:00"/>
    <d v="2021-12-24T00:00:00"/>
    <d v="2023-01-24T00:00:00"/>
    <d v="2024-02-24T00:00:00"/>
    <d v="2025-03-24T00:00:00"/>
    <d v="2026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12"/>
    <x v="12"/>
    <d v="2024-09-04T18:43:00"/>
    <d v="2024-08-04T00:00:00"/>
    <d v="2030-05-05T00:00:00"/>
    <d v="2036-02-03T00:00:00"/>
    <d v="2041-11-03T00:00:00"/>
    <d v="2047-08-04T00:00:00"/>
    <d v="2053-05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2"/>
    <d v="2025-10-08T14:53:00"/>
    <d v="2025-09-08T00:00:00"/>
    <d v="2031-06-09T00:00:00"/>
    <d v="2037-03-09T00:00:00"/>
    <d v="2042-12-08T00:00:00"/>
    <d v="2048-09-07T00:00:00"/>
    <d v="2054-06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6"/>
    <d v="2025-03-18T06:55:00"/>
    <d v="2025-02-18T00:00:00"/>
    <d v="2035-02-14T00:00:00"/>
    <d v="2045-02-09T00:00:00"/>
    <d v="2055-02-05T00:00:00"/>
    <d v="2065-01-31T00:00:00"/>
    <d v="2075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7"/>
    <d v="2021-06-11T15:27:00"/>
    <d v="2021-05-11T00:00:00"/>
    <d v="2023-05-10T00:00:00"/>
    <d v="2025-05-08T00:00:00"/>
    <d v="2027-05-07T00:00:00"/>
    <d v="2029-05-05T00:00:00"/>
    <d v="2031-05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8"/>
    <d v="2021-06-26T10:54:00"/>
    <d v="2021-05-26T00:00:00"/>
    <d v="2024-04-10T00:00:00"/>
    <d v="2027-02-24T00:00:00"/>
    <d v="2030-01-09T00:00:00"/>
    <d v="2032-11-24T00:00:00"/>
    <d v="2035-10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"/>
    <d v="2020-05-30T16:01:00"/>
    <d v="2020-03-30T00:00:00"/>
    <d v="2023-03-30T00:00:00"/>
    <d v="2026-03-30T00:00:00"/>
    <d v="2029-03-30T00:00:00"/>
    <d v="2032-03-30T00:00:00"/>
    <d v="2035-03-30T00:00:00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2"/>
    <d v="2023-05-11T15:07:00"/>
    <d v="2023-03-11T00:00:00"/>
    <d v="2029-03-11T00:00:00"/>
    <d v="2035-03-11T00:00:00"/>
    <d v="2041-03-11T00:00:00"/>
    <d v="2047-03-11T00:00:00"/>
    <d v="2053-03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3"/>
    <d v="2020-07-16T01:49:00"/>
    <d v="2020-06-16T00:00:00"/>
    <d v="2021-04-12T00:00:00"/>
    <d v="2022-02-06T00:00:00"/>
    <d v="2022-12-03T00:00:00"/>
    <d v="2023-09-29T00:00:00"/>
    <d v="2024-07-25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4"/>
    <d v="2020-06-15T04:27:00"/>
    <d v="2020-04-15T00:00:00"/>
    <d v="2022-04-15T00:00:00"/>
    <d v="2024-04-15T00:00:00"/>
    <d v="2026-04-15T00:00:00"/>
    <d v="2028-04-15T00:00:00"/>
    <d v="2030-04-15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5"/>
    <d v="2020-12-21T10:51:00"/>
    <d v="2020-11-21T00:00:00"/>
    <d v="2021-04-20T00:00:00"/>
    <d v="2021-09-17T00:00:00"/>
    <d v="2022-02-14T00:00:00"/>
    <d v="2022-07-14T00:00:00"/>
    <d v="2022-12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</r>
  <r>
    <x v="0"/>
    <x v="12"/>
    <x v="5"/>
    <d v="2020-12-22T10:11:00"/>
    <d v="2020-11-22T00:00:00"/>
    <d v="2021-04-21T00:00:00"/>
    <d v="2021-09-18T00:00:00"/>
    <d v="2022-02-15T00:00:00"/>
    <d v="2022-07-15T00:00:00"/>
    <d v="2022-1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</r>
  <r>
    <x v="0"/>
    <x v="12"/>
    <x v="17"/>
    <d v="2021-10-06T08:18:00"/>
    <d v="2021-09-29T00:00:00"/>
    <d v="2024-10-29T00:00:00"/>
    <d v="2027-11-29T00:00:00"/>
    <d v="2030-12-29T00:00:00"/>
    <d v="2034-01-29T00:00:00"/>
    <d v="2037-03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12"/>
    <x v="18"/>
    <d v="2020-05-17T22:02:00"/>
    <d v="2020-04-17T00:00:00"/>
    <d v="2022-08-06T00:00:00"/>
    <d v="2024-11-24T00:00:00"/>
    <d v="2027-03-15T00:00:00"/>
    <d v="2029-07-03T00:00:00"/>
    <d v="2031-10-22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20"/>
    <d v="2025-09-02T00:00:00"/>
    <d v="2025-07-02T00:00:00"/>
    <d v="2037-07-02T00:00:00"/>
    <d v="2049-07-02T00:00:00"/>
    <d v="2061-07-02T00:00:00"/>
    <d v="2073-07-02T00:00:00"/>
    <d v="2085-07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21"/>
    <d v="2025-09-02T00:00:00"/>
    <d v="2025-07-02T00:00:00"/>
    <d v="2037-07-02T00:00:00"/>
    <d v="2049-07-02T00:00:00"/>
    <d v="2061-07-02T00:00:00"/>
    <d v="2073-07-02T00:00:00"/>
    <d v="2085-07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22"/>
    <d v="2021-06-11T15:27:00"/>
    <d v="2021-05-11T00:00:00"/>
    <d v="2023-05-10T00:00:00"/>
    <d v="2025-05-08T00:00:00"/>
    <d v="2027-05-07T00:00:00"/>
    <d v="2029-05-05T00:00:00"/>
    <d v="2031-05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26"/>
    <d v="2020-11-12T22:25:00"/>
    <d v="2020-11-05T00:00:00"/>
    <d v="2021-12-05T00:00:00"/>
    <d v="2023-01-05T00:00:00"/>
    <d v="2024-02-05T00:00:00"/>
    <d v="2025-03-05T00:00:00"/>
    <d v="2026-04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2"/>
    <x v="23"/>
    <d v="2021-09-02T23:00:00"/>
    <d v="2021-08-02T00:00:00"/>
    <d v="2029-08-02T00:00:00"/>
    <d v="2037-08-02T00:00:00"/>
    <d v="2045-08-02T00:00:00"/>
    <d v="2053-08-02T00:00:00"/>
    <d v="2061-08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2"/>
    <x v="24"/>
    <d v="2021-06-11T15:27:00"/>
    <d v="2021-05-11T00:00:00"/>
    <d v="2023-05-10T00:00:00"/>
    <d v="2025-05-08T00:00:00"/>
    <d v="2027-05-07T00:00:00"/>
    <d v="2029-05-05T00:00:00"/>
    <d v="2031-05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25"/>
    <d v="2020-09-26T14:39:00"/>
    <d v="2020-09-19T00:00:00"/>
    <d v="2022-04-19T00:00:00"/>
    <d v="2023-11-19T00:00:00"/>
    <d v="2025-06-19T00:00:00"/>
    <d v="2027-01-19T00:00:00"/>
    <d v="2028-08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3"/>
    <d v="2021-06-11T15:27:00"/>
    <d v="2021-05-11T00:00:00"/>
    <d v="2023-05-10T00:00:00"/>
    <d v="2025-05-08T00:00:00"/>
    <d v="2027-05-07T00:00:00"/>
    <d v="2029-05-05T00:00:00"/>
    <d v="2031-05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4"/>
    <d v="2023-12-12T10:34:00"/>
    <d v="2023-11-12T00:00:00"/>
    <d v="2025-07-04T00:00:00"/>
    <d v="2027-02-24T00:00:00"/>
    <d v="2028-10-16T00:00:00"/>
    <d v="2030-06-08T00:00:00"/>
    <d v="2032-01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4"/>
    <d v="2023-05-30T22:14:00"/>
    <d v="2023-04-30T00:00:00"/>
    <d v="2024-12-20T00:00:00"/>
    <d v="2026-08-12T00:00:00"/>
    <d v="2028-04-03T00:00:00"/>
    <d v="2029-11-24T00:00:00"/>
    <d v="2031-07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5"/>
    <d v="2021-10-07T13:02:00"/>
    <d v="2021-09-30T00:00:00"/>
    <d v="2024-10-30T00:00:00"/>
    <d v="2027-11-30T00:00:00"/>
    <d v="2030-12-30T00:00:00"/>
    <d v="2034-01-30T00:00:00"/>
    <d v="2037-03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12"/>
    <x v="19"/>
    <d v="2020-05-17T22:02:00"/>
    <d v="2020-04-17T00:00:00"/>
    <d v="2022-08-06T00:00:00"/>
    <d v="2024-11-24T00:00:00"/>
    <d v="2027-03-15T00:00:00"/>
    <d v="2029-07-03T00:00:00"/>
    <d v="2031-10-22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16"/>
    <d v="2021-06-11T15:27:00"/>
    <d v="2021-05-11T00:00:00"/>
    <d v="2023-05-10T00:00:00"/>
    <d v="2025-05-08T00:00:00"/>
    <d v="2027-05-07T00:00:00"/>
    <d v="2029-05-05T00:00:00"/>
    <d v="2031-05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3"/>
    <d v="2021-01-11T07:22:00"/>
    <d v="2020-12-11T00:00:00"/>
    <d v="2021-10-07T00:00:00"/>
    <d v="2022-08-03T00:00:00"/>
    <d v="2023-05-30T00:00:00"/>
    <d v="2024-03-25T00:00:00"/>
    <d v="2025-01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12"/>
    <x v="0"/>
    <d v="2030-12-06T11:49:00"/>
    <d v="2030-10-06T00:00:00"/>
    <d v="2042-10-06T00:00:00"/>
    <d v="2054-10-06T00:00:00"/>
    <d v="2066-10-06T00:00:00"/>
    <d v="2078-10-06T00:00:00"/>
    <d v="2090-10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1-09-11T09:53:00"/>
    <d v="2021-07-11T00:00:00"/>
    <d v="2024-01-09T00:00:00"/>
    <d v="2026-07-09T00:00:00"/>
    <d v="2029-01-06T00:00:00"/>
    <d v="2031-07-07T00:00:00"/>
    <d v="2034-0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30-12-06T11:49:00"/>
    <d v="2030-10-06T00:00:00"/>
    <d v="2042-10-06T00:00:00"/>
    <d v="2054-10-06T00:00:00"/>
    <d v="2066-10-06T00:00:00"/>
    <d v="2078-10-06T00:00:00"/>
    <d v="2090-10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1-09-11T09:53:00"/>
    <d v="2021-07-11T00:00:00"/>
    <d v="2024-01-09T00:00:00"/>
    <d v="2026-07-09T00:00:00"/>
    <d v="2029-01-06T00:00:00"/>
    <d v="2031-07-07T00:00:00"/>
    <d v="2034-0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2-07-29T01:40:00"/>
    <d v="2022-05-29T00:00:00"/>
    <d v="2024-11-26T00:00:00"/>
    <d v="2027-05-27T00:00:00"/>
    <d v="2029-11-24T00:00:00"/>
    <d v="2032-05-24T00:00:00"/>
    <d v="2034-11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31-11-13T13:04:00"/>
    <d v="2031-09-13T00:00:00"/>
    <d v="2043-09-13T00:00:00"/>
    <d v="2055-09-13T00:00:00"/>
    <d v="2067-09-13T00:00:00"/>
    <d v="2079-09-13T00:00:00"/>
    <d v="2091-09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9-12-15T01:52:00"/>
    <d v="2029-10-15T00:00:00"/>
    <d v="2041-10-15T00:00:00"/>
    <d v="2053-10-15T00:00:00"/>
    <d v="2065-10-15T00:00:00"/>
    <d v="2077-10-15T00:00:00"/>
    <d v="2089-10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0-10-17T13:05:00"/>
    <d v="2020-08-17T00:00:00"/>
    <d v="2023-02-15T00:00:00"/>
    <d v="2025-08-15T00:00:00"/>
    <d v="2028-02-13T00:00:00"/>
    <d v="2030-08-13T00:00:00"/>
    <d v="2033-02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2-03-26T01:17:00"/>
    <d v="2022-01-26T00:00:00"/>
    <d v="2024-07-26T00:00:00"/>
    <d v="2027-01-24T00:00:00"/>
    <d v="2029-07-24T00:00:00"/>
    <d v="2032-01-22T00:00:00"/>
    <d v="2034-07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31-06-14T14:38:00"/>
    <d v="2031-04-14T00:00:00"/>
    <d v="2043-04-14T00:00:00"/>
    <d v="2055-04-14T00:00:00"/>
    <d v="2067-04-14T00:00:00"/>
    <d v="2079-04-14T00:00:00"/>
    <d v="2091-04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0-06-22T00:50:00"/>
    <d v="2020-04-22T00:00:00"/>
    <d v="2022-10-21T00:00:00"/>
    <d v="2025-04-20T00:00:00"/>
    <d v="2027-10-19T00:00:00"/>
    <d v="2030-04-18T00:00:00"/>
    <d v="2032-10-16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8-04-20T01:26:00"/>
    <d v="2028-02-20T00:00:00"/>
    <d v="2040-02-20T00:00:00"/>
    <d v="2052-02-20T00:00:00"/>
    <d v="2064-02-20T00:00:00"/>
    <d v="2076-02-20T00:00:00"/>
    <d v="2088-02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2-02-06T16:53:00"/>
    <d v="2021-12-06T00:00:00"/>
    <d v="2024-06-05T00:00:00"/>
    <d v="2026-12-04T00:00:00"/>
    <d v="2029-06-03T00:00:00"/>
    <d v="2031-12-02T00:00:00"/>
    <d v="2034-06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</r>
  <r>
    <x v="0"/>
    <x v="12"/>
    <x v="0"/>
    <d v="2031-05-02T15:53:00"/>
    <d v="2031-03-02T00:00:00"/>
    <d v="2043-03-02T00:00:00"/>
    <d v="2055-03-02T00:00:00"/>
    <d v="2067-03-02T00:00:00"/>
    <d v="2079-03-02T00:00:00"/>
    <d v="2091-03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9-12-15T01:52:00"/>
    <d v="2029-10-15T00:00:00"/>
    <d v="2041-10-15T00:00:00"/>
    <d v="2053-10-15T00:00:00"/>
    <d v="2065-10-15T00:00:00"/>
    <d v="2077-10-15T00:00:00"/>
    <d v="2089-10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x v="0"/>
    <d v="2020-10-17T13:05:00"/>
    <d v="2020-08-17T00:00:00"/>
    <d v="2023-02-15T00:00:00"/>
    <d v="2025-08-15T00:00:00"/>
    <d v="2028-02-13T00:00:00"/>
    <d v="2030-08-13T00:00:00"/>
    <d v="2033-02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8"/>
    <d v="2020-06-26T05:06:00"/>
    <d v="2020-05-26T00:00:00"/>
    <d v="2023-04-11T00:00:00"/>
    <d v="2026-02-24T00:00:00"/>
    <d v="2029-01-09T00:00:00"/>
    <d v="2031-11-25T00:00:00"/>
    <d v="2034-10-10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8"/>
    <d v="2022-10-17T18:05:00"/>
    <d v="2022-09-17T00:00:00"/>
    <d v="2025-08-02T00:00:00"/>
    <d v="2028-06-17T00:00:00"/>
    <d v="2031-05-03T00:00:00"/>
    <d v="2034-03-18T00:00:00"/>
    <d v="2037-01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9"/>
    <d v="2020-01-28T00:30:00"/>
    <d v="2019-12-28T00:00:00"/>
    <d v="2022-04-17T00:00:00"/>
    <d v="2024-08-05T00:00:00"/>
    <d v="2026-11-24T00:00:00"/>
    <d v="2029-03-14T00:00:00"/>
    <d v="2031-07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5"/>
    <d v="2020-06-30T05:08:00"/>
    <d v="2020-05-30T00:00:00"/>
    <d v="2020-10-27T00:00:00"/>
    <d v="2021-03-26T00:00:00"/>
    <d v="2021-08-23T00:00:00"/>
    <d v="2022-01-20T00:00:00"/>
    <d v="2022-06-19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13"/>
    <x v="0"/>
    <d v="2022-08-29T05:56:00"/>
    <d v="2022-06-29T00:00:00"/>
    <d v="2024-12-27T00:00:00"/>
    <d v="2027-06-27T00:00:00"/>
    <d v="2029-12-25T00:00:00"/>
    <d v="2032-06-24T00:00:00"/>
    <d v="2034-12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31-06-07T07:17:00"/>
    <d v="2031-04-07T00:00:00"/>
    <d v="2043-04-07T00:00:00"/>
    <d v="2055-04-07T00:00:00"/>
    <d v="2067-04-07T00:00:00"/>
    <d v="2079-04-07T00:00:00"/>
    <d v="2091-04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9-07-06T16:06:00"/>
    <d v="2029-05-06T00:00:00"/>
    <d v="2041-05-06T00:00:00"/>
    <d v="2053-05-06T00:00:00"/>
    <d v="2065-05-06T00:00:00"/>
    <d v="2077-05-06T00:00:00"/>
    <d v="2089-05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0-09-23T04:17:00"/>
    <d v="2020-07-23T00:00:00"/>
    <d v="2023-01-21T00:00:00"/>
    <d v="2025-07-21T00:00:00"/>
    <d v="2028-01-19T00:00:00"/>
    <d v="2030-07-19T00:00:00"/>
    <d v="2033-01-16T00:00:00"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"/>
    <d v="2020-02-17T15:27:00"/>
    <d v="2019-12-17T00:00:00"/>
    <d v="2022-12-17T00:00:00"/>
    <d v="2025-12-17T00:00:00"/>
    <d v="2028-12-17T00:00:00"/>
    <d v="2031-12-17T00:00:00"/>
    <d v="2034-1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"/>
    <d v="2020-03-13T15:58:00"/>
    <d v="2020-01-13T00:00:00"/>
    <d v="2026-01-13T00:00:00"/>
    <d v="2032-01-13T00:00:00"/>
    <d v="2038-01-13T00:00:00"/>
    <d v="2044-01-13T00:00:00"/>
    <d v="2050-01-13T00:00:00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3"/>
    <d v="2021-05-09T05:12:00"/>
    <d v="2021-04-09T00:00:00"/>
    <d v="2022-02-03T00:00:00"/>
    <d v="2022-11-30T00:00:00"/>
    <d v="2023-09-26T00:00:00"/>
    <d v="2024-07-22T00:00:00"/>
    <d v="2025-05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3"/>
    <d v="2022-01-15T19:16:00"/>
    <d v="2021-12-15T00:00:00"/>
    <d v="2022-10-11T00:00:00"/>
    <d v="2023-08-07T00:00:00"/>
    <d v="2024-06-02T00:00:00"/>
    <d v="2025-03-29T00:00:00"/>
    <d v="2026-01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</r>
  <r>
    <x v="0"/>
    <x v="13"/>
    <x v="4"/>
    <d v="2020-07-05T16:34:00"/>
    <d v="2020-05-05T00:00:00"/>
    <d v="2022-05-05T00:00:00"/>
    <d v="2024-05-05T00:00:00"/>
    <d v="2026-05-05T00:00:00"/>
    <d v="2028-05-05T00:00:00"/>
    <d v="2030-05-05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5"/>
    <d v="2020-08-08T06:25:00"/>
    <d v="2020-07-08T00:00:00"/>
    <d v="2020-12-05T00:00:00"/>
    <d v="2021-05-04T00:00:00"/>
    <d v="2021-10-01T00:00:00"/>
    <d v="2022-02-28T00:00:00"/>
    <d v="2022-07-28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13"/>
    <x v="0"/>
    <d v="2029-07-07T09:39:00"/>
    <d v="2029-05-07T00:00:00"/>
    <d v="2041-05-07T00:00:00"/>
    <d v="2053-05-07T00:00:00"/>
    <d v="2065-05-07T00:00:00"/>
    <d v="2077-05-07T00:00:00"/>
    <d v="2089-05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0-09-23T04:17:00"/>
    <d v="2020-07-23T00:00:00"/>
    <d v="2023-01-21T00:00:00"/>
    <d v="2025-07-21T00:00:00"/>
    <d v="2028-01-19T00:00:00"/>
    <d v="2030-07-19T00:00:00"/>
    <d v="2033-01-16T00:00:00"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8-12-19T10:46:00"/>
    <d v="2028-10-19T00:00:00"/>
    <d v="2040-10-19T00:00:00"/>
    <d v="2052-10-19T00:00:00"/>
    <d v="2064-10-19T00:00:00"/>
    <d v="2076-10-19T00:00:00"/>
    <d v="2088-10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0-02-18T13:49:00"/>
    <d v="2019-12-18T00:00:00"/>
    <d v="2022-06-17T00:00:00"/>
    <d v="2024-12-15T00:00:00"/>
    <d v="2027-06-15T00:00:00"/>
    <d v="2029-12-13T00:00:00"/>
    <d v="2032-06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2-06-14T01:25:00"/>
    <d v="2022-04-14T00:00:00"/>
    <d v="2024-10-12T00:00:00"/>
    <d v="2027-04-12T00:00:00"/>
    <d v="2029-10-10T00:00:00"/>
    <d v="2032-04-09T00:00:00"/>
    <d v="2034-10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31-04-23T14:16:00"/>
    <d v="2031-02-23T00:00:00"/>
    <d v="2043-02-23T00:00:00"/>
    <d v="2055-02-23T00:00:00"/>
    <d v="2067-02-23T00:00:00"/>
    <d v="2079-02-23T00:00:00"/>
    <d v="2091-02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8-11-22T14:24:00"/>
    <d v="2028-09-22T00:00:00"/>
    <d v="2040-09-22T00:00:00"/>
    <d v="2052-09-22T00:00:00"/>
    <d v="2064-09-22T00:00:00"/>
    <d v="2076-09-22T00:00:00"/>
    <d v="2088-09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0-02-18T13:49:00"/>
    <d v="2019-12-18T00:00:00"/>
    <d v="2022-06-17T00:00:00"/>
    <d v="2024-12-15T00:00:00"/>
    <d v="2027-06-15T00:00:00"/>
    <d v="2029-12-13T00:00:00"/>
    <d v="2032-06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0"/>
    <d v="2030-05-18T12:24:00"/>
    <d v="2030-03-18T00:00:00"/>
    <d v="2042-03-18T00:00:00"/>
    <d v="2054-03-18T00:00:00"/>
    <d v="2066-03-18T00:00:00"/>
    <d v="2078-03-18T00:00:00"/>
    <d v="2090-03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5"/>
    <d v="2020-06-07T14:20:00"/>
    <d v="2020-05-31T00:00:00"/>
    <d v="2021-12-31T00:00:00"/>
    <d v="2023-07-31T00:00:00"/>
    <d v="2025-03-03T00:00:00"/>
    <d v="2026-10-03T00:00:00"/>
    <d v="2028-05-03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</r>
  <r>
    <x v="0"/>
    <x v="13"/>
    <x v="26"/>
    <d v="2020-07-02T21:51:00"/>
    <d v="2020-06-25T00:00:00"/>
    <d v="2021-07-25T00:00:00"/>
    <d v="2022-08-25T00:00:00"/>
    <d v="2023-09-25T00:00:00"/>
    <d v="2024-10-25T00:00:00"/>
    <d v="2025-11-25T00:00:00"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4"/>
    <d v="2020-11-23T17:38:00"/>
    <d v="2020-10-23T00:00:00"/>
    <d v="2022-10-22T00:00:00"/>
    <d v="2024-10-20T00:00:00"/>
    <d v="2026-10-19T00:00:00"/>
    <d v="2028-10-17T00:00:00"/>
    <d v="2030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9"/>
    <d v="2020-01-28T00:30:00"/>
    <d v="2019-12-28T00:00:00"/>
    <d v="2022-04-17T00:00:00"/>
    <d v="2024-08-05T00:00:00"/>
    <d v="2026-11-24T00:00:00"/>
    <d v="2029-03-14T00:00:00"/>
    <d v="2031-07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6"/>
    <d v="2020-11-23T17:38:00"/>
    <d v="2020-10-23T00:00:00"/>
    <d v="2022-10-22T00:00:00"/>
    <d v="2024-10-20T00:00:00"/>
    <d v="2026-10-19T00:00:00"/>
    <d v="2028-10-17T00:00:00"/>
    <d v="2030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8"/>
    <d v="2020-01-28T00:30:00"/>
    <d v="2019-12-28T00:00:00"/>
    <d v="2022-04-17T00:00:00"/>
    <d v="2024-08-05T00:00:00"/>
    <d v="2026-11-24T00:00:00"/>
    <d v="2029-03-14T00:00:00"/>
    <d v="2031-07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7"/>
    <d v="2020-06-24T15:37:00"/>
    <d v="2020-06-17T00:00:00"/>
    <d v="2023-07-17T00:00:00"/>
    <d v="2026-08-17T00:00:00"/>
    <d v="2029-09-17T00:00:00"/>
    <d v="2032-10-17T00:00:00"/>
    <d v="2035-11-17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1"/>
    <d v="2030-05-18T12:24:00"/>
    <d v="2030-03-18T00:00:00"/>
    <d v="2042-03-18T00:00:00"/>
    <d v="2054-03-18T00:00:00"/>
    <d v="2066-03-18T00:00:00"/>
    <d v="2078-03-18T00:00:00"/>
    <d v="2090-03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2"/>
    <d v="2020-11-23T17:38:00"/>
    <d v="2020-10-23T00:00:00"/>
    <d v="2022-10-22T00:00:00"/>
    <d v="2024-10-20T00:00:00"/>
    <d v="2026-10-19T00:00:00"/>
    <d v="2028-10-17T00:00:00"/>
    <d v="2030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23"/>
    <d v="2024-02-26T15:51:00"/>
    <d v="2024-01-26T00:00:00"/>
    <d v="2032-01-26T00:00:00"/>
    <d v="2040-01-26T00:00:00"/>
    <d v="2048-01-26T00:00:00"/>
    <d v="2056-01-26T00:00:00"/>
    <d v="2064-01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2"/>
    <d v="2020-07-11T02:47:00"/>
    <d v="2020-06-11T00:00:00"/>
    <d v="2026-03-12T00:00:00"/>
    <d v="2031-12-11T00:00:00"/>
    <d v="2037-09-10T00:00:00"/>
    <d v="2043-06-11T00:00:00"/>
    <d v="2049-03-11T00:00:00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3"/>
    <d v="2020-11-23T17:38:00"/>
    <d v="2020-10-23T00:00:00"/>
    <d v="2022-10-22T00:00:00"/>
    <d v="2024-10-20T00:00:00"/>
    <d v="2026-10-19T00:00:00"/>
    <d v="2028-10-17T00:00:00"/>
    <d v="2030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4"/>
    <d v="2024-06-11T03:06:00"/>
    <d v="2024-05-11T00:00:00"/>
    <d v="2026-01-01T00:00:00"/>
    <d v="2027-08-24T00:00:00"/>
    <d v="2029-04-15T00:00:00"/>
    <d v="2030-12-06T00:00:00"/>
    <d v="2032-07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5"/>
    <d v="2020-06-24T15:37:00"/>
    <d v="2020-06-17T00:00:00"/>
    <d v="2023-07-17T00:00:00"/>
    <d v="2026-08-17T00:00:00"/>
    <d v="2029-09-17T00:00:00"/>
    <d v="2032-10-17T00:00:00"/>
    <d v="2035-11-17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2-06-14T01:25:00"/>
    <d v="2022-04-14T00:00:00"/>
    <d v="2024-10-12T00:00:00"/>
    <d v="2027-04-12T00:00:00"/>
    <d v="2029-10-10T00:00:00"/>
    <d v="2032-04-09T00:00:00"/>
    <d v="2034-10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31-04-17T10:39:00"/>
    <d v="2031-02-17T00:00:00"/>
    <d v="2043-02-17T00:00:00"/>
    <d v="2055-02-17T00:00:00"/>
    <d v="2067-02-17T00:00:00"/>
    <d v="2079-02-17T00:00:00"/>
    <d v="2091-0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23-03-09T18:46:00"/>
    <d v="2023-01-09T00:00:00"/>
    <d v="2025-07-09T00:00:00"/>
    <d v="2028-01-07T00:00:00"/>
    <d v="2030-07-07T00:00:00"/>
    <d v="2033-01-04T00:00:00"/>
    <d v="2035-07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0"/>
    <d v="2031-06-07T05:36:00"/>
    <d v="2031-04-07T00:00:00"/>
    <d v="2043-04-07T00:00:00"/>
    <d v="2055-04-07T00:00:00"/>
    <d v="2067-04-07T00:00:00"/>
    <d v="2079-04-07T00:00:00"/>
    <d v="2091-04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0"/>
    <d v="2020-11-04T09:56:00"/>
    <d v="2020-10-28T00:00:00"/>
    <d v="2021-11-28T00:00:00"/>
    <d v="2022-12-28T00:00:00"/>
    <d v="2024-01-28T00:00:00"/>
    <d v="2025-02-28T00:00:00"/>
    <d v="2026-03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3"/>
    <x v="11"/>
    <d v="2020-07-17T09:08:00"/>
    <d v="2020-07-10T00:00:00"/>
    <d v="2021-08-10T00:00:00"/>
    <d v="2022-09-10T00:00:00"/>
    <d v="2023-10-10T00:00:00"/>
    <d v="2024-11-10T00:00:00"/>
    <d v="2025-12-10T00:00:00"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</r>
  <r>
    <x v="0"/>
    <x v="13"/>
    <x v="12"/>
    <d v="2022-10-21T15:47:00"/>
    <d v="2022-09-21T00:00:00"/>
    <d v="2028-06-21T00:00:00"/>
    <d v="2034-03-22T00:00:00"/>
    <d v="2039-12-21T00:00:00"/>
    <d v="2045-09-20T00:00:00"/>
    <d v="2051-06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14"/>
    <d v="2022-01-17T19:34:00"/>
    <d v="2021-12-17T00:00:00"/>
    <d v="2023-08-09T00:00:00"/>
    <d v="2025-03-31T00:00:00"/>
    <d v="2026-11-21T00:00:00"/>
    <d v="2028-07-13T00:00:00"/>
    <d v="2030-03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</r>
  <r>
    <x v="0"/>
    <x v="13"/>
    <x v="6"/>
    <d v="2029-11-06T11:26:00"/>
    <d v="2029-10-06T00:00:00"/>
    <d v="2039-10-02T00:00:00"/>
    <d v="2049-09-27T00:00:00"/>
    <d v="2059-09-23T00:00:00"/>
    <d v="2069-09-18T00:00:00"/>
    <d v="2079-09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x v="7"/>
    <d v="2020-11-23T17:38:00"/>
    <d v="2020-10-23T00:00:00"/>
    <d v="2022-10-22T00:00:00"/>
    <d v="2024-10-20T00:00:00"/>
    <d v="2026-10-19T00:00:00"/>
    <d v="2028-10-17T00:00:00"/>
    <d v="2030-10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2-05-28T21:07:00"/>
    <d v="2022-03-28T00:00:00"/>
    <d v="2024-09-25T00:00:00"/>
    <d v="2027-03-26T00:00:00"/>
    <d v="2029-09-23T00:00:00"/>
    <d v="2032-03-23T00:00:00"/>
    <d v="2034-09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2-05-25T19:56:00"/>
    <d v="2022-03-25T00:00:00"/>
    <d v="2024-09-22T00:00:00"/>
    <d v="2027-03-23T00:00:00"/>
    <d v="2029-09-20T00:00:00"/>
    <d v="2032-03-20T00:00:00"/>
    <d v="2034-09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1-09-03T00:00:00"/>
    <d v="2031-07-03T00:00:00"/>
    <d v="2043-07-03T00:00:00"/>
    <d v="2055-07-03T00:00:00"/>
    <d v="2067-07-03T00:00:00"/>
    <d v="2079-07-03T00:00:00"/>
    <d v="2091-07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2-05-25T19:56:00"/>
    <d v="2022-03-25T00:00:00"/>
    <d v="2024-09-22T00:00:00"/>
    <d v="2027-03-23T00:00:00"/>
    <d v="2029-09-20T00:00:00"/>
    <d v="2032-03-20T00:00:00"/>
    <d v="2034-09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1-09-03T00:00:00"/>
    <d v="2031-07-03T00:00:00"/>
    <d v="2043-07-03T00:00:00"/>
    <d v="2055-07-03T00:00:00"/>
    <d v="2067-07-03T00:00:00"/>
    <d v="2079-07-03T00:00:00"/>
    <d v="2091-07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1-08-01T02:01:00"/>
    <d v="2021-06-01T00:00:00"/>
    <d v="2023-11-30T00:00:00"/>
    <d v="2026-05-30T00:00:00"/>
    <d v="2028-11-27T00:00:00"/>
    <d v="2031-05-28T00:00:00"/>
    <d v="2033-11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0-11-20T11:34:00"/>
    <d v="2030-09-20T00:00:00"/>
    <d v="2042-09-20T00:00:00"/>
    <d v="2054-09-20T00:00:00"/>
    <d v="2066-09-20T00:00:00"/>
    <d v="2078-09-20T00:00:00"/>
    <d v="2090-09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0-02-19T03:00:00"/>
    <d v="2029-12-19T00:00:00"/>
    <d v="2041-12-19T00:00:00"/>
    <d v="2053-12-19T00:00:00"/>
    <d v="2065-12-19T00:00:00"/>
    <d v="2077-12-19T00:00:00"/>
    <d v="2089-12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1-02-08T20:53:00"/>
    <d v="2020-12-08T00:00:00"/>
    <d v="2023-06-08T00:00:00"/>
    <d v="2025-12-06T00:00:00"/>
    <d v="2028-06-05T00:00:00"/>
    <d v="2030-12-04T00:00:00"/>
    <d v="2033-06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0-02-19T03:00:00"/>
    <d v="2029-12-19T00:00:00"/>
    <d v="2041-12-19T00:00:00"/>
    <d v="2053-12-19T00:00:00"/>
    <d v="2065-12-19T00:00:00"/>
    <d v="2077-12-19T00:00:00"/>
    <d v="2089-12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1-07-31T11:03:00"/>
    <d v="2021-05-31T00:00:00"/>
    <d v="2023-11-29T00:00:00"/>
    <d v="2026-05-29T00:00:00"/>
    <d v="2028-11-26T00:00:00"/>
    <d v="2031-05-27T00:00:00"/>
    <d v="2033-11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0-11-16T00:00:00"/>
    <d v="2030-09-16T00:00:00"/>
    <d v="2042-09-16T00:00:00"/>
    <d v="2054-09-16T00:00:00"/>
    <d v="2066-09-16T00:00:00"/>
    <d v="2078-09-16T00:00:00"/>
    <d v="2090-09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1-07-29T10:26:00"/>
    <d v="2031-05-29T00:00:00"/>
    <d v="2043-05-29T00:00:00"/>
    <d v="2055-05-29T00:00:00"/>
    <d v="2067-05-29T00:00:00"/>
    <d v="2079-05-29T00:00:00"/>
    <d v="2091-05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2-05-28T21:07:00"/>
    <d v="2022-03-28T00:00:00"/>
    <d v="2024-09-25T00:00:00"/>
    <d v="2027-03-26T00:00:00"/>
    <d v="2029-09-23T00:00:00"/>
    <d v="2032-03-23T00:00:00"/>
    <d v="2034-09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1"/>
    <d v="2020-09-08T03:25:00"/>
    <d v="2020-09-01T00:00:00"/>
    <d v="2021-10-01T00:00:00"/>
    <d v="2022-11-01T00:00:00"/>
    <d v="2023-12-01T00:00:00"/>
    <d v="2025-01-01T00:00:00"/>
    <d v="2026-0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</r>
  <r>
    <x v="0"/>
    <x v="14"/>
    <x v="12"/>
    <d v="2021-09-28T04:36:00"/>
    <d v="2021-08-28T00:00:00"/>
    <d v="2027-05-29T00:00:00"/>
    <d v="2033-02-26T00:00:00"/>
    <d v="2038-11-27T00:00:00"/>
    <d v="2044-08-27T00:00:00"/>
    <d v="2050-05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14"/>
    <x v="14"/>
    <d v="2026-01-28T07:35:00"/>
    <d v="2025-12-28T00:00:00"/>
    <d v="2027-08-20T00:00:00"/>
    <d v="2029-04-11T00:00:00"/>
    <d v="2030-12-02T00:00:00"/>
    <d v="2032-07-24T00:00:00"/>
    <d v="2034-03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7"/>
    <d v="2022-02-12T23:26:00"/>
    <d v="2022-01-12T00:00:00"/>
    <d v="2024-01-11T00:00:00"/>
    <d v="2026-01-09T00:00:00"/>
    <d v="2028-01-08T00:00:00"/>
    <d v="2030-01-06T00:00:00"/>
    <d v="2032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14"/>
    <x v="8"/>
    <d v="2020-04-21T10:42:00"/>
    <d v="2020-03-21T00:00:00"/>
    <d v="2023-02-04T00:00:00"/>
    <d v="2025-12-20T00:00:00"/>
    <d v="2028-11-04T00:00:00"/>
    <d v="2031-09-20T00:00:00"/>
    <d v="2034-08-05T00:00:00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8"/>
    <d v="2021-09-14T16:47:00"/>
    <d v="2021-08-14T00:00:00"/>
    <d v="2024-06-29T00:00:00"/>
    <d v="2027-05-15T00:00:00"/>
    <d v="2030-03-30T00:00:00"/>
    <d v="2033-02-12T00:00:00"/>
    <d v="2035-12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</r>
  <r>
    <x v="0"/>
    <x v="14"/>
    <x v="9"/>
    <d v="2020-07-30T02:46:00"/>
    <d v="2020-06-30T00:00:00"/>
    <d v="2022-10-19T00:00:00"/>
    <d v="2025-02-06T00:00:00"/>
    <d v="2027-05-28T00:00:00"/>
    <d v="2029-09-15T00:00:00"/>
    <d v="2032-01-04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5"/>
    <d v="2020-05-13T12:43:00"/>
    <d v="2020-04-13T00:00:00"/>
    <d v="2020-09-10T00:00:00"/>
    <d v="2021-02-07T00:00:00"/>
    <d v="2021-07-07T00:00:00"/>
    <d v="2021-12-04T00:00:00"/>
    <d v="2022-05-03T00:00:00"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4"/>
    <x v="3"/>
    <d v="2021-12-24T09:56:00"/>
    <d v="2021-11-24T00:00:00"/>
    <d v="2022-09-20T00:00:00"/>
    <d v="2023-07-17T00:00:00"/>
    <d v="2024-05-12T00:00:00"/>
    <d v="2025-03-08T00:00:00"/>
    <d v="2026-01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4"/>
    <x v="5"/>
    <d v="2020-08-21T15:59:00"/>
    <d v="2020-07-21T00:00:00"/>
    <d v="2020-12-18T00:00:00"/>
    <d v="2021-05-17T00:00:00"/>
    <d v="2021-10-14T00:00:00"/>
    <d v="2022-03-13T00:00:00"/>
    <d v="2022-08-10T00:00:00"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4"/>
    <x v="6"/>
    <d v="2028-04-20T19:52:00"/>
    <d v="2028-03-20T00:00:00"/>
    <d v="2038-03-16T00:00:00"/>
    <d v="2048-03-11T00:00:00"/>
    <d v="2058-03-07T00:00:00"/>
    <d v="2068-03-02T00:00:00"/>
    <d v="2078-0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21-02-08T20:53:00"/>
    <d v="2020-12-08T00:00:00"/>
    <d v="2023-06-08T00:00:00"/>
    <d v="2025-12-06T00:00:00"/>
    <d v="2028-06-05T00:00:00"/>
    <d v="2030-12-04T00:00:00"/>
    <d v="2033-06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"/>
    <d v="2020-03-17T14:15:00"/>
    <d v="2020-01-17T00:00:00"/>
    <d v="2023-01-17T00:00:00"/>
    <d v="2026-01-17T00:00:00"/>
    <d v="2029-01-17T00:00:00"/>
    <d v="2032-01-17T00:00:00"/>
    <d v="2035-01-17T00:00:00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2"/>
    <d v="2020-03-21T11:16:00"/>
    <d v="2020-01-21T00:00:00"/>
    <d v="2026-01-21T00:00:00"/>
    <d v="2032-01-21T00:00:00"/>
    <d v="2038-01-21T00:00:00"/>
    <d v="2044-01-21T00:00:00"/>
    <d v="2050-01-21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3"/>
    <d v="2020-10-31T18:35:00"/>
    <d v="2020-10-01T00:00:00"/>
    <d v="2021-07-28T00:00:00"/>
    <d v="2022-05-24T00:00:00"/>
    <d v="2023-03-20T00:00:00"/>
    <d v="2024-01-14T00:00:00"/>
    <d v="2024-11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</r>
  <r>
    <x v="0"/>
    <x v="14"/>
    <x v="4"/>
    <d v="2020-06-21T15:20:00"/>
    <d v="2020-04-21T00:00:00"/>
    <d v="2022-04-21T00:00:00"/>
    <d v="2024-04-21T00:00:00"/>
    <d v="2026-04-21T00:00:00"/>
    <d v="2028-04-21T00:00:00"/>
    <d v="2030-04-21T00:00:00"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0"/>
    <d v="2031-07-29T10:26:00"/>
    <d v="2031-05-29T00:00:00"/>
    <d v="2043-05-29T00:00:00"/>
    <d v="2055-05-29T00:00:00"/>
    <d v="2067-05-29T00:00:00"/>
    <d v="2079-05-29T00:00:00"/>
    <d v="2091-05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20"/>
    <d v="2030-04-04T02:12:00"/>
    <d v="2030-02-04T00:00:00"/>
    <d v="2042-02-04T00:00:00"/>
    <d v="2054-02-04T00:00:00"/>
    <d v="2066-02-04T00:00:00"/>
    <d v="2078-02-04T00:00:00"/>
    <d v="2090-02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24"/>
    <d v="2022-02-12T23:26:00"/>
    <d v="2022-01-12T00:00:00"/>
    <d v="2024-01-11T00:00:00"/>
    <d v="2026-01-09T00:00:00"/>
    <d v="2028-01-08T00:00:00"/>
    <d v="2030-01-06T00:00:00"/>
    <d v="2032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14"/>
    <x v="25"/>
    <d v="2020-05-09T14:48:00"/>
    <d v="2020-05-02T00:00:00"/>
    <d v="2021-12-02T00:00:00"/>
    <d v="2023-07-02T00:00:00"/>
    <d v="2025-02-02T00:00:00"/>
    <d v="2026-09-02T00:00:00"/>
    <d v="2028-04-02T00:00:00"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4"/>
    <x v="26"/>
    <d v="2020-08-07T21:47:00"/>
    <d v="2020-07-31T00:00:00"/>
    <d v="2021-08-31T00:00:00"/>
    <d v="2022-10-01T00:00:00"/>
    <d v="2023-11-01T00:00:00"/>
    <d v="2024-12-01T00:00:00"/>
    <d v="2026-01-01T00:00:00"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</r>
  <r>
    <x v="0"/>
    <x v="14"/>
    <x v="16"/>
    <d v="2022-02-12T23:26:00"/>
    <d v="2022-01-12T00:00:00"/>
    <d v="2024-01-11T00:00:00"/>
    <d v="2026-01-09T00:00:00"/>
    <d v="2028-01-08T00:00:00"/>
    <d v="2030-01-06T00:00:00"/>
    <d v="2032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14"/>
    <x v="18"/>
    <d v="2020-07-30T02:46:00"/>
    <d v="2020-06-30T00:00:00"/>
    <d v="2022-10-19T00:00:00"/>
    <d v="2025-02-06T00:00:00"/>
    <d v="2027-05-28T00:00:00"/>
    <d v="2029-09-15T00:00:00"/>
    <d v="2032-01-04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7"/>
    <d v="2020-07-09T14:49:00"/>
    <d v="2020-07-02T00:00:00"/>
    <d v="2023-08-02T00:00:00"/>
    <d v="2026-09-02T00:00:00"/>
    <d v="2029-10-02T00:00:00"/>
    <d v="2032-11-02T00:00:00"/>
    <d v="2035-12-02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21"/>
    <d v="2030-04-06T08:01:00"/>
    <d v="2030-02-06T00:00:00"/>
    <d v="2042-02-06T00:00:00"/>
    <d v="2054-02-06T00:00:00"/>
    <d v="2066-02-06T00:00:00"/>
    <d v="2078-02-06T00:00:00"/>
    <d v="2090-02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22"/>
    <d v="2022-02-12T23:26:00"/>
    <d v="2022-01-12T00:00:00"/>
    <d v="2024-01-11T00:00:00"/>
    <d v="2026-01-09T00:00:00"/>
    <d v="2028-01-08T00:00:00"/>
    <d v="2030-01-06T00:00:00"/>
    <d v="2032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14"/>
    <x v="23"/>
    <d v="2024-03-30T01:05:00"/>
    <d v="2024-03-01T00:00:00"/>
    <d v="2032-03-01T00:00:00"/>
    <d v="2040-03-01T00:00:00"/>
    <d v="2048-03-01T00:00:00"/>
    <d v="2056-03-01T00:00:00"/>
    <d v="2064-03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3"/>
    <d v="2022-02-12T23:26:00"/>
    <d v="2022-01-12T00:00:00"/>
    <d v="2024-01-11T00:00:00"/>
    <d v="2026-01-09T00:00:00"/>
    <d v="2028-01-08T00:00:00"/>
    <d v="2030-01-06T00:00:00"/>
    <d v="2032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</r>
  <r>
    <x v="0"/>
    <x v="14"/>
    <x v="14"/>
    <d v="2020-11-13T19:28:00"/>
    <d v="2020-10-13T00:00:00"/>
    <d v="2022-06-05T00:00:00"/>
    <d v="2024-01-26T00:00:00"/>
    <d v="2025-09-17T00:00:00"/>
    <d v="2027-05-10T00:00:00"/>
    <d v="2028-12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5"/>
    <d v="2020-07-09T07:02:00"/>
    <d v="2020-07-02T00:00:00"/>
    <d v="2023-08-02T00:00:00"/>
    <d v="2026-09-02T00:00:00"/>
    <d v="2029-10-02T00:00:00"/>
    <d v="2032-11-02T00:00:00"/>
    <d v="2035-12-02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9"/>
    <d v="2020-07-30T02:46:00"/>
    <d v="2020-06-30T00:00:00"/>
    <d v="2022-10-19T00:00:00"/>
    <d v="2025-02-06T00:00:00"/>
    <d v="2027-05-28T00:00:00"/>
    <d v="2029-09-15T00:00:00"/>
    <d v="2032-01-04T00:00:00"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4"/>
    <x v="10"/>
    <d v="2020-10-06T02:41:00"/>
    <d v="2020-09-29T00:00:00"/>
    <d v="2021-10-29T00:00:00"/>
    <d v="2022-11-29T00:00:00"/>
    <d v="2023-12-29T00:00:00"/>
    <d v="2025-01-29T00:00:00"/>
    <d v="2026-03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</r>
  <r>
    <x v="0"/>
    <x v="14"/>
    <x v="12"/>
    <d v="2023-05-22T07:32:00"/>
    <d v="2023-04-22T00:00:00"/>
    <d v="2029-01-20T00:00:00"/>
    <d v="2034-10-21T00:00:00"/>
    <d v="2040-07-21T00:00:00"/>
    <d v="2046-04-21T00:00:00"/>
    <d v="2052-0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9"/>
    <d v="2020-03-26T14:53:00"/>
    <d v="2020-02-26T00:00:00"/>
    <d v="2022-06-16T00:00:00"/>
    <d v="2024-10-04T00:00:00"/>
    <d v="2027-01-23T00:00:00"/>
    <d v="2029-05-13T00:00:00"/>
    <d v="2031-09-01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0"/>
    <d v="2020-08-31T08:40:00"/>
    <d v="2020-08-24T00:00:00"/>
    <d v="2021-09-24T00:00:00"/>
    <d v="2022-10-24T00:00:00"/>
    <d v="2023-11-24T00:00:00"/>
    <d v="2024-12-24T00:00:00"/>
    <d v="2026-01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15"/>
    <x v="11"/>
    <d v="2020-07-24T03:49:00"/>
    <d v="2020-07-17T00:00:00"/>
    <d v="2021-08-17T00:00:00"/>
    <d v="2022-09-17T00:00:00"/>
    <d v="2023-10-17T00:00:00"/>
    <d v="2024-11-17T00:00:00"/>
    <d v="2025-12-17T00:00:00"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</r>
  <r>
    <x v="0"/>
    <x v="15"/>
    <x v="12"/>
    <d v="2057-03-27T01:40:00"/>
    <d v="2057-02-27T00:00:00"/>
    <d v="2062-11-28T00:00:00"/>
    <d v="2068-08-28T00:00:00"/>
    <d v="2074-05-29T00:00:00"/>
    <d v="2080-02-27T00:00:00"/>
    <d v="2085-1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6"/>
    <d v="2030-07-04T12:10:00"/>
    <d v="2030-06-04T00:00:00"/>
    <d v="2040-05-30T00:00:00"/>
    <d v="2050-05-26T00:00:00"/>
    <d v="2060-05-21T00:00:00"/>
    <d v="2070-05-17T00:00:00"/>
    <d v="2080-05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7"/>
    <d v="2021-09-05T15:02:00"/>
    <d v="2021-08-05T00:00:00"/>
    <d v="2023-08-04T00:00:00"/>
    <d v="2025-08-02T00:00:00"/>
    <d v="2027-08-01T00:00:00"/>
    <d v="2029-07-30T00:00:00"/>
    <d v="2031-07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5"/>
    <x v="8"/>
    <d v="2020-12-06T00:37:00"/>
    <d v="2020-11-06T00:00:00"/>
    <d v="2023-09-22T00:00:00"/>
    <d v="2026-08-07T00:00:00"/>
    <d v="2029-06-22T00:00:00"/>
    <d v="2032-05-07T00:00:00"/>
    <d v="2035-03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8"/>
    <d v="2038-05-12T14:06:00"/>
    <d v="2038-04-12T00:00:00"/>
    <d v="2041-02-25T00:00:00"/>
    <d v="2044-01-11T00:00:00"/>
    <d v="2046-11-26T00:00:00"/>
    <d v="2049-10-11T00:00:00"/>
    <d v="2052-08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9"/>
    <d v="2020-03-26T14:53:00"/>
    <d v="2020-02-26T00:00:00"/>
    <d v="2022-06-16T00:00:00"/>
    <d v="2024-10-04T00:00:00"/>
    <d v="2027-01-23T00:00:00"/>
    <d v="2029-05-13T00:00:00"/>
    <d v="2031-09-01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5"/>
    <d v="2020-04-28T23:07:00"/>
    <d v="2020-03-28T00:00:00"/>
    <d v="2020-08-25T00:00:00"/>
    <d v="2021-01-22T00:00:00"/>
    <d v="2021-06-21T00:00:00"/>
    <d v="2021-11-18T00:00:00"/>
    <d v="2022-04-17T00:00:00"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15"/>
    <x v="3"/>
    <d v="2021-01-09T10:40:00"/>
    <d v="2020-12-09T00:00:00"/>
    <d v="2021-10-05T00:00:00"/>
    <d v="2022-08-01T00:00:00"/>
    <d v="2023-05-28T00:00:00"/>
    <d v="2024-03-23T00:00:00"/>
    <d v="2025-0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15"/>
    <x v="0"/>
    <d v="2031-04-11T08:16:00"/>
    <d v="2031-02-11T00:00:00"/>
    <d v="2043-02-11T00:00:00"/>
    <d v="2055-02-11T00:00:00"/>
    <d v="2067-02-11T00:00:00"/>
    <d v="2079-02-11T00:00:00"/>
    <d v="2091-02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2-04-03T20:52:00"/>
    <d v="2022-02-03T00:00:00"/>
    <d v="2024-08-03T00:00:00"/>
    <d v="2027-02-01T00:00:00"/>
    <d v="2029-08-01T00:00:00"/>
    <d v="2032-01-30T00:00:00"/>
    <d v="2034-07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"/>
    <d v="2020-12-11T14:56:00"/>
    <d v="2020-10-11T00:00:00"/>
    <d v="2023-10-11T00:00:00"/>
    <d v="2026-10-11T00:00:00"/>
    <d v="2029-10-11T00:00:00"/>
    <d v="2032-10-11T00:00:00"/>
    <d v="2035-10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2"/>
    <d v="2020-12-11T17:23:00"/>
    <d v="2020-10-11T00:00:00"/>
    <d v="2026-10-11T00:00:00"/>
    <d v="2032-10-11T00:00:00"/>
    <d v="2038-10-11T00:00:00"/>
    <d v="2044-10-11T00:00:00"/>
    <d v="2050-10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3"/>
    <d v="2021-03-26T06:33:00"/>
    <d v="2021-02-26T00:00:00"/>
    <d v="2021-12-23T00:00:00"/>
    <d v="2022-10-19T00:00:00"/>
    <d v="2023-08-15T00:00:00"/>
    <d v="2024-06-10T00:00:00"/>
    <d v="2025-04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15"/>
    <x v="4"/>
    <d v="2020-12-02T03:53:00"/>
    <d v="2020-10-02T00:00:00"/>
    <d v="2022-10-02T00:00:00"/>
    <d v="2024-10-02T00:00:00"/>
    <d v="2026-10-02T00:00:00"/>
    <d v="2028-10-02T00:00:00"/>
    <d v="2030-10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5"/>
    <d v="2020-04-20T00:38:00"/>
    <d v="2020-03-20T00:00:00"/>
    <d v="2020-08-17T00:00:00"/>
    <d v="2021-01-14T00:00:00"/>
    <d v="2021-06-13T00:00:00"/>
    <d v="2021-11-10T00:00:00"/>
    <d v="2022-04-09T00:00:00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</r>
  <r>
    <x v="0"/>
    <x v="15"/>
    <x v="0"/>
    <d v="2022-08-22T02:39:00"/>
    <d v="2022-06-22T00:00:00"/>
    <d v="2024-12-20T00:00:00"/>
    <d v="2027-06-20T00:00:00"/>
    <d v="2029-12-18T00:00:00"/>
    <d v="2032-06-17T00:00:00"/>
    <d v="2034-1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1-05-05T00:33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30-01-11T00:00:00"/>
    <d v="2029-11-11T00:00:00"/>
    <d v="2041-11-11T00:00:00"/>
    <d v="2053-11-11T00:00:00"/>
    <d v="2065-11-11T00:00:00"/>
    <d v="2077-11-11T00:00:00"/>
    <d v="2089-11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2-02-05T08:58:00"/>
    <d v="2021-12-05T00:00:00"/>
    <d v="2024-06-04T00:00:00"/>
    <d v="2026-12-03T00:00:00"/>
    <d v="2029-06-02T00:00:00"/>
    <d v="2031-12-01T00:00:00"/>
    <d v="2034-05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5"/>
    <x v="0"/>
    <d v="2031-04-18T11:00:00"/>
    <d v="2031-02-18T00:00:00"/>
    <d v="2043-02-18T00:00:00"/>
    <d v="2055-02-18T00:00:00"/>
    <d v="2067-02-18T00:00:00"/>
    <d v="2079-02-18T00:00:00"/>
    <d v="2091-0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1-05-05T00:30:00"/>
    <d v="2021-03-05T00:00:00"/>
    <d v="2023-09-03T00:00:00"/>
    <d v="2026-03-03T00:00:00"/>
    <d v="2028-08-31T00:00:00"/>
    <d v="2031-03-0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30-01-09T15:00:00"/>
    <d v="2029-11-09T00:00:00"/>
    <d v="2041-11-09T00:00:00"/>
    <d v="2053-11-09T00:00:00"/>
    <d v="2065-11-09T00:00:00"/>
    <d v="2077-11-09T00:00:00"/>
    <d v="2089-11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2-02-05T08:55:00"/>
    <d v="2021-12-05T00:00:00"/>
    <d v="2024-06-04T00:00:00"/>
    <d v="2026-12-03T00:00:00"/>
    <d v="2029-06-02T00:00:00"/>
    <d v="2031-12-01T00:00:00"/>
    <d v="2034-05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</r>
  <r>
    <x v="0"/>
    <x v="15"/>
    <x v="0"/>
    <d v="2031-03-05T13:34:00"/>
    <d v="2031-01-05T00:00:00"/>
    <d v="2043-01-05T00:00:00"/>
    <d v="2055-01-05T00:00:00"/>
    <d v="2067-01-05T00:00:00"/>
    <d v="2079-01-05T00:00:00"/>
    <d v="2091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31-04-11T08:16:00"/>
    <d v="2031-02-11T00:00:00"/>
    <d v="2043-02-11T00:00:00"/>
    <d v="2055-02-11T00:00:00"/>
    <d v="2067-02-11T00:00:00"/>
    <d v="2079-02-11T00:00:00"/>
    <d v="2091-02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2-04-03T20:52:00"/>
    <d v="2022-02-03T00:00:00"/>
    <d v="2024-08-03T00:00:00"/>
    <d v="2027-02-01T00:00:00"/>
    <d v="2029-08-01T00:00:00"/>
    <d v="2032-01-30T00:00:00"/>
    <d v="2034-07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31-08-09T15:31:00"/>
    <d v="2031-06-09T00:00:00"/>
    <d v="2043-06-09T00:00:00"/>
    <d v="2055-06-09T00:00:00"/>
    <d v="2067-06-09T00:00:00"/>
    <d v="2079-06-09T00:00:00"/>
    <d v="2091-06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22-08-22T02:39:00"/>
    <d v="2022-06-22T00:00:00"/>
    <d v="2024-12-20T00:00:00"/>
    <d v="2027-06-20T00:00:00"/>
    <d v="2029-12-18T00:00:00"/>
    <d v="2032-06-17T00:00:00"/>
    <d v="2034-1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0"/>
    <d v="2031-08-09T15:31:00"/>
    <d v="2031-06-09T00:00:00"/>
    <d v="2043-06-09T00:00:00"/>
    <d v="2055-06-09T00:00:00"/>
    <d v="2067-06-09T00:00:00"/>
    <d v="2079-06-09T00:00:00"/>
    <d v="2091-06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20"/>
    <d v="2030-12-14T02:07:00"/>
    <d v="2030-10-14T00:00:00"/>
    <d v="2042-10-14T00:00:00"/>
    <d v="2054-10-14T00:00:00"/>
    <d v="2066-10-14T00:00:00"/>
    <d v="2078-10-14T00:00:00"/>
    <d v="2090-10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25"/>
    <d v="2020-01-05T14:15:00"/>
    <d v="2019-12-29T00:00:00"/>
    <d v="2021-07-29T00:00:00"/>
    <d v="2023-03-01T00:00:00"/>
    <d v="2024-10-01T00:00:00"/>
    <d v="2026-05-01T00:00:00"/>
    <d v="2027-12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</r>
  <r>
    <x v="0"/>
    <x v="15"/>
    <x v="24"/>
    <d v="2021-09-05T15:02:00"/>
    <d v="2021-08-05T00:00:00"/>
    <d v="2023-08-04T00:00:00"/>
    <d v="2025-08-02T00:00:00"/>
    <d v="2027-08-01T00:00:00"/>
    <d v="2029-07-30T00:00:00"/>
    <d v="2031-07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5"/>
    <x v="17"/>
    <d v="2021-04-22T14:53:00"/>
    <d v="2021-04-15T00:00:00"/>
    <d v="2024-05-15T00:00:00"/>
    <d v="2027-06-15T00:00:00"/>
    <d v="2030-07-15T00:00:00"/>
    <d v="2033-08-15T00:00:00"/>
    <d v="2036-09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8"/>
    <d v="2020-03-26T14:53:00"/>
    <d v="2020-02-26T00:00:00"/>
    <d v="2022-06-16T00:00:00"/>
    <d v="2024-10-04T00:00:00"/>
    <d v="2027-01-23T00:00:00"/>
    <d v="2029-05-13T00:00:00"/>
    <d v="2031-09-01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6"/>
    <d v="2021-09-05T15:02:00"/>
    <d v="2021-08-05T00:00:00"/>
    <d v="2023-08-04T00:00:00"/>
    <d v="2025-08-02T00:00:00"/>
    <d v="2027-08-01T00:00:00"/>
    <d v="2029-07-30T00:00:00"/>
    <d v="2031-07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5"/>
    <x v="23"/>
    <d v="2025-01-12T14:56:00"/>
    <d v="2024-12-12T00:00:00"/>
    <d v="2032-12-12T00:00:00"/>
    <d v="2040-12-12T00:00:00"/>
    <d v="2048-12-12T00:00:00"/>
    <d v="2056-12-12T00:00:00"/>
    <d v="2064-1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21"/>
    <d v="2031-01-03T14:48:00"/>
    <d v="2030-11-03T00:00:00"/>
    <d v="2042-11-03T00:00:00"/>
    <d v="2054-11-03T00:00:00"/>
    <d v="2066-11-03T00:00:00"/>
    <d v="2078-11-03T00:00:00"/>
    <d v="2090-11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22"/>
    <d v="2021-09-05T15:02:00"/>
    <d v="2021-08-05T00:00:00"/>
    <d v="2023-08-04T00:00:00"/>
    <d v="2025-08-02T00:00:00"/>
    <d v="2027-08-01T00:00:00"/>
    <d v="2029-07-30T00:00:00"/>
    <d v="2031-07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5"/>
    <x v="26"/>
    <d v="2020-08-12T01:38:00"/>
    <d v="2020-08-05T00:00:00"/>
    <d v="2021-09-05T00:00:00"/>
    <d v="2022-10-05T00:00:00"/>
    <d v="2023-11-05T00:00:00"/>
    <d v="2024-12-05T00:00:00"/>
    <d v="2026-0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</r>
  <r>
    <x v="0"/>
    <x v="15"/>
    <x v="12"/>
    <d v="2023-05-03T20:03:00"/>
    <d v="2023-04-03T00:00:00"/>
    <d v="2029-01-01T00:00:00"/>
    <d v="2034-10-02T00:00:00"/>
    <d v="2040-07-02T00:00:00"/>
    <d v="2046-04-02T00:00:00"/>
    <d v="2052-01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3"/>
    <d v="2021-09-05T15:02:00"/>
    <d v="2021-08-05T00:00:00"/>
    <d v="2023-08-04T00:00:00"/>
    <d v="2025-08-02T00:00:00"/>
    <d v="2027-08-01T00:00:00"/>
    <d v="2029-07-30T00:00:00"/>
    <d v="2031-07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</r>
  <r>
    <x v="0"/>
    <x v="15"/>
    <x v="14"/>
    <d v="2020-12-30T18:23:00"/>
    <d v="2020-11-30T00:00:00"/>
    <d v="2022-07-23T00:00:00"/>
    <d v="2024-03-14T00:00:00"/>
    <d v="2025-11-04T00:00:00"/>
    <d v="2027-06-27T00:00:00"/>
    <d v="2029-0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4"/>
    <d v="2021-03-23T18:19:00"/>
    <d v="2021-02-23T00:00:00"/>
    <d v="2022-10-16T00:00:00"/>
    <d v="2024-06-07T00:00:00"/>
    <d v="2026-01-28T00:00:00"/>
    <d v="2027-09-20T00:00:00"/>
    <d v="2029-05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5"/>
    <x v="15"/>
    <d v="2021-04-22T14:53:00"/>
    <d v="2021-04-15T00:00:00"/>
    <d v="2024-05-15T00:00:00"/>
    <d v="2027-06-15T00:00:00"/>
    <d v="2030-07-15T00:00:00"/>
    <d v="2033-08-15T00:00:00"/>
    <d v="2036-09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3"/>
    <d v="2025-01-03T11:20:00"/>
    <d v="2024-12-03T00:00:00"/>
    <d v="2032-12-03T00:00:00"/>
    <d v="2040-12-03T00:00:00"/>
    <d v="2048-12-03T00:00:00"/>
    <d v="2056-12-03T00:00:00"/>
    <d v="2064-12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0"/>
    <d v="2031-06-28T10:08:00"/>
    <d v="2031-04-28T00:00:00"/>
    <d v="2043-04-28T00:00:00"/>
    <d v="2055-04-28T00:00:00"/>
    <d v="2067-04-28T00:00:00"/>
    <d v="2079-04-28T00:00:00"/>
    <d v="2091-04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5"/>
    <d v="2021-06-27T12:13:00"/>
    <d v="2021-06-20T00:00:00"/>
    <d v="2023-01-20T00:00:00"/>
    <d v="2024-08-20T00:00:00"/>
    <d v="2026-03-20T00:00:00"/>
    <d v="2027-10-20T00:00:00"/>
    <d v="2029-05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6"/>
    <d v="2020-08-02T15:17:00"/>
    <d v="2020-07-26T00:00:00"/>
    <d v="2021-08-26T00:00:00"/>
    <d v="2022-09-26T00:00:00"/>
    <d v="2023-10-26T00:00:00"/>
    <d v="2024-11-26T00:00:00"/>
    <d v="2025-12-26T00:00:00"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16"/>
    <x v="24"/>
    <d v="2021-01-13T09:25:00"/>
    <d v="2020-12-13T00:00:00"/>
    <d v="2022-12-12T00:00:00"/>
    <d v="2024-12-10T00:00:00"/>
    <d v="2026-12-09T00:00:00"/>
    <d v="2028-12-07T00:00:00"/>
    <d v="2030-12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9"/>
    <d v="2020-10-18T04:46:00"/>
    <d v="2020-09-18T00:00:00"/>
    <d v="2023-01-07T00:00:00"/>
    <d v="2025-04-27T00:00:00"/>
    <d v="2027-08-16T00:00:00"/>
    <d v="2029-12-04T00:00:00"/>
    <d v="2032-03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6"/>
    <d v="2021-01-13T09:25:00"/>
    <d v="2020-12-13T00:00:00"/>
    <d v="2022-12-12T00:00:00"/>
    <d v="2024-12-10T00:00:00"/>
    <d v="2026-12-09T00:00:00"/>
    <d v="2028-12-07T00:00:00"/>
    <d v="2030-12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8"/>
    <d v="2020-10-18T04:46:00"/>
    <d v="2020-09-18T00:00:00"/>
    <d v="2023-01-07T00:00:00"/>
    <d v="2025-04-27T00:00:00"/>
    <d v="2027-08-16T00:00:00"/>
    <d v="2029-12-04T00:00:00"/>
    <d v="2032-03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7"/>
    <d v="2021-06-02T09:26:00"/>
    <d v="2021-05-26T00:00:00"/>
    <d v="2024-06-26T00:00:00"/>
    <d v="2027-07-26T00:00:00"/>
    <d v="2030-08-26T00:00:00"/>
    <d v="2033-09-26T00:00:00"/>
    <d v="2036-10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1"/>
    <d v="2031-06-28T09:16:00"/>
    <d v="2031-04-28T00:00:00"/>
    <d v="2043-04-28T00:00:00"/>
    <d v="2055-04-28T00:00:00"/>
    <d v="2067-04-28T00:00:00"/>
    <d v="2079-04-28T00:00:00"/>
    <d v="2091-04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2"/>
    <d v="2021-01-13T09:25:00"/>
    <d v="2020-12-13T00:00:00"/>
    <d v="2022-12-12T00:00:00"/>
    <d v="2024-12-10T00:00:00"/>
    <d v="2026-12-09T00:00:00"/>
    <d v="2028-12-07T00:00:00"/>
    <d v="2030-12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4"/>
    <d v="2026-05-01T05:52:00"/>
    <d v="2026-04-01T00:00:00"/>
    <d v="2027-11-22T00:00:00"/>
    <d v="2029-07-14T00:00:00"/>
    <d v="2031-03-06T00:00:00"/>
    <d v="2032-10-26T00:00:00"/>
    <d v="2034-06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3"/>
    <d v="2020-09-04T18:08:00"/>
    <d v="2020-08-04T00:00:00"/>
    <d v="2022-08-03T00:00:00"/>
    <d v="2024-08-01T00:00:00"/>
    <d v="2026-07-31T00:00:00"/>
    <d v="2028-07-29T00:00:00"/>
    <d v="2030-07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4"/>
    <d v="2020-02-29T21:17:00"/>
    <d v="2020-01-29T00:00:00"/>
    <d v="2021-09-20T00:00:00"/>
    <d v="2023-05-13T00:00:00"/>
    <d v="2025-01-02T00:00:00"/>
    <d v="2026-08-25T00:00:00"/>
    <d v="2028-04-16T00:00:00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</r>
  <r>
    <x v="0"/>
    <x v="16"/>
    <x v="15"/>
    <d v="2021-06-16T11:04:00"/>
    <d v="2021-06-09T00:00:00"/>
    <d v="2024-07-09T00:00:00"/>
    <d v="2027-08-09T00:00:00"/>
    <d v="2030-09-09T00:00:00"/>
    <d v="2033-10-09T00:00:00"/>
    <d v="2036-11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1"/>
    <d v="2020-08-05T06:57:00"/>
    <d v="2020-07-29T00:00:00"/>
    <d v="2021-08-29T00:00:00"/>
    <d v="2022-09-29T00:00:00"/>
    <d v="2023-10-29T00:00:00"/>
    <d v="2024-11-29T00:00:00"/>
    <d v="2025-12-29T00:00:00"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16"/>
    <x v="10"/>
    <d v="2020-08-03T10:19:00"/>
    <d v="2020-07-27T00:00:00"/>
    <d v="2021-08-27T00:00:00"/>
    <d v="2022-09-27T00:00:00"/>
    <d v="2023-10-27T00:00:00"/>
    <d v="2024-11-27T00:00:00"/>
    <d v="2025-12-27T00:00:00"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</r>
  <r>
    <x v="0"/>
    <x v="16"/>
    <x v="12"/>
    <d v="2024-04-25T21:52:00"/>
    <d v="2024-03-25T00:00:00"/>
    <d v="2029-12-24T00:00:00"/>
    <d v="2035-09-24T00:00:00"/>
    <d v="2041-06-24T00:00:00"/>
    <d v="2047-03-25T00:00:00"/>
    <d v="2052-12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2"/>
    <d v="2023-05-19T10:50:00"/>
    <d v="2023-04-19T00:00:00"/>
    <d v="2029-01-17T00:00:00"/>
    <d v="2034-10-18T00:00:00"/>
    <d v="2040-07-18T00:00:00"/>
    <d v="2046-04-18T00:00:00"/>
    <d v="2052-0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6"/>
    <d v="2029-06-16T03:31:00"/>
    <d v="2029-05-16T00:00:00"/>
    <d v="2039-05-12T00:00:00"/>
    <d v="2049-05-07T00:00:00"/>
    <d v="2059-05-03T00:00:00"/>
    <d v="2069-04-28T00:00:00"/>
    <d v="2079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7"/>
    <d v="2021-01-13T09:25:00"/>
    <d v="2020-12-13T00:00:00"/>
    <d v="2022-12-12T00:00:00"/>
    <d v="2024-12-10T00:00:00"/>
    <d v="2026-12-09T00:00:00"/>
    <d v="2028-12-07T00:00:00"/>
    <d v="2030-12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8"/>
    <d v="2021-02-20T22:33:00"/>
    <d v="2021-01-20T00:00:00"/>
    <d v="2023-12-06T00:00:00"/>
    <d v="2026-10-21T00:00:00"/>
    <d v="2029-09-05T00:00:00"/>
    <d v="2032-07-21T00:00:00"/>
    <d v="2035-06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8"/>
    <d v="2023-04-16T08:45:00"/>
    <d v="2023-03-16T00:00:00"/>
    <d v="2026-01-29T00:00:00"/>
    <d v="2028-12-14T00:00:00"/>
    <d v="2031-10-30T00:00:00"/>
    <d v="2034-09-14T00:00:00"/>
    <d v="2037-07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9"/>
    <d v="2020-10-18T04:46:00"/>
    <d v="2020-09-18T00:00:00"/>
    <d v="2023-01-07T00:00:00"/>
    <d v="2025-04-27T00:00:00"/>
    <d v="2027-08-16T00:00:00"/>
    <d v="2029-12-04T00:00:00"/>
    <d v="2032-03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5"/>
    <d v="2021-03-30T07:07:00"/>
    <d v="2021-03-02T00:00:00"/>
    <d v="2021-07-30T00:00:00"/>
    <d v="2021-12-27T00:00:00"/>
    <d v="2022-05-26T00:00:00"/>
    <d v="2022-10-23T00:00:00"/>
    <d v="2023-03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</r>
  <r>
    <x v="0"/>
    <x v="16"/>
    <x v="3"/>
    <d v="2022-12-09T14:42:00"/>
    <d v="2022-11-09T00:00:00"/>
    <d v="2023-09-05T00:00:00"/>
    <d v="2024-07-01T00:00:00"/>
    <d v="2025-04-27T00:00:00"/>
    <d v="2026-02-21T00:00:00"/>
    <d v="2026-12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5"/>
    <d v="2020-01-19T14:56:00"/>
    <d v="2019-12-19T00:00:00"/>
    <d v="2020-05-17T00:00:00"/>
    <d v="2020-10-14T00:00:00"/>
    <d v="2021-03-13T00:00:00"/>
    <d v="2021-08-10T00:00:00"/>
    <d v="2022-01-07T00:00:00"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</r>
  <r>
    <x v="0"/>
    <x v="16"/>
    <x v="0"/>
    <d v="2022-02-26T12:50:00"/>
    <d v="2021-12-26T00:00:00"/>
    <d v="2024-06-25T00:00:00"/>
    <d v="2026-12-24T00:00:00"/>
    <d v="2029-06-23T00:00:00"/>
    <d v="2031-12-22T00:00:00"/>
    <d v="2034-06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16"/>
    <x v="0"/>
    <d v="2031-06-08T12:00:00"/>
    <d v="2031-04-08T00:00:00"/>
    <d v="2043-04-08T00:00:00"/>
    <d v="2055-04-08T00:00:00"/>
    <d v="2067-04-08T00:00:00"/>
    <d v="2079-04-08T00:00:00"/>
    <d v="2091-04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1"/>
    <d v="2020-12-20T14:30:00"/>
    <d v="2020-10-20T00:00:00"/>
    <d v="2023-10-20T00:00:00"/>
    <d v="2026-10-20T00:00:00"/>
    <d v="2029-10-20T00:00:00"/>
    <d v="2032-10-20T00:00:00"/>
    <d v="2035-10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2-26T01:21:00"/>
    <d v="2021-12-26T00:00:00"/>
    <d v="2024-06-25T00:00:00"/>
    <d v="2026-12-24T00:00:00"/>
    <d v="2029-06-23T00:00:00"/>
    <d v="2031-12-22T00:00:00"/>
    <d v="2034-06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16"/>
    <x v="0"/>
    <d v="2031-05-13T14:00:00"/>
    <d v="2031-03-13T00:00:00"/>
    <d v="2043-03-13T00:00:00"/>
    <d v="2055-03-13T00:00:00"/>
    <d v="2067-03-13T00:00:00"/>
    <d v="2079-03-13T00:00:00"/>
    <d v="2091-03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2-26T01:21:00"/>
    <d v="2021-12-26T00:00:00"/>
    <d v="2024-06-25T00:00:00"/>
    <d v="2026-12-24T00:00:00"/>
    <d v="2029-06-23T00:00:00"/>
    <d v="2031-12-22T00:00:00"/>
    <d v="2034-06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16"/>
    <x v="0"/>
    <d v="2031-05-13T14:00:00"/>
    <d v="2031-03-13T00:00:00"/>
    <d v="2043-03-13T00:00:00"/>
    <d v="2055-03-13T00:00:00"/>
    <d v="2067-03-13T00:00:00"/>
    <d v="2079-03-13T00:00:00"/>
    <d v="2091-03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2"/>
    <d v="2020-12-18T03:38:00"/>
    <d v="2020-10-18T00:00:00"/>
    <d v="2026-10-18T00:00:00"/>
    <d v="2032-10-18T00:00:00"/>
    <d v="2038-10-18T00:00:00"/>
    <d v="2044-10-18T00:00:00"/>
    <d v="2050-10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3"/>
    <d v="2020-02-09T22:44:00"/>
    <d v="2020-01-09T00:00:00"/>
    <d v="2020-11-04T00:00:00"/>
    <d v="2021-08-31T00:00:00"/>
    <d v="2022-06-27T00:00:00"/>
    <d v="2023-04-23T00:00:00"/>
    <d v="2024-0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</r>
  <r>
    <x v="0"/>
    <x v="16"/>
    <x v="4"/>
    <d v="2020-11-18T03:44:00"/>
    <d v="2020-09-18T00:00:00"/>
    <d v="2022-09-18T00:00:00"/>
    <d v="2024-09-18T00:00:00"/>
    <d v="2026-09-18T00:00:00"/>
    <d v="2028-09-18T00:00:00"/>
    <d v="2030-09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3-25T16:16:00"/>
    <d v="2022-01-25T00:00:00"/>
    <d v="2024-07-25T00:00:00"/>
    <d v="2027-01-23T00:00:00"/>
    <d v="2029-07-23T00:00:00"/>
    <d v="2032-01-21T00:00:00"/>
    <d v="2034-07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31-06-19T11:30:00"/>
    <d v="2031-04-19T00:00:00"/>
    <d v="2043-04-19T00:00:00"/>
    <d v="2055-04-19T00:00:00"/>
    <d v="2067-04-19T00:00:00"/>
    <d v="2079-04-19T00:00:00"/>
    <d v="2091-04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3-25T04:12:00"/>
    <d v="2022-01-25T00:00:00"/>
    <d v="2024-07-25T00:00:00"/>
    <d v="2027-01-23T00:00:00"/>
    <d v="2029-07-23T00:00:00"/>
    <d v="2032-01-21T00:00:00"/>
    <d v="2034-07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31-06-13T15:00:00"/>
    <d v="2031-04-13T00:00:00"/>
    <d v="2043-04-13T00:00:00"/>
    <d v="2055-04-13T00:00:00"/>
    <d v="2067-04-13T00:00:00"/>
    <d v="2079-04-13T00:00:00"/>
    <d v="2091-04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3-25T16:16:00"/>
    <d v="2022-01-25T00:00:00"/>
    <d v="2024-07-25T00:00:00"/>
    <d v="2027-01-23T00:00:00"/>
    <d v="2029-07-23T00:00:00"/>
    <d v="2032-01-21T00:00:00"/>
    <d v="2034-07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31-06-26T12:36:00"/>
    <d v="2031-04-26T00:00:00"/>
    <d v="2043-04-26T00:00:00"/>
    <d v="2055-04-26T00:00:00"/>
    <d v="2067-04-26T00:00:00"/>
    <d v="2079-04-26T00:00:00"/>
    <d v="2091-04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2-26T12:50:00"/>
    <d v="2021-12-26T00:00:00"/>
    <d v="2024-06-25T00:00:00"/>
    <d v="2026-12-24T00:00:00"/>
    <d v="2029-06-23T00:00:00"/>
    <d v="2031-12-22T00:00:00"/>
    <d v="2034-06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</r>
  <r>
    <x v="0"/>
    <x v="16"/>
    <x v="0"/>
    <d v="2031-06-12T08:25:00"/>
    <d v="2031-04-12T00:00:00"/>
    <d v="2043-04-12T00:00:00"/>
    <d v="2055-04-12T00:00:00"/>
    <d v="2067-04-12T00:00:00"/>
    <d v="2079-04-12T00:00:00"/>
    <d v="2091-04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22-03-25T04:12:00"/>
    <d v="2022-01-25T00:00:00"/>
    <d v="2024-07-25T00:00:00"/>
    <d v="2027-01-23T00:00:00"/>
    <d v="2029-07-23T00:00:00"/>
    <d v="2032-01-21T00:00:00"/>
    <d v="2034-07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6"/>
    <x v="0"/>
    <d v="2031-06-03T15:00:00"/>
    <d v="2031-04-03T00:00:00"/>
    <d v="2043-04-03T00:00:00"/>
    <d v="2055-04-03T00:00:00"/>
    <d v="2067-04-03T00:00:00"/>
    <d v="2079-04-03T00:00:00"/>
    <d v="2091-04-0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0"/>
    <d v="2020-07-03T02:56:00"/>
    <d v="2020-06-26T00:00:00"/>
    <d v="2021-07-26T00:00:00"/>
    <d v="2022-08-26T00:00:00"/>
    <d v="2023-09-26T00:00:00"/>
    <d v="2024-10-26T00:00:00"/>
    <d v="2025-11-26T00:00:00"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</r>
  <r>
    <x v="0"/>
    <x v="17"/>
    <x v="12"/>
    <d v="2020-02-09T23:13:00"/>
    <d v="2020-01-09T00:00:00"/>
    <d v="2025-10-09T00:00:00"/>
    <d v="2031-07-10T00:00:00"/>
    <d v="2037-04-09T00:00:00"/>
    <d v="2043-01-08T00:00:00"/>
    <d v="2048-10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2"/>
    <d v="2026-10-29T11:54:00"/>
    <d v="2026-09-29T00:00:00"/>
    <d v="2032-06-29T00:00:00"/>
    <d v="2038-03-30T00:00:00"/>
    <d v="2043-12-29T00:00:00"/>
    <d v="2049-09-28T00:00:00"/>
    <d v="2055-06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6"/>
    <d v="2029-03-30T05:54:00"/>
    <d v="2029-03-02T00:00:00"/>
    <d v="2039-02-26T00:00:00"/>
    <d v="2049-02-21T00:00:00"/>
    <d v="2059-02-17T00:00:00"/>
    <d v="2069-02-12T00:00:00"/>
    <d v="2079-02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7"/>
    <d v="2021-02-21T18:25:00"/>
    <d v="2021-01-21T00:00:00"/>
    <d v="2023-01-20T00:00:00"/>
    <d v="2025-01-18T00:00:00"/>
    <d v="2027-01-17T00:00:00"/>
    <d v="2029-01-15T00:00:00"/>
    <d v="2031-0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8"/>
    <d v="2020-01-31T18:36:00"/>
    <d v="2019-12-31T00:00:00"/>
    <d v="2022-11-15T00:00:00"/>
    <d v="2025-09-30T00:00:00"/>
    <d v="2028-08-15T00:00:00"/>
    <d v="2031-07-01T00:00:00"/>
    <d v="2034-05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8"/>
    <d v="2023-01-28T06:11:00"/>
    <d v="2022-12-28T00:00:00"/>
    <d v="2025-11-12T00:00:00"/>
    <d v="2028-09-27T00:00:00"/>
    <d v="2031-08-13T00:00:00"/>
    <d v="2034-06-28T00:00:00"/>
    <d v="2037-05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9"/>
    <d v="2022-03-23T17:45:00"/>
    <d v="2022-02-23T00:00:00"/>
    <d v="2024-06-13T00:00:00"/>
    <d v="2026-10-02T00:00:00"/>
    <d v="2029-01-20T00:00:00"/>
    <d v="2031-05-1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5"/>
    <d v="2020-06-09T20:09:00"/>
    <d v="2020-05-09T00:00:00"/>
    <d v="2020-10-06T00:00:00"/>
    <d v="2021-03-05T00:00:00"/>
    <d v="2021-08-02T00:00:00"/>
    <d v="2021-12-30T00:00:00"/>
    <d v="2022-05-29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</r>
  <r>
    <x v="0"/>
    <x v="17"/>
    <x v="1"/>
    <d v="2020-12-07T15:00:00"/>
    <d v="2020-10-07T00:00:00"/>
    <d v="2023-10-07T00:00:00"/>
    <d v="2026-10-07T00:00:00"/>
    <d v="2029-10-07T00:00:00"/>
    <d v="2032-10-07T00:00:00"/>
    <d v="2035-10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"/>
    <d v="2020-12-24T16:00:00"/>
    <d v="2020-10-24T00:00:00"/>
    <d v="2026-10-24T00:00:00"/>
    <d v="2032-10-24T00:00:00"/>
    <d v="2038-10-24T00:00:00"/>
    <d v="2044-10-24T00:00:00"/>
    <d v="2050-10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3"/>
    <d v="2020-06-09T20:09:00"/>
    <d v="2020-05-09T00:00:00"/>
    <d v="2021-03-05T00:00:00"/>
    <d v="2021-12-30T00:00:00"/>
    <d v="2022-10-26T00:00:00"/>
    <d v="2023-08-22T00:00:00"/>
    <d v="2024-06-17T00:00:00"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</r>
  <r>
    <x v="0"/>
    <x v="17"/>
    <x v="3"/>
    <d v="2020-09-14T13:40:00"/>
    <d v="2020-08-14T00:00:00"/>
    <d v="2021-06-10T00:00:00"/>
    <d v="2022-04-06T00:00:00"/>
    <d v="2023-01-31T00:00:00"/>
    <d v="2023-11-27T00:00:00"/>
    <d v="2024-09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4"/>
    <d v="2020-11-08T04:10:00"/>
    <d v="2020-09-08T00:00:00"/>
    <d v="2022-09-08T00:00:00"/>
    <d v="2024-09-08T00:00:00"/>
    <d v="2026-09-08T00:00:00"/>
    <d v="2028-09-08T00:00:00"/>
    <d v="2030-09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5"/>
    <d v="2021-01-08T14:29:00"/>
    <d v="2020-12-08T00:00:00"/>
    <d v="2021-05-07T00:00:00"/>
    <d v="2021-10-04T00:00:00"/>
    <d v="2022-03-03T00:00:00"/>
    <d v="2022-07-31T00:00:00"/>
    <d v="2022-1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</r>
  <r>
    <x v="0"/>
    <x v="17"/>
    <x v="0"/>
    <d v="2020-03-26T16:42:00"/>
    <d v="2020-01-26T00:00:00"/>
    <d v="2022-07-26T00:00:00"/>
    <d v="2025-01-23T00:00:00"/>
    <d v="2027-07-24T00:00:00"/>
    <d v="2030-01-21T00:00:00"/>
    <d v="2032-07-21T00:00:0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9-03-16T20:25:00"/>
    <d v="2029-01-16T00:00:00"/>
    <d v="2041-01-16T00:00:00"/>
    <d v="2053-01-16T00:00:00"/>
    <d v="2065-01-16T00:00:00"/>
    <d v="2077-01-16T00:00:00"/>
    <d v="2089-0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3-06-21T07:58:00"/>
    <d v="2023-04-21T00:00:00"/>
    <d v="2025-10-19T00:00:00"/>
    <d v="2028-04-18T00:00:00"/>
    <d v="2030-10-17T00:00:00"/>
    <d v="2033-04-16T00:00:00"/>
    <d v="2035-10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31-10-11T10:47:00"/>
    <d v="2031-08-11T00:00:00"/>
    <d v="2043-08-11T00:00:00"/>
    <d v="2055-08-11T00:00:00"/>
    <d v="2067-08-11T00:00:00"/>
    <d v="2079-08-11T00:00:00"/>
    <d v="2091-08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0-10-19T02:58:00"/>
    <d v="2020-08-19T00:00:00"/>
    <d v="2023-02-17T00:00:00"/>
    <d v="2025-08-17T00:00:00"/>
    <d v="2028-02-15T00:00:00"/>
    <d v="2030-08-15T00:00:00"/>
    <d v="2033-0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9-12-09T16:00:00"/>
    <d v="2029-10-09T00:00:00"/>
    <d v="2041-10-09T00:00:00"/>
    <d v="2053-10-09T00:00:00"/>
    <d v="2065-10-09T00:00:00"/>
    <d v="2077-10-09T00:00:00"/>
    <d v="2089-10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9-07-05T09:00:00"/>
    <d v="2029-05-05T00:00:00"/>
    <d v="2041-05-05T00:00:00"/>
    <d v="2053-05-05T00:00:00"/>
    <d v="2065-05-05T00:00:00"/>
    <d v="2077-05-05T00:00:00"/>
    <d v="2089-05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0-03-19T04:48:00"/>
    <d v="2020-01-19T00:00:00"/>
    <d v="2022-07-19T00:00:00"/>
    <d v="2025-01-16T00:00:00"/>
    <d v="2027-07-17T00:00:00"/>
    <d v="2030-01-14T00:00:00"/>
    <d v="2032-07-14T00:00:00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9-12-06T00:00:00"/>
    <d v="2029-10-06T00:00:00"/>
    <d v="2041-10-06T00:00:00"/>
    <d v="2053-10-06T00:00:00"/>
    <d v="2065-10-06T00:00:00"/>
    <d v="2077-10-06T00:00:00"/>
    <d v="2089-10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2-01-20T17:34:00"/>
    <d v="2021-11-20T00:00:00"/>
    <d v="2024-05-20T00:00:00"/>
    <d v="2026-11-18T00:00:00"/>
    <d v="2029-05-18T00:00:00"/>
    <d v="2031-11-16T00:00:00"/>
    <d v="2034-05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17"/>
    <x v="0"/>
    <d v="2031-02-19T13:49:00"/>
    <d v="2030-12-19T00:00:00"/>
    <d v="2042-12-19T00:00:00"/>
    <d v="2054-12-19T00:00:00"/>
    <d v="2066-12-19T00:00:00"/>
    <d v="2078-12-19T00:00:00"/>
    <d v="2090-12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2-01-20T17:31:00"/>
    <d v="2021-11-20T00:00:00"/>
    <d v="2024-05-20T00:00:00"/>
    <d v="2026-11-18T00:00:00"/>
    <d v="2029-05-18T00:00:00"/>
    <d v="2031-11-16T00:00:00"/>
    <d v="2034-05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</r>
  <r>
    <x v="0"/>
    <x v="17"/>
    <x v="0"/>
    <d v="2031-03-04T16:00:00"/>
    <d v="2031-01-04T00:00:00"/>
    <d v="2043-01-04T00:00:00"/>
    <d v="2055-01-04T00:00:00"/>
    <d v="2067-01-04T00:00:00"/>
    <d v="2079-01-04T00:00:00"/>
    <d v="2091-0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0-10-19T02:58:00"/>
    <d v="2020-08-19T00:00:00"/>
    <d v="2023-02-17T00:00:00"/>
    <d v="2025-08-17T00:00:00"/>
    <d v="2028-02-15T00:00:00"/>
    <d v="2030-08-15T00:00:00"/>
    <d v="2033-0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0-10-19T02:56:00"/>
    <d v="2020-08-19T00:00:00"/>
    <d v="2023-02-17T00:00:00"/>
    <d v="2025-08-17T00:00:00"/>
    <d v="2028-02-15T00:00:00"/>
    <d v="2030-08-15T00:00:00"/>
    <d v="2033-02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0"/>
    <d v="2029-12-08T09:35:00"/>
    <d v="2029-10-08T00:00:00"/>
    <d v="2041-10-08T00:00:00"/>
    <d v="2053-10-08T00:00:00"/>
    <d v="2065-10-08T00:00:00"/>
    <d v="2077-10-08T00:00:00"/>
    <d v="2089-10-0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0"/>
    <d v="2031-01-11T14:18:00"/>
    <d v="2030-11-11T00:00:00"/>
    <d v="2042-11-11T00:00:00"/>
    <d v="2054-11-11T00:00:00"/>
    <d v="2066-11-11T00:00:00"/>
    <d v="2078-11-11T00:00:00"/>
    <d v="2090-11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5"/>
    <d v="2020-01-22T14:29:00"/>
    <d v="2020-01-15T00:00:00"/>
    <d v="2021-08-15T00:00:00"/>
    <d v="2023-03-15T00:00:00"/>
    <d v="2024-10-15T00:00:00"/>
    <d v="2026-05-15T00:00:00"/>
    <d v="2027-12-15T00:00:00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</r>
  <r>
    <x v="0"/>
    <x v="17"/>
    <x v="26"/>
    <d v="2020-06-27T02:58:00"/>
    <d v="2020-06-20T00:00:00"/>
    <d v="2021-07-20T00:00:00"/>
    <d v="2022-08-20T00:00:00"/>
    <d v="2023-09-20T00:00:00"/>
    <d v="2024-10-20T00:00:00"/>
    <d v="2025-11-20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4"/>
    <d v="2021-02-21T18:25:00"/>
    <d v="2021-01-21T00:00:00"/>
    <d v="2023-01-20T00:00:00"/>
    <d v="2025-01-18T00:00:00"/>
    <d v="2027-01-17T00:00:00"/>
    <d v="2029-01-15T00:00:00"/>
    <d v="2031-0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9"/>
    <d v="2022-03-23T17:45:00"/>
    <d v="2022-02-23T00:00:00"/>
    <d v="2024-06-13T00:00:00"/>
    <d v="2026-10-02T00:00:00"/>
    <d v="2029-01-20T00:00:00"/>
    <d v="2031-05-1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6"/>
    <d v="2021-02-21T18:25:00"/>
    <d v="2021-01-21T00:00:00"/>
    <d v="2023-01-20T00:00:00"/>
    <d v="2025-01-18T00:00:00"/>
    <d v="2027-01-17T00:00:00"/>
    <d v="2029-01-15T00:00:00"/>
    <d v="2031-0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7"/>
    <d v="2021-05-18T14:23:00"/>
    <d v="2021-05-11T00:00:00"/>
    <d v="2024-06-11T00:00:00"/>
    <d v="2027-07-11T00:00:00"/>
    <d v="2030-08-11T00:00:00"/>
    <d v="2033-09-11T00:00:00"/>
    <d v="2036-10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8"/>
    <d v="2022-03-23T17:45:00"/>
    <d v="2022-02-23T00:00:00"/>
    <d v="2024-06-13T00:00:00"/>
    <d v="2026-10-02T00:00:00"/>
    <d v="2029-01-20T00:00:00"/>
    <d v="2031-05-11T00:00:00"/>
    <d v="2033-08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1"/>
    <d v="2031-01-11T14:18:00"/>
    <d v="2030-11-11T00:00:00"/>
    <d v="2042-11-11T00:00:00"/>
    <d v="2054-11-11T00:00:00"/>
    <d v="2066-11-11T00:00:00"/>
    <d v="2078-11-11T00:00:00"/>
    <d v="2090-11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2"/>
    <d v="2021-02-21T18:25:00"/>
    <d v="2021-01-21T00:00:00"/>
    <d v="2023-01-20T00:00:00"/>
    <d v="2025-01-18T00:00:00"/>
    <d v="2027-01-17T00:00:00"/>
    <d v="2029-01-15T00:00:00"/>
    <d v="2031-0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23"/>
    <d v="2025-01-17T15:42:00"/>
    <d v="2024-12-17T00:00:00"/>
    <d v="2032-12-17T00:00:00"/>
    <d v="2040-12-17T00:00:00"/>
    <d v="2048-12-17T00:00:00"/>
    <d v="2056-12-17T00:00:00"/>
    <d v="2064-12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3"/>
    <d v="2021-02-21T18:25:00"/>
    <d v="2021-01-21T00:00:00"/>
    <d v="2023-01-20T00:00:00"/>
    <d v="2025-01-18T00:00:00"/>
    <d v="2027-01-17T00:00:00"/>
    <d v="2029-01-15T00:00:00"/>
    <d v="2031-01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4"/>
    <d v="2021-08-19T04:15:00"/>
    <d v="2021-07-19T00:00:00"/>
    <d v="2023-03-11T00:00:00"/>
    <d v="2024-10-31T00:00:00"/>
    <d v="2026-06-23T00:00:00"/>
    <d v="2028-02-13T00:00:00"/>
    <d v="2029-10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4"/>
    <d v="2020-11-09T08:01:00"/>
    <d v="2020-10-09T00:00:00"/>
    <d v="2022-06-01T00:00:00"/>
    <d v="2024-01-22T00:00:00"/>
    <d v="2025-09-13T00:00:00"/>
    <d v="2027-05-06T00:00:00"/>
    <d v="2028-12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5"/>
    <d v="2021-05-17T14:13:00"/>
    <d v="2021-05-10T00:00:00"/>
    <d v="2024-06-10T00:00:00"/>
    <d v="2027-07-10T00:00:00"/>
    <d v="2030-08-10T00:00:00"/>
    <d v="2033-09-10T00:00:00"/>
    <d v="2036-10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7"/>
    <x v="11"/>
    <d v="2020-06-21T03:07:00"/>
    <d v="2020-06-14T00:00:00"/>
    <d v="2021-07-14T00:00:00"/>
    <d v="2022-08-14T00:00:00"/>
    <d v="2023-09-14T00:00:00"/>
    <d v="2024-10-14T00:00:00"/>
    <d v="2025-11-14T00:00:00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23"/>
    <d v="2020-10-17T23:00:00"/>
    <d v="2020-09-17T00:00:00"/>
    <d v="2028-09-17T00:00:00"/>
    <d v="2036-09-17T00:00:00"/>
    <d v="2044-09-17T00:00:00"/>
    <d v="2052-09-17T00:00:00"/>
    <d v="2060-09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24"/>
    <d v="2021-12-27T20:37:00"/>
    <d v="2021-11-27T00:00:00"/>
    <d v="2023-11-26T00:00:00"/>
    <d v="2025-11-24T00:00:00"/>
    <d v="2027-11-23T00:00:00"/>
    <d v="2029-11-21T00:00:00"/>
    <d v="2031-1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8"/>
    <x v="25"/>
    <d v="2021-07-16T14:27:00"/>
    <d v="2021-07-09T00:00:00"/>
    <d v="2023-02-09T00:00:00"/>
    <d v="2024-09-09T00:00:00"/>
    <d v="2026-04-09T00:00:00"/>
    <d v="2027-11-09T00:00:00"/>
    <d v="2029-06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26"/>
    <d v="2020-06-30T22:13:00"/>
    <d v="2020-06-23T00:00:00"/>
    <d v="2021-07-23T00:00:00"/>
    <d v="2022-08-23T00:00:00"/>
    <d v="2023-09-23T00:00:00"/>
    <d v="2024-10-23T00:00:00"/>
    <d v="2025-11-23T00:00:00"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2-05-18T02:23:00"/>
    <d v="2022-03-18T00:00:00"/>
    <d v="2024-09-10T00:00:00"/>
    <d v="2027-03-06T00:00:00"/>
    <d v="2029-08-29T00:00:00"/>
    <d v="2032-02-22T00:00:00"/>
    <d v="2034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31-03-07T15:40:00"/>
    <d v="2031-01-07T00:00:00"/>
    <d v="2043-01-07T00:00:00"/>
    <d v="2055-01-07T00:00:00"/>
    <d v="2067-01-07T00:00:00"/>
    <d v="2079-01-07T00:00:00"/>
    <d v="2091-01-0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2-04-30T19:13:00"/>
    <d v="2022-03-02T00:00:00"/>
    <d v="2024-08-30T00:00:00"/>
    <d v="2027-02-28T00:00:00"/>
    <d v="2029-08-28T00:00:00"/>
    <d v="2032-02-26T00:00:00"/>
    <d v="2034-08-2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1"/>
    <d v="2020-05-30T02:22:00"/>
    <d v="2020-05-23T00:00:00"/>
    <d v="2021-06-23T00:00:00"/>
    <d v="2022-07-23T00:00:00"/>
    <d v="2023-08-23T00:00:00"/>
    <d v="2024-09-23T00:00:00"/>
    <d v="2025-10-23T00:00:00"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2"/>
    <d v="2026-01-03T13:38:00"/>
    <d v="2025-12-03T00:00:00"/>
    <d v="2031-09-03T00:00:00"/>
    <d v="2037-06-03T00:00:00"/>
    <d v="2043-03-04T00:00:00"/>
    <d v="2048-12-02T00:00:00"/>
    <d v="2054-09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6"/>
    <d v="2031-04-05T16:59:00"/>
    <d v="2031-03-05T00:00:00"/>
    <d v="2041-02-28T00:00:00"/>
    <d v="2051-02-24T00:00:00"/>
    <d v="2061-02-19T00:00:00"/>
    <d v="2071-02-15T00:00:00"/>
    <d v="2081-02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7"/>
    <d v="2021-12-27T20:37:00"/>
    <d v="2021-11-27T00:00:00"/>
    <d v="2023-11-26T00:00:00"/>
    <d v="2025-11-24T00:00:00"/>
    <d v="2027-11-23T00:00:00"/>
    <d v="2029-11-21T00:00:00"/>
    <d v="2031-1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8"/>
    <x v="8"/>
    <d v="2022-09-06T09:32:00"/>
    <d v="2022-08-06T00:00:00"/>
    <d v="2025-06-21T00:00:00"/>
    <d v="2028-05-06T00:00:00"/>
    <d v="2031-03-22T00:00:00"/>
    <d v="2034-02-04T00:00:00"/>
    <d v="2036-12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8"/>
    <d v="2022-06-22T06:39:00"/>
    <d v="2022-05-22T00:00:00"/>
    <d v="2025-04-06T00:00:00"/>
    <d v="2028-02-20T00:00:00"/>
    <d v="2031-01-05T00:00:00"/>
    <d v="2033-11-20T00:00:00"/>
    <d v="2036-10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9"/>
    <d v="2020-01-20T06:15:00"/>
    <d v="2019-12-20T00:00:00"/>
    <d v="2022-04-09T00:00:00"/>
    <d v="2024-07-28T00:00:00"/>
    <d v="2026-11-16T00:00:00"/>
    <d v="2029-03-06T00:00:00"/>
    <d v="2031-06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5"/>
    <d v="2021-11-22T04:38:00"/>
    <d v="2021-10-22T00:00:00"/>
    <d v="2022-03-21T00:00:00"/>
    <d v="2022-08-18T00:00:00"/>
    <d v="2023-01-15T00:00:00"/>
    <d v="2023-06-14T00:00:00"/>
    <d v="2023-11-1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</r>
  <r>
    <x v="0"/>
    <x v="18"/>
    <x v="5"/>
    <d v="2031-12-13T14:11:00"/>
    <d v="2031-11-13T00:00:00"/>
    <d v="2032-04-11T00:00:00"/>
    <d v="2032-09-08T00:00:00"/>
    <d v="2033-02-05T00:00:00"/>
    <d v="2033-07-05T00:00:00"/>
    <d v="2033-12-0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3"/>
    <d v="2039-10-11T18:11:00"/>
    <d v="2039-09-11T00:00:00"/>
    <d v="2040-07-07T00:00:00"/>
    <d v="2041-05-03T00:00:00"/>
    <d v="2042-02-27T00:00:00"/>
    <d v="2042-12-24T00:00:00"/>
    <d v="2043-10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30-10-05T00:00:00"/>
    <d v="2030-08-05T00:00:00"/>
    <d v="2042-08-05T00:00:00"/>
    <d v="2054-08-05T00:00:00"/>
    <d v="2066-08-05T00:00:00"/>
    <d v="2078-08-05T00:00:00"/>
    <d v="2090-08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1-12-11T05:01:00"/>
    <d v="2021-10-11T00:00:00"/>
    <d v="2024-04-10T00:00:00"/>
    <d v="2026-10-09T00:00:00"/>
    <d v="2029-04-08T00:00:00"/>
    <d v="2031-10-07T00:00:00"/>
    <d v="2034-04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8"/>
    <x v="19"/>
    <d v="2020-01-20T06:15:00"/>
    <d v="2019-12-20T00:00:00"/>
    <d v="2022-04-09T00:00:00"/>
    <d v="2024-07-28T00:00:00"/>
    <d v="2026-11-16T00:00:00"/>
    <d v="2029-03-06T00:00:00"/>
    <d v="2031-06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8"/>
    <d v="2020-01-20T06:15:00"/>
    <d v="2019-12-20T00:00:00"/>
    <d v="2022-04-09T00:00:00"/>
    <d v="2024-07-28T00:00:00"/>
    <d v="2026-11-16T00:00:00"/>
    <d v="2029-03-06T00:00:00"/>
    <d v="2031-06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7"/>
    <d v="2021-04-01T08:03:00"/>
    <d v="2021-03-25T00:00:00"/>
    <d v="2024-04-25T00:00:00"/>
    <d v="2027-05-25T00:00:00"/>
    <d v="2030-06-25T00:00:00"/>
    <d v="2033-07-25T00:00:00"/>
    <d v="2036-08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6"/>
    <d v="2021-12-27T20:37:00"/>
    <d v="2021-11-27T00:00:00"/>
    <d v="2023-11-26T00:00:00"/>
    <d v="2025-11-24T00:00:00"/>
    <d v="2027-11-23T00:00:00"/>
    <d v="2029-11-21T00:00:00"/>
    <d v="2031-1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8"/>
    <x v="21"/>
    <d v="2025-10-17T00:00:00"/>
    <d v="2025-08-17T00:00:00"/>
    <d v="2037-08-17T00:00:00"/>
    <d v="2049-08-17T00:00:00"/>
    <d v="2061-08-17T00:00:00"/>
    <d v="2073-08-17T00:00:00"/>
    <d v="2085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20"/>
    <d v="2024-10-17T00:00:00"/>
    <d v="2024-08-17T00:00:00"/>
    <d v="2036-08-17T00:00:00"/>
    <d v="2048-08-17T00:00:00"/>
    <d v="2060-08-17T00:00:00"/>
    <d v="2072-08-17T00:00:00"/>
    <d v="2084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22"/>
    <d v="2021-12-27T20:37:00"/>
    <d v="2021-11-27T00:00:00"/>
    <d v="2023-11-26T00:00:00"/>
    <d v="2025-11-24T00:00:00"/>
    <d v="2027-11-23T00:00:00"/>
    <d v="2029-11-21T00:00:00"/>
    <d v="2031-1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8"/>
    <x v="12"/>
    <d v="2020-11-29T15:04:00"/>
    <d v="2020-10-29T00:00:00"/>
    <d v="2026-07-30T00:00:00"/>
    <d v="2032-04-29T00:00:00"/>
    <d v="2038-01-28T00:00:00"/>
    <d v="2043-10-29T00:00:00"/>
    <d v="2049-07-2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4"/>
    <d v="2064-10-04T18:11:00"/>
    <d v="2064-09-04T00:00:00"/>
    <d v="2066-04-27T00:00:00"/>
    <d v="2067-12-18T00:00:00"/>
    <d v="2069-08-09T00:00:00"/>
    <d v="2071-04-01T00:00:00"/>
    <d v="2072-11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4"/>
    <d v="2023-10-22T04:35:00"/>
    <d v="2023-09-22T00:00:00"/>
    <d v="2025-05-14T00:00:00"/>
    <d v="2027-01-04T00:00:00"/>
    <d v="2028-08-26T00:00:00"/>
    <d v="2030-04-18T00:00:00"/>
    <d v="2031-12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5"/>
    <d v="2021-04-01T15:17:00"/>
    <d v="2021-03-25T00:00:00"/>
    <d v="2024-04-25T00:00:00"/>
    <d v="2027-05-25T00:00:00"/>
    <d v="2030-06-25T00:00:00"/>
    <d v="2033-07-25T00:00:00"/>
    <d v="2036-08-2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13"/>
    <d v="2021-12-27T20:37:00"/>
    <d v="2021-11-27T00:00:00"/>
    <d v="2023-11-26T00:00:00"/>
    <d v="2025-11-24T00:00:00"/>
    <d v="2027-11-23T00:00:00"/>
    <d v="2029-11-21T00:00:00"/>
    <d v="2031-11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</r>
  <r>
    <x v="0"/>
    <x v="18"/>
    <x v="10"/>
    <d v="2020-06-03T16:45:00"/>
    <d v="2020-05-27T00:00:00"/>
    <d v="2021-06-27T00:00:00"/>
    <d v="2022-07-27T00:00:00"/>
    <d v="2023-08-27T00:00:00"/>
    <d v="2024-09-27T00:00:00"/>
    <d v="2025-10-27T00:00:00"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31-03-06T14:02:00"/>
    <d v="2031-01-06T00:00:00"/>
    <d v="2043-01-06T00:00:00"/>
    <d v="2055-01-06T00:00:00"/>
    <d v="2067-01-06T00:00:00"/>
    <d v="2079-01-06T00:00:00"/>
    <d v="2091-01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30-10-05T00:00:00"/>
    <d v="2030-08-05T00:00:00"/>
    <d v="2042-08-05T00:00:00"/>
    <d v="2054-08-05T00:00:00"/>
    <d v="2066-08-05T00:00:00"/>
    <d v="2078-08-05T00:00:00"/>
    <d v="2090-08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1-12-11T05:01:00"/>
    <d v="2021-10-11T00:00:00"/>
    <d v="2024-04-10T00:00:00"/>
    <d v="2026-10-09T00:00:00"/>
    <d v="2029-04-08T00:00:00"/>
    <d v="2031-10-07T00:00:00"/>
    <d v="2034-04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8"/>
    <x v="0"/>
    <d v="2030-10-05T00:00:00"/>
    <d v="2030-08-05T00:00:00"/>
    <d v="2042-08-05T00:00:00"/>
    <d v="2054-08-05T00:00:00"/>
    <d v="2066-08-05T00:00:00"/>
    <d v="2078-08-05T00:00:00"/>
    <d v="2090-08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1-12-11T05:01:00"/>
    <d v="2021-10-11T00:00:00"/>
    <d v="2024-04-10T00:00:00"/>
    <d v="2026-10-09T00:00:00"/>
    <d v="2029-04-08T00:00:00"/>
    <d v="2031-10-07T00:00:00"/>
    <d v="2034-04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8"/>
    <x v="0"/>
    <d v="2030-10-05T00:00:00"/>
    <d v="2030-08-05T00:00:00"/>
    <d v="2042-08-05T00:00:00"/>
    <d v="2054-08-05T00:00:00"/>
    <d v="2066-08-05T00:00:00"/>
    <d v="2078-08-05T00:00:00"/>
    <d v="2090-08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1-12-11T05:01:00"/>
    <d v="2021-10-11T00:00:00"/>
    <d v="2024-04-10T00:00:00"/>
    <d v="2026-10-09T00:00:00"/>
    <d v="2029-04-08T00:00:00"/>
    <d v="2031-10-07T00:00:00"/>
    <d v="2034-04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8"/>
    <x v="1"/>
    <d v="2021-01-17T12:49:00"/>
    <d v="2020-11-17T00:00:00"/>
    <d v="2023-11-17T00:00:00"/>
    <d v="2026-11-17T00:00:00"/>
    <d v="2029-11-17T00:00:00"/>
    <d v="2032-11-17T00:00:00"/>
    <d v="2035-1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2"/>
    <d v="2021-01-22T13:14:00"/>
    <d v="2020-11-22T00:00:00"/>
    <d v="2026-11-22T00:00:00"/>
    <d v="2032-11-22T00:00:00"/>
    <d v="2038-11-22T00:00:00"/>
    <d v="2044-11-22T00:00:00"/>
    <d v="2050-11-2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3"/>
    <d v="2023-12-22T14:38:00"/>
    <d v="2023-11-22T00:00:00"/>
    <d v="2024-09-17T00:00:00"/>
    <d v="2025-07-14T00:00:00"/>
    <d v="2026-05-10T00:00:00"/>
    <d v="2027-03-06T00:00:00"/>
    <d v="2027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4"/>
    <d v="2020-12-23T01:14:00"/>
    <d v="2020-10-23T00:00:00"/>
    <d v="2022-10-23T00:00:00"/>
    <d v="2024-10-23T00:00:00"/>
    <d v="2026-10-23T00:00:00"/>
    <d v="2028-10-23T00:00:00"/>
    <d v="2030-10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30-10-05T00:00:00"/>
    <d v="2030-08-05T00:00:00"/>
    <d v="2042-08-05T00:00:00"/>
    <d v="2054-08-05T00:00:00"/>
    <d v="2066-08-05T00:00:00"/>
    <d v="2078-08-05T00:00:00"/>
    <d v="2090-08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1-12-11T05:01:00"/>
    <d v="2021-10-11T00:00:00"/>
    <d v="2024-04-10T00:00:00"/>
    <d v="2026-10-09T00:00:00"/>
    <d v="2029-04-08T00:00:00"/>
    <d v="2031-10-07T00:00:00"/>
    <d v="2034-04-0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</r>
  <r>
    <x v="0"/>
    <x v="18"/>
    <x v="0"/>
    <d v="2021-01-01T05:41:00"/>
    <d v="2020-11-01T00:00:00"/>
    <d v="2023-05-02T00:00:00"/>
    <d v="2025-10-30T00:00:00"/>
    <d v="2028-04-29T00:00:00"/>
    <d v="2030-10-28T00:00:00"/>
    <d v="2033-04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8"/>
    <x v="0"/>
    <d v="2029-04-10T08:39:00"/>
    <d v="2029-02-10T00:00:00"/>
    <d v="2041-02-10T00:00:00"/>
    <d v="2053-02-10T00:00:00"/>
    <d v="2065-02-10T00:00:00"/>
    <d v="2077-02-10T00:00:00"/>
    <d v="2089-02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0-12-29T08:35:00"/>
    <d v="2020-10-29T00:00:00"/>
    <d v="2023-04-29T00:00:00"/>
    <d v="2025-10-27T00:00:00"/>
    <d v="2028-04-26T00:00:00"/>
    <d v="2030-10-25T00:00:00"/>
    <d v="2033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0-06-23T09:00:00"/>
    <d v="2030-04-23T00:00:00"/>
    <d v="2042-04-23T00:00:00"/>
    <d v="2054-04-23T00:00:00"/>
    <d v="2066-04-23T00:00:00"/>
    <d v="2078-04-23T00:00:00"/>
    <d v="2090-04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0-12-29T08:35:00"/>
    <d v="2020-10-29T00:00:00"/>
    <d v="2023-04-29T00:00:00"/>
    <d v="2025-10-27T00:00:00"/>
    <d v="2028-04-26T00:00:00"/>
    <d v="2030-10-25T00:00:00"/>
    <d v="2033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0-06-21T11:00:00"/>
    <d v="2030-04-21T00:00:00"/>
    <d v="2042-04-21T00:00:00"/>
    <d v="2054-04-21T00:00:00"/>
    <d v="2066-04-21T00:00:00"/>
    <d v="2078-04-21T00:00:00"/>
    <d v="2090-04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0-12-29T07:48:00"/>
    <d v="2020-10-29T00:00:00"/>
    <d v="2023-04-29T00:00:00"/>
    <d v="2025-10-27T00:00:00"/>
    <d v="2028-04-26T00:00:00"/>
    <d v="2030-10-25T00:00:00"/>
    <d v="2033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0-02-16T14:12:00"/>
    <d v="2029-12-16T00:00:00"/>
    <d v="2041-12-16T00:00:00"/>
    <d v="2053-12-16T00:00:00"/>
    <d v="2065-12-16T00:00:00"/>
    <d v="2077-12-16T00:00:00"/>
    <d v="2089-12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1"/>
    <d v="2020-12-14T14:42:00"/>
    <d v="2020-10-14T00:00:00"/>
    <d v="2023-10-14T00:00:00"/>
    <d v="2026-10-14T00:00:00"/>
    <d v="2029-10-14T00:00:00"/>
    <d v="2032-10-14T00:00:00"/>
    <d v="2035-10-1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2"/>
    <d v="2021-01-05T15:21:00"/>
    <d v="2020-11-05T00:00:00"/>
    <d v="2026-11-05T00:00:00"/>
    <d v="2032-11-05T00:00:00"/>
    <d v="2038-11-05T00:00:00"/>
    <d v="2044-11-05T00:00:00"/>
    <d v="2050-11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3"/>
    <d v="2020-01-19T02:45:00"/>
    <d v="2019-12-19T00:00:00"/>
    <d v="2020-10-14T00:00:00"/>
    <d v="2021-08-10T00:00:00"/>
    <d v="2022-06-06T00:00:00"/>
    <d v="2023-04-02T00:00:00"/>
    <d v="2024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</r>
  <r>
    <x v="0"/>
    <x v="19"/>
    <x v="4"/>
    <d v="2021-01-21T16:27:00"/>
    <d v="2020-11-21T00:00:00"/>
    <d v="2022-11-21T00:00:00"/>
    <d v="2024-11-21T00:00:00"/>
    <d v="2026-11-21T00:00:00"/>
    <d v="2028-11-21T00:00:00"/>
    <d v="2030-11-2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0-12-29T07:48:00"/>
    <d v="2020-10-29T00:00:00"/>
    <d v="2023-04-29T00:00:00"/>
    <d v="2025-10-27T00:00:00"/>
    <d v="2028-04-26T00:00:00"/>
    <d v="2030-10-25T00:00:00"/>
    <d v="2033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0-06-18T15:00:00"/>
    <d v="2030-04-18T00:00:00"/>
    <d v="2042-04-18T00:00:00"/>
    <d v="2054-04-18T00:00:00"/>
    <d v="2066-04-18T00:00:00"/>
    <d v="2078-04-18T00:00:00"/>
    <d v="2090-04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0-12-29T07:48:00"/>
    <d v="2020-10-29T00:00:00"/>
    <d v="2023-04-29T00:00:00"/>
    <d v="2025-10-27T00:00:00"/>
    <d v="2028-04-26T00:00:00"/>
    <d v="2030-10-25T00:00:00"/>
    <d v="2033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0-06-18T10:07:00"/>
    <d v="2030-04-18T00:00:00"/>
    <d v="2042-04-18T00:00:00"/>
    <d v="2054-04-18T00:00:00"/>
    <d v="2066-04-18T00:00:00"/>
    <d v="2078-04-18T00:00:00"/>
    <d v="2090-04-1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2-05-04T23:51:00"/>
    <d v="2022-03-04T00:00:00"/>
    <d v="2024-09-01T00:00:00"/>
    <d v="2027-03-02T00:00:00"/>
    <d v="2029-08-30T00:00:00"/>
    <d v="2032-02-28T00:00:00"/>
    <d v="2034-08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1-10-24T14:16:00"/>
    <d v="2031-08-24T00:00:00"/>
    <d v="2043-08-24T00:00:00"/>
    <d v="2055-08-24T00:00:00"/>
    <d v="2067-08-24T00:00:00"/>
    <d v="2079-08-24T00:00:00"/>
    <d v="2091-08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2-02-14T20:36:00"/>
    <d v="2021-12-14T00:00:00"/>
    <d v="2024-06-13T00:00:00"/>
    <d v="2026-12-12T00:00:00"/>
    <d v="2029-06-11T00:00:00"/>
    <d v="2031-12-10T00:00:00"/>
    <d v="2034-06-0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</r>
  <r>
    <x v="0"/>
    <x v="19"/>
    <x v="0"/>
    <d v="2031-07-20T00:00:00"/>
    <d v="2031-05-20T00:00:00"/>
    <d v="2043-05-20T00:00:00"/>
    <d v="2055-05-20T00:00:00"/>
    <d v="2067-05-20T00:00:00"/>
    <d v="2079-05-20T00:00:00"/>
    <d v="2091-05-2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20-12-29T07:48:00"/>
    <d v="2020-10-29T00:00:00"/>
    <d v="2023-04-29T00:00:00"/>
    <d v="2025-10-27T00:00:00"/>
    <d v="2028-04-26T00:00:00"/>
    <d v="2030-10-25T00:00:00"/>
    <d v="2033-04-2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0"/>
    <d v="2030-03-13T14:04:00"/>
    <d v="2030-01-13T00:00:00"/>
    <d v="2042-01-13T00:00:00"/>
    <d v="2054-01-13T00:00:00"/>
    <d v="2066-01-13T00:00:00"/>
    <d v="2078-01-13T00:00:00"/>
    <d v="2090-01-1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11"/>
    <d v="2020-06-23T03:07:00"/>
    <d v="2020-06-16T00:00:00"/>
    <d v="2021-07-16T00:00:00"/>
    <d v="2022-08-16T00:00:00"/>
    <d v="2023-09-16T00:00:00"/>
    <d v="2024-10-16T00:00:00"/>
    <d v="2025-11-16T00:00:00"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12"/>
    <d v="2027-07-31T15:19:00"/>
    <d v="2027-07-01T00:00:00"/>
    <d v="2033-03-31T00:00:00"/>
    <d v="2038-12-30T00:00:00"/>
    <d v="2044-09-29T00:00:00"/>
    <d v="2050-06-30T00:00:00"/>
    <d v="2056-03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6"/>
    <d v="2027-07-07T04:03:00"/>
    <d v="2027-06-07T00:00:00"/>
    <d v="2037-06-02T00:00:00"/>
    <d v="2047-05-29T00:00:00"/>
    <d v="2057-05-24T00:00:00"/>
    <d v="2067-05-20T00:00:00"/>
    <d v="2077-05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7"/>
    <d v="2020-03-30T16:10:00"/>
    <d v="2020-03-01T00:00:00"/>
    <d v="2022-02-28T00:00:00"/>
    <d v="2024-02-27T00:00:00"/>
    <d v="2026-02-25T00:00:00"/>
    <d v="2028-02-24T00:00:00"/>
    <d v="2030-02-22T00:00:0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8"/>
    <d v="2021-01-26T13:14:00"/>
    <d v="2020-12-26T00:00:00"/>
    <d v="2023-11-11T00:00:00"/>
    <d v="2026-09-26T00:00:00"/>
    <d v="2029-08-11T00:00:00"/>
    <d v="2032-06-26T00:00:00"/>
    <d v="2035-05-12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8"/>
    <d v="2023-04-09T01:02:00"/>
    <d v="2023-03-09T00:00:00"/>
    <d v="2026-01-22T00:00:00"/>
    <d v="2028-12-07T00:00:00"/>
    <d v="2031-10-23T00:00:00"/>
    <d v="2034-09-07T00:00:00"/>
    <d v="2037-07-23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9"/>
    <d v="2021-07-24T16:41:00"/>
    <d v="2021-06-24T00:00:00"/>
    <d v="2023-10-13T00:00:00"/>
    <d v="2026-01-31T00:00:00"/>
    <d v="2028-05-21T00:00:00"/>
    <d v="2030-09-09T00:00:00"/>
    <d v="2032-12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5"/>
    <d v="2021-02-08T21:49:00"/>
    <d v="2021-01-08T00:00:00"/>
    <d v="2021-06-07T00:00:00"/>
    <d v="2021-11-04T00:00:00"/>
    <d v="2022-04-03T00:00:00"/>
    <d v="2022-08-31T00:00:00"/>
    <d v="2023-01-28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</r>
  <r>
    <x v="0"/>
    <x v="19"/>
    <x v="3"/>
    <d v="2024-08-07T02:46:00"/>
    <d v="2024-07-07T00:00:00"/>
    <d v="2025-05-03T00:00:00"/>
    <d v="2026-02-27T00:00:00"/>
    <d v="2026-12-24T00:00:00"/>
    <d v="2027-10-20T00:00:00"/>
    <d v="2028-08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9"/>
    <x v="5"/>
    <d v="2021-03-13T20:45:00"/>
    <d v="2021-02-13T00:00:00"/>
    <d v="2021-07-13T00:00:00"/>
    <d v="2021-12-10T00:00:00"/>
    <d v="2022-05-09T00:00:00"/>
    <d v="2022-10-06T00:00:00"/>
    <d v="2023-03-0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4">
  <r>
    <x v="0"/>
    <x v="0"/>
    <x v="0"/>
    <d v="2021-04-22T00:00:00"/>
    <d v="2021-02-22T00:00:00"/>
    <d v="2023-08-23T00:00:00"/>
    <d v="2026-02-20T00:00:00"/>
    <d v="2028-08-20T00:00:00"/>
    <d v="2031-02-18T00:00:00"/>
    <d v="2033-08-18T00:00:00"/>
    <x v="0"/>
    <x v="0"/>
    <x v="0"/>
  </r>
  <r>
    <x v="0"/>
    <x v="0"/>
    <x v="0"/>
    <d v="2021-05-06T00:00:00"/>
    <d v="2021-03-06T00:00:00"/>
    <d v="2023-09-04T00:00:00"/>
    <d v="2026-03-04T00:00:00"/>
    <d v="2028-09-01T00:00:00"/>
    <d v="2031-03-02T00:00:00"/>
    <d v="2033-08-30T00:00:00"/>
    <x v="1"/>
    <x v="0"/>
    <x v="0"/>
  </r>
  <r>
    <x v="0"/>
    <x v="0"/>
    <x v="0"/>
    <d v="2021-01-14T00:00:00"/>
    <d v="2020-11-14T00:00:00"/>
    <d v="2023-05-15T00:00:00"/>
    <d v="2025-11-12T00:00:00"/>
    <d v="2028-05-12T00:00:00"/>
    <d v="2030-11-10T00:00:00"/>
    <d v="2033-05-10T00:00:00"/>
    <x v="2"/>
    <x v="1"/>
    <x v="0"/>
  </r>
  <r>
    <x v="0"/>
    <x v="0"/>
    <x v="0"/>
    <d v="2021-01-14T00:00:00"/>
    <d v="2020-11-14T00:00:00"/>
    <d v="2023-05-15T00:00:00"/>
    <d v="2025-11-12T00:00:00"/>
    <d v="2028-05-12T00:00:00"/>
    <d v="2030-11-10T00:00:00"/>
    <d v="2033-05-10T00:00:00"/>
    <x v="2"/>
    <x v="1"/>
    <x v="0"/>
  </r>
  <r>
    <x v="0"/>
    <x v="0"/>
    <x v="0"/>
    <d v="2021-04-22T00:00:00"/>
    <d v="2021-02-22T00:00:00"/>
    <d v="2023-08-23T00:00:00"/>
    <d v="2026-02-20T00:00:00"/>
    <d v="2028-08-20T00:00:00"/>
    <d v="2031-02-18T00:00:00"/>
    <d v="2033-08-18T00:00:00"/>
    <x v="0"/>
    <x v="0"/>
    <x v="0"/>
  </r>
  <r>
    <x v="0"/>
    <x v="0"/>
    <x v="1"/>
    <d v="2021-08-20T00:00:00"/>
    <d v="2021-06-20T00:00:00"/>
    <d v="2023-06-20T00:00:00"/>
    <d v="2025-06-20T00:00:00"/>
    <d v="2027-06-20T00:00:00"/>
    <d v="2029-06-20T00:00:00"/>
    <d v="2031-06-20T00:00:00"/>
    <x v="3"/>
    <x v="0"/>
    <x v="0"/>
  </r>
  <r>
    <x v="0"/>
    <x v="0"/>
    <x v="2"/>
    <d v="2020-04-27T00:00:00"/>
    <d v="2020-03-27T00:00:00"/>
    <d v="2020-08-24T00:00:00"/>
    <d v="2021-01-21T00:00:00"/>
    <d v="2021-06-20T00:00:00"/>
    <d v="2021-11-17T00:00:00"/>
    <d v="2022-04-16T00:00:00"/>
    <x v="4"/>
    <x v="1"/>
    <x v="0"/>
  </r>
  <r>
    <x v="0"/>
    <x v="0"/>
    <x v="2"/>
    <d v="2020-04-27T00:00:00"/>
    <d v="2020-03-27T00:00:00"/>
    <d v="2020-08-24T00:00:00"/>
    <d v="2021-01-21T00:00:00"/>
    <d v="2021-06-20T00:00:00"/>
    <d v="2021-11-17T00:00:00"/>
    <d v="2022-04-16T00:00:00"/>
    <x v="5"/>
    <x v="1"/>
    <x v="0"/>
  </r>
  <r>
    <x v="0"/>
    <x v="0"/>
    <x v="2"/>
    <d v="2020-04-27T00:00:00"/>
    <d v="2020-03-27T00:00:00"/>
    <d v="2020-08-24T00:00:00"/>
    <d v="2021-01-21T00:00:00"/>
    <d v="2021-06-20T00:00:00"/>
    <d v="2021-11-17T00:00:00"/>
    <d v="2022-04-16T00:00:00"/>
    <x v="6"/>
    <x v="0"/>
    <x v="0"/>
  </r>
  <r>
    <x v="0"/>
    <x v="0"/>
    <x v="2"/>
    <d v="2020-04-27T00:00:00"/>
    <d v="2020-03-27T00:00:00"/>
    <d v="2020-08-24T00:00:00"/>
    <d v="2021-01-21T00:00:00"/>
    <d v="2021-06-20T00:00:00"/>
    <d v="2021-11-17T00:00:00"/>
    <d v="2022-04-16T00:00:00"/>
    <x v="3"/>
    <x v="0"/>
    <x v="0"/>
  </r>
  <r>
    <x v="0"/>
    <x v="0"/>
    <x v="2"/>
    <d v="2020-04-27T00:00:00"/>
    <d v="2020-03-27T00:00:00"/>
    <d v="2020-08-24T00:00:00"/>
    <d v="2021-01-21T00:00:00"/>
    <d v="2021-06-20T00:00:00"/>
    <d v="2021-11-17T00:00:00"/>
    <d v="2022-04-16T00:00:00"/>
    <x v="2"/>
    <x v="0"/>
    <x v="0"/>
  </r>
  <r>
    <x v="0"/>
    <x v="0"/>
    <x v="2"/>
    <d v="2020-02-18T00:00:00"/>
    <d v="2020-01-18T00:00:00"/>
    <d v="2020-06-16T00:00:00"/>
    <d v="2020-11-13T00:00:00"/>
    <d v="2021-04-12T00:00:00"/>
    <d v="2021-09-09T00:00:00"/>
    <d v="2022-02-06T00:00:00"/>
    <x v="6"/>
    <x v="1"/>
    <x v="0"/>
  </r>
  <r>
    <x v="0"/>
    <x v="0"/>
    <x v="2"/>
    <d v="2020-02-18T00:00:00"/>
    <d v="2020-01-18T00:00:00"/>
    <d v="2020-06-16T00:00:00"/>
    <d v="2020-11-13T00:00:00"/>
    <d v="2021-04-12T00:00:00"/>
    <d v="2021-09-09T00:00:00"/>
    <d v="2022-02-06T00:00:00"/>
    <x v="7"/>
    <x v="1"/>
    <x v="0"/>
  </r>
  <r>
    <x v="0"/>
    <x v="0"/>
    <x v="2"/>
    <d v="2020-02-18T00:00:00"/>
    <d v="2020-01-18T00:00:00"/>
    <d v="2020-06-16T00:00:00"/>
    <d v="2020-11-13T00:00:00"/>
    <d v="2021-04-12T00:00:00"/>
    <d v="2021-09-09T00:00:00"/>
    <d v="2022-02-06T00:00:00"/>
    <x v="2"/>
    <x v="1"/>
    <x v="0"/>
  </r>
  <r>
    <x v="0"/>
    <x v="0"/>
    <x v="2"/>
    <d v="2020-02-18T00:00:00"/>
    <d v="2020-01-18T00:00:00"/>
    <d v="2020-06-16T00:00:00"/>
    <d v="2020-11-13T00:00:00"/>
    <d v="2021-04-12T00:00:00"/>
    <d v="2021-09-09T00:00:00"/>
    <d v="2022-02-06T00:00:00"/>
    <x v="8"/>
    <x v="0"/>
    <x v="0"/>
  </r>
  <r>
    <x v="0"/>
    <x v="0"/>
    <x v="2"/>
    <d v="2020-02-18T00:00:00"/>
    <d v="2020-01-18T00:00:00"/>
    <d v="2020-06-16T00:00:00"/>
    <d v="2020-11-13T00:00:00"/>
    <d v="2021-04-12T00:00:00"/>
    <d v="2021-09-09T00:00:00"/>
    <d v="2022-02-06T00:00:00"/>
    <x v="9"/>
    <x v="0"/>
    <x v="0"/>
  </r>
  <r>
    <x v="0"/>
    <x v="0"/>
    <x v="3"/>
    <d v="2020-03-31T00:00:00"/>
    <d v="2020-03-02T00:00:00"/>
    <d v="2022-03-01T00:00:00"/>
    <d v="2024-02-28T00:00:00"/>
    <d v="2026-02-26T00:00:00"/>
    <d v="2028-02-25T00:00:00"/>
    <d v="2030-02-23T00:00:00"/>
    <x v="10"/>
    <x v="1"/>
    <x v="0"/>
  </r>
  <r>
    <x v="0"/>
    <x v="0"/>
    <x v="4"/>
    <d v="2021-05-17T00:00:00"/>
    <d v="2021-04-17T00:00:00"/>
    <d v="2024-03-02T00:00:00"/>
    <d v="2027-01-16T00:00:00"/>
    <d v="2029-12-01T00:00:00"/>
    <d v="2032-10-16T00:00:00"/>
    <d v="2035-09-01T00:00:00"/>
    <x v="8"/>
    <x v="0"/>
    <x v="0"/>
  </r>
  <r>
    <x v="0"/>
    <x v="0"/>
    <x v="5"/>
    <d v="2021-09-20T00:00:00"/>
    <d v="2021-08-20T00:00:00"/>
    <d v="2023-12-09T00:00:00"/>
    <d v="2026-03-29T00:00:00"/>
    <d v="2028-07-17T00:00:00"/>
    <d v="2030-11-05T00:00:00"/>
    <d v="2033-02-23T00:00:00"/>
    <x v="11"/>
    <x v="0"/>
    <x v="0"/>
  </r>
  <r>
    <x v="0"/>
    <x v="0"/>
    <x v="6"/>
    <d v="2020-05-23T00:00:00"/>
    <d v="2020-05-16T00:00:00"/>
    <d v="2021-06-16T00:00:00"/>
    <d v="2022-07-16T00:00:00"/>
    <d v="2023-08-16T00:00:00"/>
    <d v="2024-09-16T00:00:00"/>
    <d v="2025-10-16T00:00:00"/>
    <x v="12"/>
    <x v="1"/>
    <x v="0"/>
  </r>
  <r>
    <x v="0"/>
    <x v="0"/>
    <x v="6"/>
    <d v="2020-05-23T00:00:00"/>
    <d v="2020-05-16T00:00:00"/>
    <d v="2021-06-16T00:00:00"/>
    <d v="2022-07-16T00:00:00"/>
    <d v="2023-08-16T00:00:00"/>
    <d v="2024-09-16T00:00:00"/>
    <d v="2025-10-16T00:00:00"/>
    <x v="3"/>
    <x v="0"/>
    <x v="0"/>
  </r>
  <r>
    <x v="0"/>
    <x v="0"/>
    <x v="7"/>
    <d v="2020-06-28T00:00:00"/>
    <d v="2020-06-21T00:00:00"/>
    <d v="2021-07-21T00:00:00"/>
    <d v="2022-08-21T00:00:00"/>
    <d v="2023-09-21T00:00:00"/>
    <d v="2024-10-21T00:00:00"/>
    <d v="2025-11-21T00:00:00"/>
    <x v="7"/>
    <x v="1"/>
    <x v="0"/>
  </r>
  <r>
    <x v="0"/>
    <x v="0"/>
    <x v="7"/>
    <d v="2020-06-28T00:00:00"/>
    <d v="2020-06-21T00:00:00"/>
    <d v="2021-07-21T00:00:00"/>
    <d v="2022-08-21T00:00:00"/>
    <d v="2023-09-21T00:00:00"/>
    <d v="2024-10-21T00:00:00"/>
    <d v="2025-11-21T00:00:00"/>
    <x v="13"/>
    <x v="0"/>
    <x v="0"/>
  </r>
  <r>
    <x v="0"/>
    <x v="0"/>
    <x v="8"/>
    <d v="2020-06-13T00:00:00"/>
    <d v="2020-05-13T00:00:00"/>
    <d v="2026-02-11T00:00:00"/>
    <d v="2031-11-12T00:00:00"/>
    <d v="2037-08-12T00:00:00"/>
    <d v="2043-05-13T00:00:00"/>
    <d v="2049-02-10T00:00:00"/>
    <x v="12"/>
    <x v="1"/>
    <x v="0"/>
  </r>
  <r>
    <x v="0"/>
    <x v="0"/>
    <x v="9"/>
    <d v="2020-03-31T00:00:00"/>
    <d v="2020-03-02T00:00:00"/>
    <d v="2022-03-01T00:00:00"/>
    <d v="2024-02-28T00:00:00"/>
    <d v="2026-02-26T00:00:00"/>
    <d v="2028-02-25T00:00:00"/>
    <d v="2030-02-23T00:00:00"/>
    <x v="10"/>
    <x v="1"/>
    <x v="0"/>
  </r>
  <r>
    <x v="0"/>
    <x v="0"/>
    <x v="10"/>
    <d v="2020-02-27T00:00:00"/>
    <d v="2020-02-20T00:00:00"/>
    <d v="2023-03-20T00:00:00"/>
    <d v="2026-04-20T00:00:00"/>
    <d v="2029-05-20T00:00:00"/>
    <d v="2032-06-20T00:00:00"/>
    <d v="2035-07-20T00:00:00"/>
    <x v="0"/>
    <x v="1"/>
    <x v="0"/>
  </r>
  <r>
    <x v="0"/>
    <x v="0"/>
    <x v="11"/>
    <d v="2020-03-31T00:00:00"/>
    <d v="2020-03-02T00:00:00"/>
    <d v="2022-03-01T00:00:00"/>
    <d v="2024-02-28T00:00:00"/>
    <d v="2026-02-26T00:00:00"/>
    <d v="2028-02-25T00:00:00"/>
    <d v="2030-02-23T00:00:00"/>
    <x v="10"/>
    <x v="1"/>
    <x v="0"/>
  </r>
  <r>
    <x v="0"/>
    <x v="0"/>
    <x v="12"/>
    <d v="2020-02-25T00:00:00"/>
    <d v="2020-02-18T00:00:00"/>
    <d v="2023-03-18T00:00:00"/>
    <d v="2026-04-18T00:00:00"/>
    <d v="2029-05-18T00:00:00"/>
    <d v="2032-06-18T00:00:00"/>
    <d v="2035-07-18T00:00:00"/>
    <x v="0"/>
    <x v="1"/>
    <x v="0"/>
  </r>
  <r>
    <x v="0"/>
    <x v="0"/>
    <x v="13"/>
    <d v="2021-09-20T00:00:00"/>
    <d v="2021-08-20T00:00:00"/>
    <d v="2023-12-09T00:00:00"/>
    <d v="2026-03-29T00:00:00"/>
    <d v="2028-07-17T00:00:00"/>
    <d v="2030-11-05T00:00:00"/>
    <d v="2033-02-23T00:00:00"/>
    <x v="11"/>
    <x v="0"/>
    <x v="0"/>
  </r>
  <r>
    <x v="0"/>
    <x v="0"/>
    <x v="14"/>
    <d v="2021-09-01T00:00:00"/>
    <d v="2021-08-01T00:00:00"/>
    <d v="2023-11-20T00:00:00"/>
    <d v="2026-03-10T00:00:00"/>
    <d v="2028-06-28T00:00:00"/>
    <d v="2030-10-17T00:00:00"/>
    <d v="2033-02-04T00:00:00"/>
    <x v="14"/>
    <x v="0"/>
    <x v="0"/>
  </r>
  <r>
    <x v="0"/>
    <x v="0"/>
    <x v="15"/>
    <d v="2020-03-31T00:00:00"/>
    <d v="2020-03-02T00:00:00"/>
    <d v="2022-03-01T00:00:00"/>
    <d v="2024-02-28T00:00:00"/>
    <d v="2026-02-26T00:00:00"/>
    <d v="2028-02-25T00:00:00"/>
    <d v="2030-02-23T00:00:00"/>
    <x v="10"/>
    <x v="1"/>
    <x v="0"/>
  </r>
  <r>
    <x v="0"/>
    <x v="0"/>
    <x v="16"/>
    <d v="2020-11-29T00:00:00"/>
    <d v="2020-10-29T00:00:00"/>
    <d v="2028-10-29T00:00:00"/>
    <d v="2036-10-29T00:00:00"/>
    <d v="2044-10-29T00:00:00"/>
    <d v="2052-10-29T00:00:00"/>
    <d v="2060-10-29T00:00:00"/>
    <x v="15"/>
    <x v="1"/>
    <x v="0"/>
  </r>
  <r>
    <x v="0"/>
    <x v="0"/>
    <x v="17"/>
    <d v="2020-03-31T00:00:00"/>
    <d v="2020-03-02T00:00:00"/>
    <d v="2022-03-01T00:00:00"/>
    <d v="2024-02-28T00:00:00"/>
    <d v="2026-02-26T00:00:00"/>
    <d v="2028-02-25T00:00:00"/>
    <d v="2030-02-23T00:00:00"/>
    <x v="10"/>
    <x v="1"/>
    <x v="0"/>
  </r>
  <r>
    <x v="0"/>
    <x v="0"/>
    <x v="18"/>
    <d v="2021-05-30T00:00:00"/>
    <d v="2021-05-23T00:00:00"/>
    <d v="2022-12-23T00:00:00"/>
    <d v="2024-07-23T00:00:00"/>
    <d v="2026-02-23T00:00:00"/>
    <d v="2027-09-23T00:00:00"/>
    <d v="2029-04-23T00:00:00"/>
    <x v="12"/>
    <x v="0"/>
    <x v="0"/>
  </r>
  <r>
    <x v="0"/>
    <x v="0"/>
    <x v="19"/>
    <d v="2020-06-25T00:00:00"/>
    <d v="2020-06-18T00:00:00"/>
    <d v="2021-07-18T00:00:00"/>
    <d v="2022-08-18T00:00:00"/>
    <d v="2023-09-18T00:00:00"/>
    <d v="2024-10-18T00:00:00"/>
    <d v="2025-11-18T00:00:00"/>
    <x v="7"/>
    <x v="1"/>
    <x v="0"/>
  </r>
  <r>
    <x v="0"/>
    <x v="0"/>
    <x v="19"/>
    <d v="2020-06-25T00:00:00"/>
    <d v="2020-06-18T00:00:00"/>
    <d v="2021-07-18T00:00:00"/>
    <d v="2022-08-18T00:00:00"/>
    <d v="2023-09-18T00:00:00"/>
    <d v="2024-10-18T00:00:00"/>
    <d v="2025-11-18T00:00:00"/>
    <x v="16"/>
    <x v="0"/>
    <x v="0"/>
  </r>
  <r>
    <x v="0"/>
    <x v="1"/>
    <x v="7"/>
    <d v="2020-02-15T00:00:00"/>
    <d v="2020-02-08T00:00:00"/>
    <d v="2021-03-08T00:00:00"/>
    <d v="2022-04-08T00:00:00"/>
    <d v="2023-05-08T00:00:00"/>
    <d v="2024-06-08T00:00:00"/>
    <d v="2025-07-08T00:00:00"/>
    <x v="17"/>
    <x v="1"/>
    <x v="0"/>
  </r>
  <r>
    <x v="0"/>
    <x v="1"/>
    <x v="7"/>
    <d v="2020-02-15T00:00:00"/>
    <d v="2020-02-08T00:00:00"/>
    <d v="2021-03-08T00:00:00"/>
    <d v="2022-04-08T00:00:00"/>
    <d v="2023-05-08T00:00:00"/>
    <d v="2024-06-08T00:00:00"/>
    <d v="2025-07-08T00:00:00"/>
    <x v="10"/>
    <x v="0"/>
    <x v="0"/>
  </r>
  <r>
    <x v="0"/>
    <x v="1"/>
    <x v="6"/>
    <d v="2020-03-01T00:00:00"/>
    <d v="2020-02-23T00:00:00"/>
    <d v="2021-03-23T00:00:00"/>
    <d v="2022-04-23T00:00:00"/>
    <d v="2023-05-23T00:00:00"/>
    <d v="2024-06-23T00:00:00"/>
    <d v="2025-07-23T00:00:00"/>
    <x v="0"/>
    <x v="1"/>
    <x v="0"/>
  </r>
  <r>
    <x v="0"/>
    <x v="1"/>
    <x v="6"/>
    <d v="2020-03-01T00:00:00"/>
    <d v="2020-02-23T00:00:00"/>
    <d v="2021-03-23T00:00:00"/>
    <d v="2022-04-23T00:00:00"/>
    <d v="2023-05-23T00:00:00"/>
    <d v="2024-06-23T00:00:00"/>
    <d v="2025-07-23T00:00:00"/>
    <x v="18"/>
    <x v="0"/>
    <x v="0"/>
  </r>
  <r>
    <x v="0"/>
    <x v="1"/>
    <x v="3"/>
    <d v="2020-03-16T00:00:00"/>
    <d v="2020-02-16T00:00:00"/>
    <d v="2022-02-14T00:00:00"/>
    <d v="2024-02-13T00:00:00"/>
    <d v="2026-02-11T00:00:00"/>
    <d v="2028-02-10T00:00:00"/>
    <d v="2030-02-08T00:00:00"/>
    <x v="19"/>
    <x v="1"/>
    <x v="0"/>
  </r>
  <r>
    <x v="0"/>
    <x v="1"/>
    <x v="0"/>
    <d v="2021-10-07T00:00:00"/>
    <d v="2021-08-07T00:00:00"/>
    <d v="2024-02-05T00:00:00"/>
    <d v="2026-08-05T00:00:00"/>
    <d v="2029-02-02T00:00:00"/>
    <d v="2031-08-03T00:00:00"/>
    <d v="2034-01-31T00:00:00"/>
    <x v="20"/>
    <x v="0"/>
    <x v="0"/>
  </r>
  <r>
    <x v="0"/>
    <x v="1"/>
    <x v="20"/>
    <d v="2020-03-29T00:00:00"/>
    <d v="2020-01-29T00:00:00"/>
    <d v="2023-01-29T00:00:00"/>
    <d v="2026-01-29T00:00:00"/>
    <d v="2029-01-29T00:00:00"/>
    <d v="2032-01-29T00:00:00"/>
    <d v="2035-01-29T00:00:00"/>
    <x v="21"/>
    <x v="1"/>
    <x v="0"/>
  </r>
  <r>
    <x v="0"/>
    <x v="1"/>
    <x v="1"/>
    <d v="2020-04-27T00:00:00"/>
    <d v="2020-02-27T00:00:00"/>
    <d v="2022-02-27T00:00:00"/>
    <d v="2024-02-27T00:00:00"/>
    <d v="2026-02-27T00:00:00"/>
    <d v="2028-02-27T00:00:00"/>
    <d v="2030-02-27T00:00:00"/>
    <x v="1"/>
    <x v="1"/>
    <x v="0"/>
  </r>
  <r>
    <x v="0"/>
    <x v="1"/>
    <x v="2"/>
    <d v="2021-12-21T00:00:00"/>
    <d v="2021-11-21T00:00:00"/>
    <d v="2022-04-20T00:00:00"/>
    <d v="2022-09-17T00:00:00"/>
    <d v="2023-02-14T00:00:00"/>
    <d v="2023-07-14T00:00:00"/>
    <d v="2023-12-11T00:00:00"/>
    <x v="2"/>
    <x v="0"/>
    <x v="0"/>
  </r>
  <r>
    <x v="0"/>
    <x v="1"/>
    <x v="0"/>
    <d v="2020-12-09T00:00:00"/>
    <d v="2020-10-09T00:00:00"/>
    <d v="2023-04-09T00:00:00"/>
    <d v="2025-10-07T00:00:00"/>
    <d v="2028-04-06T00:00:00"/>
    <d v="2030-10-05T00:00:00"/>
    <d v="2033-04-04T00:00:00"/>
    <x v="22"/>
    <x v="1"/>
    <x v="0"/>
  </r>
  <r>
    <x v="0"/>
    <x v="1"/>
    <x v="0"/>
    <d v="2020-09-04T00:00:00"/>
    <d v="2020-07-04T00:00:00"/>
    <d v="2023-01-02T00:00:00"/>
    <d v="2025-07-02T00:00:00"/>
    <d v="2027-12-31T00:00:00"/>
    <d v="2030-06-30T00:00:00"/>
    <d v="2032-12-28T00:00:00"/>
    <x v="23"/>
    <x v="1"/>
    <x v="0"/>
  </r>
  <r>
    <x v="0"/>
    <x v="1"/>
    <x v="0"/>
    <d v="2021-05-09T00:00:00"/>
    <d v="2021-03-09T00:00:00"/>
    <d v="2023-09-07T00:00:00"/>
    <d v="2026-03-07T00:00:00"/>
    <d v="2028-09-04T00:00:00"/>
    <d v="2031-03-05T00:00:00"/>
    <d v="2033-09-02T00:00:00"/>
    <x v="10"/>
    <x v="0"/>
    <x v="0"/>
  </r>
  <r>
    <x v="0"/>
    <x v="1"/>
    <x v="16"/>
    <d v="2020-12-20T00:00:00"/>
    <d v="2020-11-20T00:00:00"/>
    <d v="2028-11-20T00:00:00"/>
    <d v="2036-11-20T00:00:00"/>
    <d v="2044-11-20T00:00:00"/>
    <d v="2052-11-20T00:00:00"/>
    <d v="2060-11-20T00:00:00"/>
    <x v="24"/>
    <x v="1"/>
    <x v="0"/>
  </r>
  <r>
    <x v="0"/>
    <x v="1"/>
    <x v="15"/>
    <d v="2020-03-16T00:00:00"/>
    <d v="2020-02-16T00:00:00"/>
    <d v="2022-02-14T00:00:00"/>
    <d v="2024-02-13T00:00:00"/>
    <d v="2026-02-11T00:00:00"/>
    <d v="2028-02-10T00:00:00"/>
    <d v="2030-02-08T00:00:00"/>
    <x v="19"/>
    <x v="1"/>
    <x v="0"/>
  </r>
  <r>
    <x v="0"/>
    <x v="1"/>
    <x v="19"/>
    <d v="2020-03-09T00:00:00"/>
    <d v="2020-03-02T00:00:00"/>
    <d v="2021-04-02T00:00:00"/>
    <d v="2022-05-02T00:00:00"/>
    <d v="2023-06-02T00:00:00"/>
    <d v="2024-07-02T00:00:00"/>
    <d v="2025-08-02T00:00:00"/>
    <x v="10"/>
    <x v="1"/>
    <x v="0"/>
  </r>
  <r>
    <x v="0"/>
    <x v="1"/>
    <x v="19"/>
    <d v="2020-03-09T00:00:00"/>
    <d v="2020-03-02T00:00:00"/>
    <d v="2021-04-02T00:00:00"/>
    <d v="2022-05-02T00:00:00"/>
    <d v="2023-06-02T00:00:00"/>
    <d v="2024-07-02T00:00:00"/>
    <d v="2025-08-02T00:00:00"/>
    <x v="4"/>
    <x v="0"/>
    <x v="0"/>
  </r>
  <r>
    <x v="0"/>
    <x v="1"/>
    <x v="17"/>
    <d v="2020-03-16T00:00:00"/>
    <d v="2020-02-16T00:00:00"/>
    <d v="2022-02-14T00:00:00"/>
    <d v="2024-02-13T00:00:00"/>
    <d v="2026-02-11T00:00:00"/>
    <d v="2028-02-10T00:00:00"/>
    <d v="2030-02-08T00:00:00"/>
    <x v="19"/>
    <x v="1"/>
    <x v="0"/>
  </r>
  <r>
    <x v="0"/>
    <x v="1"/>
    <x v="18"/>
    <d v="2021-02-08T00:00:00"/>
    <d v="2021-02-01T00:00:00"/>
    <d v="2022-09-01T00:00:00"/>
    <d v="2024-04-01T00:00:00"/>
    <d v="2025-11-01T00:00:00"/>
    <d v="2027-06-01T00:00:00"/>
    <d v="2029-01-01T00:00:00"/>
    <x v="21"/>
    <x v="0"/>
    <x v="0"/>
  </r>
  <r>
    <x v="0"/>
    <x v="1"/>
    <x v="9"/>
    <d v="2020-03-16T00:00:00"/>
    <d v="2020-02-16T00:00:00"/>
    <d v="2022-02-14T00:00:00"/>
    <d v="2024-02-13T00:00:00"/>
    <d v="2026-02-11T00:00:00"/>
    <d v="2028-02-10T00:00:00"/>
    <d v="2030-02-08T00:00:00"/>
    <x v="19"/>
    <x v="1"/>
    <x v="0"/>
  </r>
  <r>
    <x v="0"/>
    <x v="1"/>
    <x v="11"/>
    <d v="2020-03-16T00:00:00"/>
    <d v="2020-02-16T00:00:00"/>
    <d v="2022-02-14T00:00:00"/>
    <d v="2024-02-13T00:00:00"/>
    <d v="2026-02-11T00:00:00"/>
    <d v="2028-02-10T00:00:00"/>
    <d v="2030-02-08T00:00:00"/>
    <x v="19"/>
    <x v="1"/>
    <x v="0"/>
  </r>
  <r>
    <x v="0"/>
    <x v="2"/>
    <x v="13"/>
    <d v="2020-06-10T00:00:00"/>
    <d v="2020-05-10T00:00:00"/>
    <d v="2022-08-29T00:00:00"/>
    <d v="2024-12-17T00:00:00"/>
    <d v="2027-04-07T00:00:00"/>
    <d v="2029-07-26T00:00:00"/>
    <d v="2031-11-14T00:00:00"/>
    <x v="25"/>
    <x v="1"/>
    <x v="0"/>
  </r>
  <r>
    <x v="0"/>
    <x v="2"/>
    <x v="5"/>
    <d v="2020-06-10T00:00:00"/>
    <d v="2020-05-10T00:00:00"/>
    <d v="2022-08-29T00:00:00"/>
    <d v="2024-12-17T00:00:00"/>
    <d v="2027-04-07T00:00:00"/>
    <d v="2029-07-26T00:00:00"/>
    <d v="2031-11-14T00:00:00"/>
    <x v="25"/>
    <x v="1"/>
    <x v="0"/>
  </r>
  <r>
    <x v="0"/>
    <x v="2"/>
    <x v="6"/>
    <d v="2020-07-18T00:00:00"/>
    <d v="2020-07-11T00:00:00"/>
    <d v="2021-08-11T00:00:00"/>
    <d v="2022-09-11T00:00:00"/>
    <d v="2023-10-11T00:00:00"/>
    <d v="2024-11-11T00:00:00"/>
    <d v="2025-12-11T00:00:00"/>
    <x v="16"/>
    <x v="1"/>
    <x v="0"/>
  </r>
  <r>
    <x v="0"/>
    <x v="2"/>
    <x v="6"/>
    <d v="2020-07-18T00:00:00"/>
    <d v="2020-07-11T00:00:00"/>
    <d v="2021-08-11T00:00:00"/>
    <d v="2022-09-11T00:00:00"/>
    <d v="2023-10-11T00:00:00"/>
    <d v="2024-11-11T00:00:00"/>
    <d v="2025-12-11T00:00:00"/>
    <x v="26"/>
    <x v="0"/>
    <x v="0"/>
  </r>
  <r>
    <x v="0"/>
    <x v="2"/>
    <x v="7"/>
    <d v="2020-08-04T00:00:00"/>
    <d v="2020-07-28T00:00:00"/>
    <d v="2021-08-28T00:00:00"/>
    <d v="2022-09-28T00:00:00"/>
    <d v="2023-10-28T00:00:00"/>
    <d v="2024-11-28T00:00:00"/>
    <d v="2025-12-28T00:00:00"/>
    <x v="20"/>
    <x v="1"/>
    <x v="0"/>
  </r>
  <r>
    <x v="0"/>
    <x v="2"/>
    <x v="7"/>
    <d v="2020-08-04T00:00:00"/>
    <d v="2020-07-28T00:00:00"/>
    <d v="2021-08-28T00:00:00"/>
    <d v="2022-09-28T00:00:00"/>
    <d v="2023-10-28T00:00:00"/>
    <d v="2024-11-28T00:00:00"/>
    <d v="2025-12-28T00:00:00"/>
    <x v="27"/>
    <x v="0"/>
    <x v="0"/>
  </r>
  <r>
    <x v="0"/>
    <x v="2"/>
    <x v="3"/>
    <d v="2021-06-17T00:00:00"/>
    <d v="2021-05-17T00:00:00"/>
    <d v="2023-05-16T00:00:00"/>
    <d v="2025-05-14T00:00:00"/>
    <d v="2027-05-13T00:00:00"/>
    <d v="2029-05-11T00:00:00"/>
    <d v="2031-05-10T00:00:00"/>
    <x v="12"/>
    <x v="0"/>
    <x v="0"/>
  </r>
  <r>
    <x v="0"/>
    <x v="2"/>
    <x v="20"/>
    <d v="2020-04-20T00:00:00"/>
    <d v="2020-02-20T00:00:00"/>
    <d v="2023-02-20T00:00:00"/>
    <d v="2026-02-20T00:00:00"/>
    <d v="2029-02-20T00:00:00"/>
    <d v="2032-02-20T00:00:00"/>
    <d v="2035-02-20T00:00:00"/>
    <x v="0"/>
    <x v="1"/>
    <x v="0"/>
  </r>
  <r>
    <x v="0"/>
    <x v="2"/>
    <x v="21"/>
    <d v="2022-01-12T00:00:00"/>
    <d v="2021-12-12T00:00:00"/>
    <d v="2022-10-08T00:00:00"/>
    <d v="2023-08-04T00:00:00"/>
    <d v="2024-05-30T00:00:00"/>
    <d v="2025-03-26T00:00:00"/>
    <d v="2026-01-20T00:00:00"/>
    <x v="28"/>
    <x v="0"/>
    <x v="0"/>
  </r>
  <r>
    <x v="0"/>
    <x v="2"/>
    <x v="1"/>
    <d v="2020-09-07T00:00:00"/>
    <d v="2020-07-07T00:00:00"/>
    <d v="2022-07-07T00:00:00"/>
    <d v="2024-07-07T00:00:00"/>
    <d v="2026-07-07T00:00:00"/>
    <d v="2028-07-07T00:00:00"/>
    <d v="2030-07-07T00:00:00"/>
    <x v="16"/>
    <x v="1"/>
    <x v="0"/>
  </r>
  <r>
    <x v="0"/>
    <x v="2"/>
    <x v="2"/>
    <d v="2021-09-18T00:00:00"/>
    <d v="2021-08-18T00:00:00"/>
    <d v="2022-01-15T00:00:00"/>
    <d v="2022-06-14T00:00:00"/>
    <d v="2022-11-11T00:00:00"/>
    <d v="2023-04-10T00:00:00"/>
    <d v="2023-09-07T00:00:00"/>
    <x v="11"/>
    <x v="0"/>
    <x v="0"/>
  </r>
  <r>
    <x v="0"/>
    <x v="2"/>
    <x v="2"/>
    <d v="2021-09-18T00:00:00"/>
    <d v="2021-08-18T00:00:00"/>
    <d v="2022-01-15T00:00:00"/>
    <d v="2022-06-14T00:00:00"/>
    <d v="2022-11-11T00:00:00"/>
    <d v="2023-04-10T00:00:00"/>
    <d v="2023-09-07T00:00:00"/>
    <x v="29"/>
    <x v="2"/>
    <x v="0"/>
  </r>
  <r>
    <x v="0"/>
    <x v="2"/>
    <x v="2"/>
    <d v="2021-10-30T00:00:00"/>
    <d v="2021-09-30T00:00:00"/>
    <d v="2022-02-27T00:00:00"/>
    <d v="2022-07-27T00:00:00"/>
    <d v="2022-12-24T00:00:00"/>
    <d v="2023-05-23T00:00:00"/>
    <d v="2023-10-20T00:00:00"/>
    <x v="30"/>
    <x v="0"/>
    <x v="0"/>
  </r>
  <r>
    <x v="0"/>
    <x v="2"/>
    <x v="0"/>
    <d v="2020-09-19T00:00:00"/>
    <d v="2020-07-19T00:00:00"/>
    <d v="2023-01-17T00:00:00"/>
    <d v="2025-07-17T00:00:00"/>
    <d v="2028-01-15T00:00:00"/>
    <d v="2030-07-15T00:00:00"/>
    <d v="2033-01-12T00:00:00"/>
    <x v="13"/>
    <x v="1"/>
    <x v="0"/>
  </r>
  <r>
    <x v="0"/>
    <x v="2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2"/>
    <x v="0"/>
    <d v="2021-04-23T00:00:00"/>
    <d v="2021-02-23T00:00:00"/>
    <d v="2023-08-24T00:00:00"/>
    <d v="2026-02-21T00:00:00"/>
    <d v="2028-08-21T00:00:00"/>
    <d v="2031-02-19T00:00:00"/>
    <d v="2033-08-19T00:00:00"/>
    <x v="0"/>
    <x v="0"/>
    <x v="0"/>
  </r>
  <r>
    <x v="0"/>
    <x v="2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2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2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2"/>
    <x v="0"/>
    <d v="2021-05-04T00:00:00"/>
    <d v="2021-03-04T00:00:00"/>
    <d v="2023-09-02T00:00:00"/>
    <d v="2026-03-02T00:00:00"/>
    <d v="2028-08-30T00:00:00"/>
    <d v="2031-02-28T00:00:00"/>
    <d v="2033-08-28T00:00:00"/>
    <x v="1"/>
    <x v="0"/>
    <x v="0"/>
  </r>
  <r>
    <x v="0"/>
    <x v="2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2"/>
    <x v="15"/>
    <d v="2021-06-17T00:00:00"/>
    <d v="2021-05-17T00:00:00"/>
    <d v="2023-05-16T00:00:00"/>
    <d v="2025-05-14T00:00:00"/>
    <d v="2027-05-13T00:00:00"/>
    <d v="2029-05-11T00:00:00"/>
    <d v="2031-05-10T00:00:00"/>
    <x v="12"/>
    <x v="0"/>
    <x v="0"/>
  </r>
  <r>
    <x v="0"/>
    <x v="2"/>
    <x v="16"/>
    <d v="2020-09-20T00:00:00"/>
    <d v="2020-08-20T00:00:00"/>
    <d v="2028-08-20T00:00:00"/>
    <d v="2036-08-20T00:00:00"/>
    <d v="2044-08-20T00:00:00"/>
    <d v="2052-08-20T00:00:00"/>
    <d v="2060-08-20T00:00:00"/>
    <x v="27"/>
    <x v="1"/>
    <x v="0"/>
  </r>
  <r>
    <x v="0"/>
    <x v="2"/>
    <x v="17"/>
    <d v="2021-06-17T00:00:00"/>
    <d v="2021-05-17T00:00:00"/>
    <d v="2023-05-16T00:00:00"/>
    <d v="2025-05-14T00:00:00"/>
    <d v="2027-05-13T00:00:00"/>
    <d v="2029-05-11T00:00:00"/>
    <d v="2031-05-10T00:00:00"/>
    <x v="12"/>
    <x v="0"/>
    <x v="0"/>
  </r>
  <r>
    <x v="0"/>
    <x v="2"/>
    <x v="18"/>
    <d v="2021-07-23T00:00:00"/>
    <d v="2021-07-16T00:00:00"/>
    <d v="2023-02-16T00:00:00"/>
    <d v="2024-09-16T00:00:00"/>
    <d v="2026-04-16T00:00:00"/>
    <d v="2027-11-16T00:00:00"/>
    <d v="2029-06-16T00:00:00"/>
    <x v="16"/>
    <x v="0"/>
    <x v="0"/>
  </r>
  <r>
    <x v="0"/>
    <x v="2"/>
    <x v="19"/>
    <d v="2020-07-21T00:00:00"/>
    <d v="2020-07-14T00:00:00"/>
    <d v="2021-08-14T00:00:00"/>
    <d v="2022-09-14T00:00:00"/>
    <d v="2023-10-14T00:00:00"/>
    <d v="2024-11-14T00:00:00"/>
    <d v="2025-12-14T00:00:00"/>
    <x v="13"/>
    <x v="1"/>
    <x v="0"/>
  </r>
  <r>
    <x v="0"/>
    <x v="2"/>
    <x v="19"/>
    <d v="2020-07-21T00:00:00"/>
    <d v="2020-07-14T00:00:00"/>
    <d v="2021-08-14T00:00:00"/>
    <d v="2022-09-14T00:00:00"/>
    <d v="2023-10-14T00:00:00"/>
    <d v="2024-11-14T00:00:00"/>
    <d v="2025-12-14T00:00:00"/>
    <x v="26"/>
    <x v="0"/>
    <x v="0"/>
  </r>
  <r>
    <x v="0"/>
    <x v="2"/>
    <x v="9"/>
    <d v="2021-06-17T00:00:00"/>
    <d v="2021-05-17T00:00:00"/>
    <d v="2023-05-16T00:00:00"/>
    <d v="2025-05-14T00:00:00"/>
    <d v="2027-05-13T00:00:00"/>
    <d v="2029-05-11T00:00:00"/>
    <d v="2031-05-10T00:00:00"/>
    <x v="12"/>
    <x v="0"/>
    <x v="0"/>
  </r>
  <r>
    <x v="0"/>
    <x v="2"/>
    <x v="22"/>
    <d v="2021-11-07T00:00:00"/>
    <d v="2021-10-07T00:00:00"/>
    <d v="2023-05-30T00:00:00"/>
    <d v="2025-01-19T00:00:00"/>
    <d v="2026-09-11T00:00:00"/>
    <d v="2028-05-03T00:00:00"/>
    <d v="2029-12-24T00:00:00"/>
    <x v="31"/>
    <x v="0"/>
    <x v="0"/>
  </r>
  <r>
    <x v="0"/>
    <x v="2"/>
    <x v="22"/>
    <d v="2022-01-10T00:00:00"/>
    <d v="2021-12-10T00:00:00"/>
    <d v="2023-08-02T00:00:00"/>
    <d v="2025-03-24T00:00:00"/>
    <d v="2026-11-14T00:00:00"/>
    <d v="2028-07-06T00:00:00"/>
    <d v="2030-02-26T00:00:00"/>
    <x v="28"/>
    <x v="0"/>
    <x v="0"/>
  </r>
  <r>
    <x v="0"/>
    <x v="2"/>
    <x v="10"/>
    <d v="2020-05-21T00:00:00"/>
    <d v="2020-05-14T00:00:00"/>
    <d v="2023-06-14T00:00:00"/>
    <d v="2026-07-14T00:00:00"/>
    <d v="2029-08-14T00:00:00"/>
    <d v="2032-09-14T00:00:00"/>
    <d v="2035-10-14T00:00:00"/>
    <x v="12"/>
    <x v="1"/>
    <x v="0"/>
  </r>
  <r>
    <x v="0"/>
    <x v="2"/>
    <x v="14"/>
    <d v="2020-06-10T00:00:00"/>
    <d v="2020-05-10T00:00:00"/>
    <d v="2022-08-29T00:00:00"/>
    <d v="2024-12-17T00:00:00"/>
    <d v="2027-04-07T00:00:00"/>
    <d v="2029-07-26T00:00:00"/>
    <d v="2031-11-14T00:00:00"/>
    <x v="25"/>
    <x v="1"/>
    <x v="0"/>
  </r>
  <r>
    <x v="0"/>
    <x v="2"/>
    <x v="11"/>
    <d v="2021-06-17T00:00:00"/>
    <d v="2021-05-17T00:00:00"/>
    <d v="2023-05-16T00:00:00"/>
    <d v="2025-05-14T00:00:00"/>
    <d v="2027-05-13T00:00:00"/>
    <d v="2029-05-11T00:00:00"/>
    <d v="2031-05-10T00:00:00"/>
    <x v="12"/>
    <x v="0"/>
    <x v="0"/>
  </r>
  <r>
    <x v="0"/>
    <x v="2"/>
    <x v="12"/>
    <d v="2020-05-19T00:00:00"/>
    <d v="2020-05-12T00:00:00"/>
    <d v="2023-06-12T00:00:00"/>
    <d v="2026-07-12T00:00:00"/>
    <d v="2029-08-12T00:00:00"/>
    <d v="2032-09-12T00:00:00"/>
    <d v="2035-10-12T00:00:00"/>
    <x v="12"/>
    <x v="1"/>
    <x v="0"/>
  </r>
  <r>
    <x v="0"/>
    <x v="3"/>
    <x v="0"/>
    <d v="2021-03-29T00:00:00"/>
    <d v="2021-01-29T00:00:00"/>
    <d v="2023-07-30T00:00:00"/>
    <d v="2026-01-27T00:00:00"/>
    <d v="2028-07-27T00:00:00"/>
    <d v="2031-01-25T00:00:00"/>
    <d v="2033-07-25T00:00:00"/>
    <x v="32"/>
    <x v="0"/>
    <x v="0"/>
  </r>
  <r>
    <x v="0"/>
    <x v="3"/>
    <x v="0"/>
    <d v="2021-12-24T00:00:00"/>
    <d v="2021-10-24T00:00:00"/>
    <d v="2024-04-23T00:00:00"/>
    <d v="2026-10-22T00:00:00"/>
    <d v="2029-04-21T00:00:00"/>
    <d v="2031-10-20T00:00:00"/>
    <d v="2034-04-19T00:00:00"/>
    <x v="33"/>
    <x v="0"/>
    <x v="0"/>
  </r>
  <r>
    <x v="0"/>
    <x v="3"/>
    <x v="0"/>
    <d v="2021-12-26T00:00:00"/>
    <d v="2021-10-26T00:00:00"/>
    <d v="2024-04-25T00:00:00"/>
    <d v="2026-10-24T00:00:00"/>
    <d v="2029-04-23T00:00:00"/>
    <d v="2031-10-22T00:00:00"/>
    <d v="2034-04-21T00:00:00"/>
    <x v="34"/>
    <x v="0"/>
    <x v="0"/>
  </r>
  <r>
    <x v="0"/>
    <x v="3"/>
    <x v="0"/>
    <d v="2021-12-27T00:00:00"/>
    <d v="2021-10-27T00:00:00"/>
    <d v="2024-04-26T00:00:00"/>
    <d v="2026-10-25T00:00:00"/>
    <d v="2029-04-24T00:00:00"/>
    <d v="2031-10-23T00:00:00"/>
    <d v="2034-04-22T00:00:00"/>
    <x v="34"/>
    <x v="0"/>
    <x v="0"/>
  </r>
  <r>
    <x v="0"/>
    <x v="3"/>
    <x v="6"/>
    <d v="2020-10-03T00:00:00"/>
    <d v="2020-09-26T00:00:00"/>
    <d v="2021-10-26T00:00:00"/>
    <d v="2022-11-26T00:00:00"/>
    <d v="2023-12-26T00:00:00"/>
    <d v="2025-01-26T00:00:00"/>
    <d v="2026-02-26T00:00:00"/>
    <x v="30"/>
    <x v="1"/>
    <x v="0"/>
  </r>
  <r>
    <x v="0"/>
    <x v="3"/>
    <x v="6"/>
    <d v="2020-10-03T00:00:00"/>
    <d v="2020-09-26T00:00:00"/>
    <d v="2021-10-26T00:00:00"/>
    <d v="2022-11-26T00:00:00"/>
    <d v="2023-12-26T00:00:00"/>
    <d v="2025-01-26T00:00:00"/>
    <d v="2026-02-26T00:00:00"/>
    <x v="34"/>
    <x v="0"/>
    <x v="0"/>
  </r>
  <r>
    <x v="0"/>
    <x v="3"/>
    <x v="7"/>
    <d v="2020-09-16T00:00:00"/>
    <d v="2020-09-09T00:00:00"/>
    <d v="2021-10-09T00:00:00"/>
    <d v="2022-11-09T00:00:00"/>
    <d v="2023-12-09T00:00:00"/>
    <d v="2025-01-09T00:00:00"/>
    <d v="2026-02-09T00:00:00"/>
    <x v="35"/>
    <x v="1"/>
    <x v="0"/>
  </r>
  <r>
    <x v="0"/>
    <x v="3"/>
    <x v="7"/>
    <d v="2020-09-16T00:00:00"/>
    <d v="2020-09-09T00:00:00"/>
    <d v="2021-10-09T00:00:00"/>
    <d v="2022-11-09T00:00:00"/>
    <d v="2023-12-09T00:00:00"/>
    <d v="2025-01-09T00:00:00"/>
    <d v="2026-02-09T00:00:00"/>
    <x v="31"/>
    <x v="0"/>
    <x v="0"/>
  </r>
  <r>
    <x v="0"/>
    <x v="3"/>
    <x v="3"/>
    <d v="2021-02-23T00:00:00"/>
    <d v="2021-01-23T00:00:00"/>
    <d v="2023-01-22T00:00:00"/>
    <d v="2025-01-20T00:00:00"/>
    <d v="2027-01-19T00:00:00"/>
    <d v="2029-01-17T00:00:00"/>
    <d v="2031-01-16T00:00:00"/>
    <x v="6"/>
    <x v="0"/>
    <x v="0"/>
  </r>
  <r>
    <x v="0"/>
    <x v="3"/>
    <x v="5"/>
    <d v="2021-06-04T00:00:00"/>
    <d v="2021-05-04T00:00:00"/>
    <d v="2023-08-23T00:00:00"/>
    <d v="2025-12-11T00:00:00"/>
    <d v="2028-03-31T00:00:00"/>
    <d v="2030-07-20T00:00:00"/>
    <d v="2032-11-07T00:00:00"/>
    <x v="36"/>
    <x v="0"/>
    <x v="0"/>
  </r>
  <r>
    <x v="0"/>
    <x v="3"/>
    <x v="20"/>
    <d v="2020-05-15T00:00:00"/>
    <d v="2020-03-15T00:00:00"/>
    <d v="2023-03-15T00:00:00"/>
    <d v="2026-03-15T00:00:00"/>
    <d v="2029-03-15T00:00:00"/>
    <d v="2032-03-15T00:00:00"/>
    <d v="2035-03-15T00:00:00"/>
    <x v="37"/>
    <x v="1"/>
    <x v="0"/>
  </r>
  <r>
    <x v="0"/>
    <x v="3"/>
    <x v="1"/>
    <d v="2021-05-10T00:00:00"/>
    <d v="2021-03-10T00:00:00"/>
    <d v="2023-03-10T00:00:00"/>
    <d v="2025-03-10T00:00:00"/>
    <d v="2027-03-10T00:00:00"/>
    <d v="2029-03-10T00:00:00"/>
    <d v="2031-03-10T00:00:00"/>
    <x v="10"/>
    <x v="0"/>
    <x v="0"/>
  </r>
  <r>
    <x v="0"/>
    <x v="3"/>
    <x v="2"/>
    <d v="2021-01-05T00:00:00"/>
    <d v="2020-12-05T00:00:00"/>
    <d v="2021-05-04T00:00:00"/>
    <d v="2021-10-01T00:00:00"/>
    <d v="2022-02-28T00:00:00"/>
    <d v="2022-07-28T00:00:00"/>
    <d v="2022-12-25T00:00:00"/>
    <x v="28"/>
    <x v="1"/>
    <x v="0"/>
  </r>
  <r>
    <x v="0"/>
    <x v="3"/>
    <x v="2"/>
    <d v="2021-01-05T00:00:00"/>
    <d v="2020-12-05T00:00:00"/>
    <d v="2021-05-04T00:00:00"/>
    <d v="2021-10-01T00:00:00"/>
    <d v="2022-02-28T00:00:00"/>
    <d v="2022-07-28T00:00:00"/>
    <d v="2022-12-25T00:00:00"/>
    <x v="36"/>
    <x v="0"/>
    <x v="0"/>
  </r>
  <r>
    <x v="0"/>
    <x v="3"/>
    <x v="2"/>
    <d v="2021-01-05T00:00:00"/>
    <d v="2020-12-05T00:00:00"/>
    <d v="2021-05-04T00:00:00"/>
    <d v="2021-10-01T00:00:00"/>
    <d v="2022-02-28T00:00:00"/>
    <d v="2022-07-28T00:00:00"/>
    <d v="2022-12-25T00:00:00"/>
    <x v="30"/>
    <x v="0"/>
    <x v="0"/>
  </r>
  <r>
    <x v="0"/>
    <x v="3"/>
    <x v="2"/>
    <d v="2021-12-11T00:00:00"/>
    <d v="2021-11-11T00:00:00"/>
    <d v="2022-04-10T00:00:00"/>
    <d v="2022-09-07T00:00:00"/>
    <d v="2023-02-04T00:00:00"/>
    <d v="2023-07-04T00:00:00"/>
    <d v="2023-12-01T00:00:00"/>
    <x v="38"/>
    <x v="0"/>
    <x v="0"/>
  </r>
  <r>
    <x v="0"/>
    <x v="3"/>
    <x v="16"/>
    <d v="2021-01-22T00:00:00"/>
    <d v="2020-12-22T00:00:00"/>
    <d v="2028-12-22T00:00:00"/>
    <d v="2036-12-22T00:00:00"/>
    <d v="2044-12-22T00:00:00"/>
    <d v="2052-12-22T00:00:00"/>
    <d v="2060-12-22T00:00:00"/>
    <x v="39"/>
    <x v="1"/>
    <x v="0"/>
  </r>
  <r>
    <x v="0"/>
    <x v="3"/>
    <x v="15"/>
    <d v="2021-02-23T00:00:00"/>
    <d v="2021-01-23T00:00:00"/>
    <d v="2023-01-22T00:00:00"/>
    <d v="2025-01-20T00:00:00"/>
    <d v="2027-01-19T00:00:00"/>
    <d v="2029-01-17T00:00:00"/>
    <d v="2031-01-16T00:00:00"/>
    <x v="6"/>
    <x v="0"/>
    <x v="0"/>
  </r>
  <r>
    <x v="0"/>
    <x v="3"/>
    <x v="19"/>
    <d v="2020-09-10T00:00:00"/>
    <d v="2020-09-03T00:00:00"/>
    <d v="2021-10-03T00:00:00"/>
    <d v="2022-11-03T00:00:00"/>
    <d v="2023-12-03T00:00:00"/>
    <d v="2025-01-03T00:00:00"/>
    <d v="2026-02-03T00:00:00"/>
    <x v="9"/>
    <x v="1"/>
    <x v="0"/>
  </r>
  <r>
    <x v="0"/>
    <x v="3"/>
    <x v="19"/>
    <d v="2020-09-10T00:00:00"/>
    <d v="2020-09-03T00:00:00"/>
    <d v="2021-10-03T00:00:00"/>
    <d v="2022-11-03T00:00:00"/>
    <d v="2023-12-03T00:00:00"/>
    <d v="2025-01-03T00:00:00"/>
    <d v="2026-02-03T00:00:00"/>
    <x v="30"/>
    <x v="0"/>
    <x v="0"/>
  </r>
  <r>
    <x v="0"/>
    <x v="3"/>
    <x v="18"/>
    <d v="2021-07-24T00:00:00"/>
    <d v="2021-07-17T00:00:00"/>
    <d v="2023-02-17T00:00:00"/>
    <d v="2024-09-17T00:00:00"/>
    <d v="2026-04-17T00:00:00"/>
    <d v="2027-11-17T00:00:00"/>
    <d v="2029-06-17T00:00:00"/>
    <x v="16"/>
    <x v="0"/>
    <x v="0"/>
  </r>
  <r>
    <x v="0"/>
    <x v="3"/>
    <x v="17"/>
    <d v="2021-02-23T00:00:00"/>
    <d v="2021-01-23T00:00:00"/>
    <d v="2023-01-22T00:00:00"/>
    <d v="2025-01-20T00:00:00"/>
    <d v="2027-01-19T00:00:00"/>
    <d v="2029-01-17T00:00:00"/>
    <d v="2031-01-16T00:00:00"/>
    <x v="6"/>
    <x v="0"/>
    <x v="0"/>
  </r>
  <r>
    <x v="0"/>
    <x v="3"/>
    <x v="9"/>
    <d v="2021-02-23T00:00:00"/>
    <d v="2021-01-23T00:00:00"/>
    <d v="2023-01-22T00:00:00"/>
    <d v="2025-01-20T00:00:00"/>
    <d v="2027-01-19T00:00:00"/>
    <d v="2029-01-17T00:00:00"/>
    <d v="2031-01-16T00:00:00"/>
    <x v="6"/>
    <x v="0"/>
    <x v="0"/>
  </r>
  <r>
    <x v="0"/>
    <x v="3"/>
    <x v="10"/>
    <d v="2020-05-27T00:00:00"/>
    <d v="2020-05-20T00:00:00"/>
    <d v="2023-06-20T00:00:00"/>
    <d v="2026-07-20T00:00:00"/>
    <d v="2029-08-20T00:00:00"/>
    <d v="2032-09-20T00:00:00"/>
    <d v="2035-10-20T00:00:00"/>
    <x v="40"/>
    <x v="1"/>
    <x v="0"/>
  </r>
  <r>
    <x v="0"/>
    <x v="3"/>
    <x v="14"/>
    <d v="2021-08-04T00:00:00"/>
    <d v="2021-07-04T00:00:00"/>
    <d v="2023-10-23T00:00:00"/>
    <d v="2026-02-10T00:00:00"/>
    <d v="2028-05-31T00:00:00"/>
    <d v="2030-09-19T00:00:00"/>
    <d v="2033-01-07T00:00:00"/>
    <x v="41"/>
    <x v="0"/>
    <x v="0"/>
  </r>
  <r>
    <x v="0"/>
    <x v="3"/>
    <x v="11"/>
    <d v="2021-02-23T00:00:00"/>
    <d v="2021-01-23T00:00:00"/>
    <d v="2023-01-22T00:00:00"/>
    <d v="2025-01-20T00:00:00"/>
    <d v="2027-01-19T00:00:00"/>
    <d v="2029-01-17T00:00:00"/>
    <d v="2031-01-16T00:00:00"/>
    <x v="6"/>
    <x v="0"/>
    <x v="0"/>
  </r>
  <r>
    <x v="0"/>
    <x v="3"/>
    <x v="12"/>
    <d v="2020-05-27T00:00:00"/>
    <d v="2020-05-20T00:00:00"/>
    <d v="2023-06-20T00:00:00"/>
    <d v="2026-07-20T00:00:00"/>
    <d v="2029-08-20T00:00:00"/>
    <d v="2032-09-20T00:00:00"/>
    <d v="2035-10-20T00:00:00"/>
    <x v="40"/>
    <x v="1"/>
    <x v="0"/>
  </r>
  <r>
    <x v="0"/>
    <x v="3"/>
    <x v="13"/>
    <d v="2021-08-04T00:00:00"/>
    <d v="2021-07-04T00:00:00"/>
    <d v="2023-10-23T00:00:00"/>
    <d v="2026-02-10T00:00:00"/>
    <d v="2028-05-31T00:00:00"/>
    <d v="2030-09-19T00:00:00"/>
    <d v="2033-01-07T00:00:00"/>
    <x v="41"/>
    <x v="0"/>
    <x v="0"/>
  </r>
  <r>
    <x v="0"/>
    <x v="4"/>
    <x v="6"/>
    <d v="2020-05-08T00:00:00"/>
    <d v="2020-05-01T00:00:00"/>
    <d v="2021-06-01T00:00:00"/>
    <d v="2022-07-01T00:00:00"/>
    <d v="2023-08-01T00:00:00"/>
    <d v="2024-09-01T00:00:00"/>
    <d v="2025-10-01T00:00:00"/>
    <x v="36"/>
    <x v="1"/>
    <x v="0"/>
  </r>
  <r>
    <x v="0"/>
    <x v="4"/>
    <x v="6"/>
    <d v="2020-05-08T00:00:00"/>
    <d v="2020-05-01T00:00:00"/>
    <d v="2021-06-01T00:00:00"/>
    <d v="2022-07-01T00:00:00"/>
    <d v="2023-08-01T00:00:00"/>
    <d v="2024-09-01T00:00:00"/>
    <d v="2025-10-01T00:00:00"/>
    <x v="42"/>
    <x v="0"/>
    <x v="0"/>
  </r>
  <r>
    <x v="0"/>
    <x v="4"/>
    <x v="7"/>
    <d v="2020-06-17T00:00:00"/>
    <d v="2020-06-10T00:00:00"/>
    <d v="2021-07-10T00:00:00"/>
    <d v="2022-08-10T00:00:00"/>
    <d v="2023-09-10T00:00:00"/>
    <d v="2024-10-10T00:00:00"/>
    <d v="2025-11-10T00:00:00"/>
    <x v="3"/>
    <x v="1"/>
    <x v="0"/>
  </r>
  <r>
    <x v="0"/>
    <x v="4"/>
    <x v="7"/>
    <d v="2020-06-17T00:00:00"/>
    <d v="2020-06-10T00:00:00"/>
    <d v="2021-07-10T00:00:00"/>
    <d v="2022-08-10T00:00:00"/>
    <d v="2023-09-10T00:00:00"/>
    <d v="2024-10-10T00:00:00"/>
    <d v="2025-11-10T00:00:00"/>
    <x v="23"/>
    <x v="0"/>
    <x v="0"/>
  </r>
  <r>
    <x v="0"/>
    <x v="4"/>
    <x v="3"/>
    <d v="2020-01-26T00:00:00"/>
    <d v="2019-12-26T00:00:00"/>
    <d v="2021-12-24T00:00:00"/>
    <d v="2023-12-23T00:00:00"/>
    <d v="2025-12-21T00:00:00"/>
    <d v="2027-12-20T00:00:00"/>
    <d v="2029-12-18T00:00:00"/>
    <x v="43"/>
    <x v="0"/>
    <x v="0"/>
  </r>
  <r>
    <x v="0"/>
    <x v="4"/>
    <x v="0"/>
    <d v="2021-08-19T00:00:00"/>
    <d v="2021-06-19T00:00:00"/>
    <d v="2023-12-18T00:00:00"/>
    <d v="2026-06-17T00:00:00"/>
    <d v="2028-12-15T00:00:00"/>
    <d v="2031-06-15T00:00:00"/>
    <d v="2033-12-13T00:00:00"/>
    <x v="3"/>
    <x v="0"/>
    <x v="0"/>
  </r>
  <r>
    <x v="0"/>
    <x v="4"/>
    <x v="21"/>
    <d v="2021-01-08T00:00:00"/>
    <d v="2020-12-08T00:00:00"/>
    <d v="2021-10-04T00:00:00"/>
    <d v="2022-07-31T00:00:00"/>
    <d v="2023-05-27T00:00:00"/>
    <d v="2024-03-22T00:00:00"/>
    <d v="2025-01-16T00:00:00"/>
    <x v="44"/>
    <x v="1"/>
    <x v="0"/>
  </r>
  <r>
    <x v="0"/>
    <x v="4"/>
    <x v="21"/>
    <d v="2021-01-08T00:00:00"/>
    <d v="2020-12-08T00:00:00"/>
    <d v="2021-10-04T00:00:00"/>
    <d v="2022-07-31T00:00:00"/>
    <d v="2023-05-27T00:00:00"/>
    <d v="2024-03-22T00:00:00"/>
    <d v="2025-01-16T00:00:00"/>
    <x v="31"/>
    <x v="0"/>
    <x v="0"/>
  </r>
  <r>
    <x v="0"/>
    <x v="4"/>
    <x v="1"/>
    <d v="2020-05-04T00:00:00"/>
    <d v="2020-03-04T00:00:00"/>
    <d v="2022-03-04T00:00:00"/>
    <d v="2024-03-04T00:00:00"/>
    <d v="2026-03-04T00:00:00"/>
    <d v="2028-03-04T00:00:00"/>
    <d v="2030-03-04T00:00:00"/>
    <x v="10"/>
    <x v="1"/>
    <x v="0"/>
  </r>
  <r>
    <x v="0"/>
    <x v="4"/>
    <x v="2"/>
    <d v="2020-09-19T00:00:00"/>
    <d v="2020-08-19T00:00:00"/>
    <d v="2021-01-16T00:00:00"/>
    <d v="2021-06-15T00:00:00"/>
    <d v="2021-11-12T00:00:00"/>
    <d v="2022-04-11T00:00:00"/>
    <d v="2022-09-08T00:00:00"/>
    <x v="27"/>
    <x v="1"/>
    <x v="0"/>
  </r>
  <r>
    <x v="0"/>
    <x v="4"/>
    <x v="2"/>
    <d v="2020-09-19T00:00:00"/>
    <d v="2020-08-19T00:00:00"/>
    <d v="2021-01-16T00:00:00"/>
    <d v="2021-06-15T00:00:00"/>
    <d v="2021-11-12T00:00:00"/>
    <d v="2022-04-11T00:00:00"/>
    <d v="2022-09-08T00:00:00"/>
    <x v="29"/>
    <x v="0"/>
    <x v="0"/>
  </r>
  <r>
    <x v="0"/>
    <x v="4"/>
    <x v="2"/>
    <d v="2020-09-19T00:00:00"/>
    <d v="2020-08-19T00:00:00"/>
    <d v="2021-01-16T00:00:00"/>
    <d v="2021-06-15T00:00:00"/>
    <d v="2021-11-12T00:00:00"/>
    <d v="2022-04-11T00:00:00"/>
    <d v="2022-09-08T00:00:00"/>
    <x v="3"/>
    <x v="0"/>
    <x v="0"/>
  </r>
  <r>
    <x v="0"/>
    <x v="4"/>
    <x v="2"/>
    <d v="2020-09-19T00:00:00"/>
    <d v="2020-08-19T00:00:00"/>
    <d v="2021-01-16T00:00:00"/>
    <d v="2021-06-15T00:00:00"/>
    <d v="2021-11-12T00:00:00"/>
    <d v="2022-04-11T00:00:00"/>
    <d v="2022-09-08T00:00:00"/>
    <x v="38"/>
    <x v="0"/>
    <x v="0"/>
  </r>
  <r>
    <x v="0"/>
    <x v="4"/>
    <x v="2"/>
    <d v="2020-08-07T00:00:00"/>
    <d v="2020-07-07T00:00:00"/>
    <d v="2020-12-04T00:00:00"/>
    <d v="2021-05-03T00:00:00"/>
    <d v="2021-09-30T00:00:00"/>
    <d v="2022-02-27T00:00:00"/>
    <d v="2022-07-27T00:00:00"/>
    <x v="16"/>
    <x v="1"/>
    <x v="0"/>
  </r>
  <r>
    <x v="0"/>
    <x v="4"/>
    <x v="2"/>
    <d v="2020-08-07T00:00:00"/>
    <d v="2020-07-07T00:00:00"/>
    <d v="2020-12-04T00:00:00"/>
    <d v="2021-05-03T00:00:00"/>
    <d v="2021-09-30T00:00:00"/>
    <d v="2022-02-27T00:00:00"/>
    <d v="2022-07-27T00:00:00"/>
    <x v="28"/>
    <x v="1"/>
    <x v="0"/>
  </r>
  <r>
    <x v="0"/>
    <x v="4"/>
    <x v="2"/>
    <d v="2020-08-07T00:00:00"/>
    <d v="2020-07-07T00:00:00"/>
    <d v="2020-12-04T00:00:00"/>
    <d v="2021-05-03T00:00:00"/>
    <d v="2021-09-30T00:00:00"/>
    <d v="2022-02-27T00:00:00"/>
    <d v="2022-07-27T00:00:00"/>
    <x v="36"/>
    <x v="0"/>
    <x v="0"/>
  </r>
  <r>
    <x v="0"/>
    <x v="4"/>
    <x v="2"/>
    <d v="2020-08-07T00:00:00"/>
    <d v="2020-07-07T00:00:00"/>
    <d v="2020-12-04T00:00:00"/>
    <d v="2021-05-03T00:00:00"/>
    <d v="2021-09-30T00:00:00"/>
    <d v="2022-02-27T00:00:00"/>
    <d v="2022-07-27T00:00:00"/>
    <x v="30"/>
    <x v="0"/>
    <x v="0"/>
  </r>
  <r>
    <x v="0"/>
    <x v="4"/>
    <x v="21"/>
    <d v="2021-02-23T00:00:00"/>
    <d v="2021-01-23T00:00:00"/>
    <d v="2021-11-19T00:00:00"/>
    <d v="2022-09-15T00:00:00"/>
    <d v="2023-07-12T00:00:00"/>
    <d v="2024-05-07T00:00:00"/>
    <d v="2025-03-03T00:00:00"/>
    <x v="6"/>
    <x v="0"/>
    <x v="0"/>
  </r>
  <r>
    <x v="0"/>
    <x v="4"/>
    <x v="21"/>
    <d v="2021-02-23T00:00:00"/>
    <d v="2021-01-23T00:00:00"/>
    <d v="2021-11-19T00:00:00"/>
    <d v="2022-09-15T00:00:00"/>
    <d v="2023-07-12T00:00:00"/>
    <d v="2024-05-07T00:00:00"/>
    <d v="2025-03-03T00:00:00"/>
    <x v="2"/>
    <x v="0"/>
    <x v="0"/>
  </r>
  <r>
    <x v="0"/>
    <x v="4"/>
    <x v="0"/>
    <d v="2021-08-15T00:00:00"/>
    <d v="2021-06-15T00:00:00"/>
    <d v="2023-12-14T00:00:00"/>
    <d v="2026-06-13T00:00:00"/>
    <d v="2028-12-11T00:00:00"/>
    <d v="2031-06-11T00:00:00"/>
    <d v="2033-12-09T00:00:00"/>
    <x v="3"/>
    <x v="0"/>
    <x v="0"/>
  </r>
  <r>
    <x v="0"/>
    <x v="4"/>
    <x v="14"/>
    <d v="2020-11-03T00:00:00"/>
    <d v="2020-10-03T00:00:00"/>
    <d v="2023-01-22T00:00:00"/>
    <d v="2025-05-12T00:00:00"/>
    <d v="2027-08-31T00:00:00"/>
    <d v="2029-12-19T00:00:00"/>
    <d v="2032-04-08T00:00:00"/>
    <x v="31"/>
    <x v="1"/>
    <x v="0"/>
  </r>
  <r>
    <x v="0"/>
    <x v="4"/>
    <x v="15"/>
    <d v="2020-01-26T00:00:00"/>
    <d v="2019-12-26T00:00:00"/>
    <d v="2021-12-24T00:00:00"/>
    <d v="2023-12-23T00:00:00"/>
    <d v="2025-12-21T00:00:00"/>
    <d v="2027-12-20T00:00:00"/>
    <d v="2029-12-18T00:00:00"/>
    <x v="43"/>
    <x v="0"/>
    <x v="0"/>
  </r>
  <r>
    <x v="0"/>
    <x v="4"/>
    <x v="19"/>
    <d v="2020-04-20T00:00:00"/>
    <d v="2020-04-13T00:00:00"/>
    <d v="2021-05-13T00:00:00"/>
    <d v="2022-06-13T00:00:00"/>
    <d v="2023-07-13T00:00:00"/>
    <d v="2024-08-13T00:00:00"/>
    <d v="2025-09-13T00:00:00"/>
    <x v="45"/>
    <x v="1"/>
    <x v="0"/>
  </r>
  <r>
    <x v="0"/>
    <x v="4"/>
    <x v="19"/>
    <d v="2020-04-20T00:00:00"/>
    <d v="2020-04-13T00:00:00"/>
    <d v="2021-05-13T00:00:00"/>
    <d v="2022-06-13T00:00:00"/>
    <d v="2023-07-13T00:00:00"/>
    <d v="2024-08-13T00:00:00"/>
    <d v="2025-09-13T00:00:00"/>
    <x v="25"/>
    <x v="0"/>
    <x v="0"/>
  </r>
  <r>
    <x v="0"/>
    <x v="4"/>
    <x v="16"/>
    <d v="2020-09-27T00:00:00"/>
    <d v="2020-08-27T00:00:00"/>
    <d v="2028-08-27T00:00:00"/>
    <d v="2036-08-27T00:00:00"/>
    <d v="2044-08-27T00:00:00"/>
    <d v="2052-08-27T00:00:00"/>
    <d v="2060-08-27T00:00:00"/>
    <x v="5"/>
    <x v="1"/>
    <x v="0"/>
  </r>
  <r>
    <x v="0"/>
    <x v="4"/>
    <x v="17"/>
    <d v="2020-01-26T00:00:00"/>
    <d v="2019-12-26T00:00:00"/>
    <d v="2021-12-24T00:00:00"/>
    <d v="2023-12-23T00:00:00"/>
    <d v="2025-12-21T00:00:00"/>
    <d v="2027-12-20T00:00:00"/>
    <d v="2029-12-18T00:00:00"/>
    <x v="43"/>
    <x v="0"/>
    <x v="0"/>
  </r>
  <r>
    <x v="0"/>
    <x v="4"/>
    <x v="18"/>
    <d v="2021-04-05T00:00:00"/>
    <d v="2021-03-29T00:00:00"/>
    <d v="2022-10-29T00:00:00"/>
    <d v="2024-05-29T00:00:00"/>
    <d v="2025-12-29T00:00:00"/>
    <d v="2027-07-29T00:00:00"/>
    <d v="2029-03-01T00:00:00"/>
    <x v="4"/>
    <x v="0"/>
    <x v="0"/>
  </r>
  <r>
    <x v="0"/>
    <x v="4"/>
    <x v="10"/>
    <d v="2020-03-10T00:00:00"/>
    <d v="2020-03-03T00:00:00"/>
    <d v="2023-04-03T00:00:00"/>
    <d v="2026-05-03T00:00:00"/>
    <d v="2029-06-03T00:00:00"/>
    <d v="2032-07-03T00:00:00"/>
    <d v="2035-08-03T00:00:00"/>
    <x v="10"/>
    <x v="1"/>
    <x v="0"/>
  </r>
  <r>
    <x v="0"/>
    <x v="4"/>
    <x v="9"/>
    <d v="2020-01-26T00:00:00"/>
    <d v="2019-12-26T00:00:00"/>
    <d v="2021-12-24T00:00:00"/>
    <d v="2023-12-23T00:00:00"/>
    <d v="2025-12-21T00:00:00"/>
    <d v="2027-12-20T00:00:00"/>
    <d v="2029-12-18T00:00:00"/>
    <x v="43"/>
    <x v="0"/>
    <x v="0"/>
  </r>
  <r>
    <x v="0"/>
    <x v="4"/>
    <x v="11"/>
    <d v="2020-01-26T00:00:00"/>
    <d v="2019-12-26T00:00:00"/>
    <d v="2021-12-24T00:00:00"/>
    <d v="2023-12-23T00:00:00"/>
    <d v="2025-12-21T00:00:00"/>
    <d v="2027-12-20T00:00:00"/>
    <d v="2029-12-18T00:00:00"/>
    <x v="43"/>
    <x v="0"/>
    <x v="0"/>
  </r>
  <r>
    <x v="0"/>
    <x v="4"/>
    <x v="12"/>
    <d v="2020-03-10T00:00:00"/>
    <d v="2020-03-03T00:00:00"/>
    <d v="2023-04-03T00:00:00"/>
    <d v="2026-05-03T00:00:00"/>
    <d v="2029-06-03T00:00:00"/>
    <d v="2032-07-03T00:00:00"/>
    <d v="2035-08-03T00:00:00"/>
    <x v="10"/>
    <x v="1"/>
    <x v="0"/>
  </r>
  <r>
    <x v="0"/>
    <x v="4"/>
    <x v="13"/>
    <d v="2020-11-03T00:00:00"/>
    <d v="2020-10-03T00:00:00"/>
    <d v="2023-01-22T00:00:00"/>
    <d v="2025-05-12T00:00:00"/>
    <d v="2027-08-31T00:00:00"/>
    <d v="2029-12-19T00:00:00"/>
    <d v="2032-04-08T00:00:00"/>
    <x v="31"/>
    <x v="1"/>
    <x v="0"/>
  </r>
  <r>
    <x v="0"/>
    <x v="4"/>
    <x v="5"/>
    <d v="2020-11-03T00:00:00"/>
    <d v="2020-10-03T00:00:00"/>
    <d v="2023-01-22T00:00:00"/>
    <d v="2025-05-12T00:00:00"/>
    <d v="2027-08-31T00:00:00"/>
    <d v="2029-12-19T00:00:00"/>
    <d v="2032-04-08T00:00:00"/>
    <x v="31"/>
    <x v="1"/>
    <x v="0"/>
  </r>
  <r>
    <x v="0"/>
    <x v="4"/>
    <x v="0"/>
    <d v="2020-07-16T00:00:00"/>
    <d v="2020-05-16T00:00:00"/>
    <d v="2022-11-14T00:00:00"/>
    <d v="2025-05-14T00:00:00"/>
    <d v="2027-11-12T00:00:00"/>
    <d v="2030-05-12T00:00:00"/>
    <d v="2032-11-09T00:00:00"/>
    <x v="12"/>
    <x v="1"/>
    <x v="0"/>
  </r>
  <r>
    <x v="0"/>
    <x v="4"/>
    <x v="0"/>
    <d v="2020-07-16T00:00:00"/>
    <d v="2020-05-16T00:00:00"/>
    <d v="2022-11-14T00:00:00"/>
    <d v="2025-05-14T00:00:00"/>
    <d v="2027-11-12T00:00:00"/>
    <d v="2030-05-12T00:00:00"/>
    <d v="2032-11-09T00:00:00"/>
    <x v="12"/>
    <x v="1"/>
    <x v="0"/>
  </r>
  <r>
    <x v="0"/>
    <x v="4"/>
    <x v="0"/>
    <d v="2021-08-19T00:00:00"/>
    <d v="2021-06-19T00:00:00"/>
    <d v="2023-12-18T00:00:00"/>
    <d v="2026-06-17T00:00:00"/>
    <d v="2028-12-15T00:00:00"/>
    <d v="2031-06-15T00:00:00"/>
    <d v="2033-12-13T00:00:00"/>
    <x v="3"/>
    <x v="0"/>
    <x v="0"/>
  </r>
  <r>
    <x v="0"/>
    <x v="4"/>
    <x v="0"/>
    <d v="2021-06-23T00:00:00"/>
    <d v="2021-04-23T00:00:00"/>
    <d v="2023-10-22T00:00:00"/>
    <d v="2026-04-21T00:00:00"/>
    <d v="2028-10-19T00:00:00"/>
    <d v="2031-04-19T00:00:00"/>
    <d v="2033-10-17T00:00:00"/>
    <x v="45"/>
    <x v="0"/>
    <x v="0"/>
  </r>
  <r>
    <x v="0"/>
    <x v="5"/>
    <x v="15"/>
    <d v="2021-09-24T00:00:00"/>
    <d v="2021-08-24T00:00:00"/>
    <d v="2023-08-23T00:00:00"/>
    <d v="2025-08-21T00:00:00"/>
    <d v="2027-08-20T00:00:00"/>
    <d v="2029-08-18T00:00:00"/>
    <d v="2031-08-17T00:00:00"/>
    <x v="27"/>
    <x v="0"/>
    <x v="0"/>
  </r>
  <r>
    <x v="0"/>
    <x v="5"/>
    <x v="16"/>
    <d v="2021-02-27T00:00:00"/>
    <d v="2021-01-27T00:00:00"/>
    <d v="2029-01-27T00:00:00"/>
    <d v="2037-01-27T00:00:00"/>
    <d v="2045-01-27T00:00:00"/>
    <d v="2053-01-27T00:00:00"/>
    <d v="2061-01-27T00:00:00"/>
    <x v="32"/>
    <x v="0"/>
    <x v="0"/>
  </r>
  <r>
    <x v="0"/>
    <x v="5"/>
    <x v="17"/>
    <d v="2021-08-07T00:00:00"/>
    <d v="2021-07-07T00:00:00"/>
    <d v="2023-07-06T00:00:00"/>
    <d v="2025-07-04T00:00:00"/>
    <d v="2027-07-03T00:00:00"/>
    <d v="2029-07-01T00:00:00"/>
    <d v="2031-06-30T00:00:00"/>
    <x v="23"/>
    <x v="0"/>
    <x v="0"/>
  </r>
  <r>
    <x v="0"/>
    <x v="5"/>
    <x v="18"/>
    <d v="2020-11-08T00:00:00"/>
    <d v="2020-11-01T00:00:00"/>
    <d v="2022-06-01T00:00:00"/>
    <d v="2024-01-01T00:00:00"/>
    <d v="2025-08-01T00:00:00"/>
    <d v="2027-03-01T00:00:00"/>
    <d v="2028-10-01T00:00:00"/>
    <x v="15"/>
    <x v="1"/>
    <x v="0"/>
  </r>
  <r>
    <x v="0"/>
    <x v="5"/>
    <x v="19"/>
    <d v="2020-09-29T00:00:00"/>
    <d v="2020-09-22T00:00:00"/>
    <d v="2021-10-22T00:00:00"/>
    <d v="2022-11-22T00:00:00"/>
    <d v="2023-12-22T00:00:00"/>
    <d v="2025-01-22T00:00:00"/>
    <d v="2026-02-22T00:00:00"/>
    <x v="30"/>
    <x v="1"/>
    <x v="0"/>
  </r>
  <r>
    <x v="0"/>
    <x v="5"/>
    <x v="19"/>
    <d v="2020-09-29T00:00:00"/>
    <d v="2020-09-22T00:00:00"/>
    <d v="2021-10-22T00:00:00"/>
    <d v="2022-11-22T00:00:00"/>
    <d v="2023-12-22T00:00:00"/>
    <d v="2025-01-22T00:00:00"/>
    <d v="2026-02-22T00:00:00"/>
    <x v="33"/>
    <x v="0"/>
    <x v="0"/>
  </r>
  <r>
    <x v="0"/>
    <x v="5"/>
    <x v="9"/>
    <d v="2021-09-24T00:00:00"/>
    <d v="2021-08-24T00:00:00"/>
    <d v="2023-08-23T00:00:00"/>
    <d v="2025-08-21T00:00:00"/>
    <d v="2027-08-20T00:00:00"/>
    <d v="2029-08-18T00:00:00"/>
    <d v="2031-08-17T00:00:00"/>
    <x v="27"/>
    <x v="0"/>
    <x v="0"/>
  </r>
  <r>
    <x v="0"/>
    <x v="5"/>
    <x v="10"/>
    <d v="2020-07-21T00:00:00"/>
    <d v="2020-07-14T00:00:00"/>
    <d v="2023-08-14T00:00:00"/>
    <d v="2026-09-14T00:00:00"/>
    <d v="2029-10-14T00:00:00"/>
    <d v="2032-11-14T00:00:00"/>
    <d v="2035-12-14T00:00:00"/>
    <x v="13"/>
    <x v="1"/>
    <x v="0"/>
  </r>
  <r>
    <x v="0"/>
    <x v="5"/>
    <x v="14"/>
    <d v="2020-10-28T00:00:00"/>
    <d v="2020-09-28T00:00:00"/>
    <d v="2023-01-17T00:00:00"/>
    <d v="2025-05-07T00:00:00"/>
    <d v="2027-08-26T00:00:00"/>
    <d v="2029-12-14T00:00:00"/>
    <d v="2032-04-03T00:00:00"/>
    <x v="31"/>
    <x v="1"/>
    <x v="0"/>
  </r>
  <r>
    <x v="0"/>
    <x v="5"/>
    <x v="11"/>
    <d v="2021-09-24T00:00:00"/>
    <d v="2021-08-24T00:00:00"/>
    <d v="2023-08-23T00:00:00"/>
    <d v="2025-08-21T00:00:00"/>
    <d v="2027-08-20T00:00:00"/>
    <d v="2029-08-18T00:00:00"/>
    <d v="2031-08-17T00:00:00"/>
    <x v="27"/>
    <x v="0"/>
    <x v="0"/>
  </r>
  <r>
    <x v="0"/>
    <x v="5"/>
    <x v="12"/>
    <d v="2020-07-21T00:00:00"/>
    <d v="2020-07-14T00:00:00"/>
    <d v="2023-08-14T00:00:00"/>
    <d v="2026-09-14T00:00:00"/>
    <d v="2029-10-14T00:00:00"/>
    <d v="2032-11-14T00:00:00"/>
    <d v="2035-12-14T00:00:00"/>
    <x v="13"/>
    <x v="1"/>
    <x v="0"/>
  </r>
  <r>
    <x v="0"/>
    <x v="5"/>
    <x v="13"/>
    <d v="2020-10-28T00:00:00"/>
    <d v="2020-09-28T00:00:00"/>
    <d v="2023-01-17T00:00:00"/>
    <d v="2025-05-07T00:00:00"/>
    <d v="2027-08-26T00:00:00"/>
    <d v="2029-12-14T00:00:00"/>
    <d v="2032-04-03T00:00:00"/>
    <x v="31"/>
    <x v="1"/>
    <x v="0"/>
  </r>
  <r>
    <x v="0"/>
    <x v="5"/>
    <x v="5"/>
    <d v="2020-10-28T00:00:00"/>
    <d v="2020-09-28T00:00:00"/>
    <d v="2023-01-17T00:00:00"/>
    <d v="2025-05-07T00:00:00"/>
    <d v="2027-08-26T00:00:00"/>
    <d v="2029-12-14T00:00:00"/>
    <d v="2032-04-03T00:00:00"/>
    <x v="31"/>
    <x v="1"/>
    <x v="0"/>
  </r>
  <r>
    <x v="0"/>
    <x v="5"/>
    <x v="6"/>
    <d v="2020-10-12T00:00:00"/>
    <d v="2020-10-05T00:00:00"/>
    <d v="2021-11-05T00:00:00"/>
    <d v="2022-12-05T00:00:00"/>
    <d v="2024-01-05T00:00:00"/>
    <d v="2025-02-05T00:00:00"/>
    <d v="2026-03-05T00:00:00"/>
    <x v="22"/>
    <x v="1"/>
    <x v="0"/>
  </r>
  <r>
    <x v="0"/>
    <x v="5"/>
    <x v="6"/>
    <d v="2020-10-12T00:00:00"/>
    <d v="2020-10-05T00:00:00"/>
    <d v="2021-11-05T00:00:00"/>
    <d v="2022-12-05T00:00:00"/>
    <d v="2024-01-05T00:00:00"/>
    <d v="2025-02-05T00:00:00"/>
    <d v="2026-03-05T00:00:00"/>
    <x v="15"/>
    <x v="0"/>
    <x v="0"/>
  </r>
  <r>
    <x v="0"/>
    <x v="5"/>
    <x v="7"/>
    <d v="2020-08-30T00:00:00"/>
    <d v="2020-08-23T00:00:00"/>
    <d v="2021-09-23T00:00:00"/>
    <d v="2022-10-23T00:00:00"/>
    <d v="2023-11-23T00:00:00"/>
    <d v="2024-12-23T00:00:00"/>
    <d v="2026-01-23T00:00:00"/>
    <x v="27"/>
    <x v="1"/>
    <x v="0"/>
  </r>
  <r>
    <x v="0"/>
    <x v="5"/>
    <x v="7"/>
    <d v="2020-08-30T00:00:00"/>
    <d v="2020-08-23T00:00:00"/>
    <d v="2021-09-23T00:00:00"/>
    <d v="2022-10-23T00:00:00"/>
    <d v="2023-11-23T00:00:00"/>
    <d v="2024-12-23T00:00:00"/>
    <d v="2026-01-23T00:00:00"/>
    <x v="46"/>
    <x v="0"/>
    <x v="0"/>
  </r>
  <r>
    <x v="0"/>
    <x v="5"/>
    <x v="3"/>
    <d v="2021-07-26T00:00:00"/>
    <d v="2021-06-26T00:00:00"/>
    <d v="2023-06-25T00:00:00"/>
    <d v="2025-06-23T00:00:00"/>
    <d v="2027-06-22T00:00:00"/>
    <d v="2029-06-20T00:00:00"/>
    <d v="2031-06-19T00:00:00"/>
    <x v="7"/>
    <x v="0"/>
    <x v="0"/>
  </r>
  <r>
    <x v="0"/>
    <x v="5"/>
    <x v="4"/>
    <d v="2022-02-15T00:00:00"/>
    <d v="2022-01-15T00:00:00"/>
    <d v="2024-11-30T00:00:00"/>
    <d v="2027-10-16T00:00:00"/>
    <d v="2030-08-31T00:00:00"/>
    <d v="2033-07-16T00:00:00"/>
    <d v="2036-05-31T00:00:00"/>
    <x v="29"/>
    <x v="2"/>
    <x v="0"/>
  </r>
  <r>
    <x v="0"/>
    <x v="5"/>
    <x v="20"/>
    <d v="2020-07-17T00:00:00"/>
    <d v="2020-05-17T00:00:00"/>
    <d v="2023-05-17T00:00:00"/>
    <d v="2026-05-17T00:00:00"/>
    <d v="2029-05-17T00:00:00"/>
    <d v="2032-05-17T00:00:00"/>
    <d v="2035-05-17T00:00:00"/>
    <x v="12"/>
    <x v="1"/>
    <x v="0"/>
  </r>
  <r>
    <x v="0"/>
    <x v="5"/>
    <x v="1"/>
    <d v="2020-05-14T00:00:00"/>
    <d v="2020-03-14T00:00:00"/>
    <d v="2022-03-14T00:00:00"/>
    <d v="2024-03-14T00:00:00"/>
    <d v="2026-03-14T00:00:00"/>
    <d v="2028-03-14T00:00:00"/>
    <d v="2030-03-14T00:00:00"/>
    <x v="37"/>
    <x v="1"/>
    <x v="0"/>
  </r>
  <r>
    <x v="0"/>
    <x v="5"/>
    <x v="2"/>
    <d v="2021-02-11T00:00:00"/>
    <d v="2021-01-11T00:00:00"/>
    <d v="2021-06-10T00:00:00"/>
    <d v="2021-11-07T00:00:00"/>
    <d v="2022-04-06T00:00:00"/>
    <d v="2022-09-03T00:00:00"/>
    <d v="2023-01-31T00:00:00"/>
    <x v="29"/>
    <x v="0"/>
    <x v="0"/>
  </r>
  <r>
    <x v="0"/>
    <x v="5"/>
    <x v="2"/>
    <d v="2021-02-11T00:00:00"/>
    <d v="2021-01-11T00:00:00"/>
    <d v="2021-06-10T00:00:00"/>
    <d v="2021-11-07T00:00:00"/>
    <d v="2022-04-06T00:00:00"/>
    <d v="2022-09-03T00:00:00"/>
    <d v="2023-01-31T00:00:00"/>
    <x v="47"/>
    <x v="0"/>
    <x v="0"/>
  </r>
  <r>
    <x v="0"/>
    <x v="5"/>
    <x v="2"/>
    <d v="2021-02-11T00:00:00"/>
    <d v="2021-01-11T00:00:00"/>
    <d v="2021-06-10T00:00:00"/>
    <d v="2021-11-07T00:00:00"/>
    <d v="2022-04-06T00:00:00"/>
    <d v="2022-09-03T00:00:00"/>
    <d v="2023-01-31T00:00:00"/>
    <x v="15"/>
    <x v="0"/>
    <x v="0"/>
  </r>
  <r>
    <x v="0"/>
    <x v="5"/>
    <x v="2"/>
    <d v="2021-01-04T00:00:00"/>
    <d v="2020-12-04T00:00:00"/>
    <d v="2021-05-03T00:00:00"/>
    <d v="2021-09-30T00:00:00"/>
    <d v="2022-02-27T00:00:00"/>
    <d v="2022-07-27T00:00:00"/>
    <d v="2022-12-24T00:00:00"/>
    <x v="28"/>
    <x v="1"/>
    <x v="0"/>
  </r>
  <r>
    <x v="0"/>
    <x v="5"/>
    <x v="2"/>
    <d v="2021-01-04T00:00:00"/>
    <d v="2020-12-04T00:00:00"/>
    <d v="2021-05-03T00:00:00"/>
    <d v="2021-09-30T00:00:00"/>
    <d v="2022-02-27T00:00:00"/>
    <d v="2022-07-27T00:00:00"/>
    <d v="2022-12-24T00:00:00"/>
    <x v="36"/>
    <x v="0"/>
    <x v="0"/>
  </r>
  <r>
    <x v="0"/>
    <x v="5"/>
    <x v="2"/>
    <d v="2021-01-04T00:00:00"/>
    <d v="2020-12-04T00:00:00"/>
    <d v="2021-05-03T00:00:00"/>
    <d v="2021-09-30T00:00:00"/>
    <d v="2022-02-27T00:00:00"/>
    <d v="2022-07-27T00:00:00"/>
    <d v="2022-12-24T00:00:00"/>
    <x v="30"/>
    <x v="0"/>
    <x v="0"/>
  </r>
  <r>
    <x v="0"/>
    <x v="5"/>
    <x v="0"/>
    <d v="2020-06-06T00:00:00"/>
    <d v="2020-04-06T00:00:00"/>
    <d v="2022-10-05T00:00:00"/>
    <d v="2025-04-04T00:00:00"/>
    <d v="2027-10-03T00:00:00"/>
    <d v="2030-04-02T00:00:00"/>
    <d v="2032-09-30T00:00:00"/>
    <x v="8"/>
    <x v="1"/>
    <x v="0"/>
  </r>
  <r>
    <x v="0"/>
    <x v="5"/>
    <x v="0"/>
    <d v="2021-08-25T00:00:00"/>
    <d v="2021-06-25T00:00:00"/>
    <d v="2023-12-24T00:00:00"/>
    <d v="2026-06-23T00:00:00"/>
    <d v="2028-12-21T00:00:00"/>
    <d v="2031-06-21T00:00:00"/>
    <d v="2033-12-19T00:00:00"/>
    <x v="7"/>
    <x v="0"/>
    <x v="0"/>
  </r>
  <r>
    <x v="0"/>
    <x v="5"/>
    <x v="0"/>
    <d v="2020-10-12T00:00:00"/>
    <d v="2020-08-12T00:00:00"/>
    <d v="2023-02-10T00:00:00"/>
    <d v="2025-08-10T00:00:00"/>
    <d v="2028-02-08T00:00:00"/>
    <d v="2030-08-08T00:00:00"/>
    <d v="2033-02-05T00:00:00"/>
    <x v="11"/>
    <x v="1"/>
    <x v="0"/>
  </r>
  <r>
    <x v="0"/>
    <x v="5"/>
    <x v="0"/>
    <d v="2020-10-12T00:00:00"/>
    <d v="2020-08-12T00:00:00"/>
    <d v="2023-02-10T00:00:00"/>
    <d v="2025-08-10T00:00:00"/>
    <d v="2028-02-08T00:00:00"/>
    <d v="2030-08-08T00:00:00"/>
    <d v="2033-02-05T00:00:00"/>
    <x v="11"/>
    <x v="1"/>
    <x v="0"/>
  </r>
  <r>
    <x v="0"/>
    <x v="5"/>
    <x v="0"/>
    <d v="2020-08-13T00:00:00"/>
    <d v="2020-06-13T00:00:00"/>
    <d v="2022-12-12T00:00:00"/>
    <d v="2025-06-11T00:00:00"/>
    <d v="2027-12-10T00:00:00"/>
    <d v="2030-06-09T00:00:00"/>
    <d v="2032-12-07T00:00:00"/>
    <x v="3"/>
    <x v="1"/>
    <x v="0"/>
  </r>
  <r>
    <x v="0"/>
    <x v="5"/>
    <x v="0"/>
    <d v="2020-06-07T00:00:00"/>
    <d v="2020-04-07T00:00:00"/>
    <d v="2022-10-06T00:00:00"/>
    <d v="2025-04-05T00:00:00"/>
    <d v="2027-10-04T00:00:00"/>
    <d v="2030-04-03T00:00:00"/>
    <d v="2032-10-01T00:00:00"/>
    <x v="8"/>
    <x v="1"/>
    <x v="0"/>
  </r>
  <r>
    <x v="0"/>
    <x v="5"/>
    <x v="0"/>
    <d v="2020-10-11T00:00:00"/>
    <d v="2020-08-11T00:00:00"/>
    <d v="2023-02-09T00:00:00"/>
    <d v="2025-08-09T00:00:00"/>
    <d v="2028-02-07T00:00:00"/>
    <d v="2030-08-07T00:00:00"/>
    <d v="2033-02-04T00:00:00"/>
    <x v="11"/>
    <x v="1"/>
    <x v="0"/>
  </r>
  <r>
    <x v="0"/>
    <x v="5"/>
    <x v="0"/>
    <d v="2020-10-11T00:00:00"/>
    <d v="2020-08-11T00:00:00"/>
    <d v="2023-02-09T00:00:00"/>
    <d v="2025-08-09T00:00:00"/>
    <d v="2028-02-07T00:00:00"/>
    <d v="2030-08-07T00:00:00"/>
    <d v="2033-02-04T00:00:00"/>
    <x v="11"/>
    <x v="1"/>
    <x v="0"/>
  </r>
  <r>
    <x v="0"/>
    <x v="6"/>
    <x v="7"/>
    <d v="2020-10-23T00:00:00"/>
    <d v="2020-10-16T00:00:00"/>
    <d v="2021-11-16T00:00:00"/>
    <d v="2022-12-16T00:00:00"/>
    <d v="2024-01-16T00:00:00"/>
    <d v="2025-02-16T00:00:00"/>
    <d v="2026-03-16T00:00:00"/>
    <x v="33"/>
    <x v="1"/>
    <x v="0"/>
  </r>
  <r>
    <x v="0"/>
    <x v="6"/>
    <x v="7"/>
    <d v="2020-10-23T00:00:00"/>
    <d v="2020-10-16T00:00:00"/>
    <d v="2021-11-16T00:00:00"/>
    <d v="2022-12-16T00:00:00"/>
    <d v="2024-01-16T00:00:00"/>
    <d v="2025-02-16T00:00:00"/>
    <d v="2026-03-16T00:00:00"/>
    <x v="2"/>
    <x v="0"/>
    <x v="0"/>
  </r>
  <r>
    <x v="0"/>
    <x v="6"/>
    <x v="3"/>
    <d v="2020-02-23T00:00:00"/>
    <d v="2020-01-23T00:00:00"/>
    <d v="2022-01-21T00:00:00"/>
    <d v="2024-01-20T00:00:00"/>
    <d v="2026-01-18T00:00:00"/>
    <d v="2028-01-17T00:00:00"/>
    <d v="2030-01-15T00:00:00"/>
    <x v="32"/>
    <x v="1"/>
    <x v="0"/>
  </r>
  <r>
    <x v="0"/>
    <x v="6"/>
    <x v="5"/>
    <d v="2020-06-25T00:00:00"/>
    <d v="2020-05-25T00:00:00"/>
    <d v="2022-09-13T00:00:00"/>
    <d v="2025-01-01T00:00:00"/>
    <d v="2027-04-22T00:00:00"/>
    <d v="2029-08-10T00:00:00"/>
    <d v="2031-11-29T00:00:00"/>
    <x v="42"/>
    <x v="1"/>
    <x v="0"/>
  </r>
  <r>
    <x v="0"/>
    <x v="6"/>
    <x v="20"/>
    <d v="2020-08-29T00:00:00"/>
    <d v="2020-06-29T00:00:00"/>
    <d v="2023-06-29T00:00:00"/>
    <d v="2026-06-29T00:00:00"/>
    <d v="2029-06-29T00:00:00"/>
    <d v="2032-06-29T00:00:00"/>
    <d v="2035-06-29T00:00:00"/>
    <x v="23"/>
    <x v="1"/>
    <x v="0"/>
  </r>
  <r>
    <x v="0"/>
    <x v="6"/>
    <x v="1"/>
    <d v="2020-03-12T00:00:00"/>
    <d v="2020-01-12T00:00:00"/>
    <d v="2022-01-12T00:00:00"/>
    <d v="2024-01-12T00:00:00"/>
    <d v="2026-01-12T00:00:00"/>
    <d v="2028-01-12T00:00:00"/>
    <d v="2030-01-12T00:00:00"/>
    <x v="29"/>
    <x v="2"/>
    <x v="0"/>
  </r>
  <r>
    <x v="0"/>
    <x v="6"/>
    <x v="2"/>
    <d v="2020-02-27T00:00:00"/>
    <d v="2020-01-27T00:00:00"/>
    <d v="2020-06-25T00:00:00"/>
    <d v="2020-11-22T00:00:00"/>
    <d v="2021-04-21T00:00:00"/>
    <d v="2021-09-18T00:00:00"/>
    <d v="2022-02-15T00:00:00"/>
    <x v="21"/>
    <x v="1"/>
    <x v="0"/>
  </r>
  <r>
    <x v="0"/>
    <x v="6"/>
    <x v="2"/>
    <d v="2020-02-27T00:00:00"/>
    <d v="2020-01-27T00:00:00"/>
    <d v="2020-06-25T00:00:00"/>
    <d v="2020-11-22T00:00:00"/>
    <d v="2021-04-21T00:00:00"/>
    <d v="2021-09-18T00:00:00"/>
    <d v="2022-02-15T00:00:00"/>
    <x v="41"/>
    <x v="1"/>
    <x v="0"/>
  </r>
  <r>
    <x v="0"/>
    <x v="6"/>
    <x v="2"/>
    <d v="2020-02-27T00:00:00"/>
    <d v="2020-01-27T00:00:00"/>
    <d v="2020-06-25T00:00:00"/>
    <d v="2020-11-22T00:00:00"/>
    <d v="2021-04-21T00:00:00"/>
    <d v="2021-09-18T00:00:00"/>
    <d v="2022-02-15T00:00:00"/>
    <x v="24"/>
    <x v="1"/>
    <x v="0"/>
  </r>
  <r>
    <x v="0"/>
    <x v="6"/>
    <x v="2"/>
    <d v="2020-02-27T00:00:00"/>
    <d v="2020-01-27T00:00:00"/>
    <d v="2020-06-25T00:00:00"/>
    <d v="2020-11-22T00:00:00"/>
    <d v="2021-04-21T00:00:00"/>
    <d v="2021-09-18T00:00:00"/>
    <d v="2022-02-15T00:00:00"/>
    <x v="45"/>
    <x v="0"/>
    <x v="0"/>
  </r>
  <r>
    <x v="0"/>
    <x v="6"/>
    <x v="2"/>
    <d v="2020-02-27T00:00:00"/>
    <d v="2020-01-27T00:00:00"/>
    <d v="2020-06-25T00:00:00"/>
    <d v="2020-11-22T00:00:00"/>
    <d v="2021-04-21T00:00:00"/>
    <d v="2021-09-18T00:00:00"/>
    <d v="2022-02-15T00:00:00"/>
    <x v="35"/>
    <x v="0"/>
    <x v="0"/>
  </r>
  <r>
    <x v="0"/>
    <x v="6"/>
    <x v="2"/>
    <d v="2021-01-24T00:00:00"/>
    <d v="2020-12-24T00:00:00"/>
    <d v="2021-05-23T00:00:00"/>
    <d v="2021-10-20T00:00:00"/>
    <d v="2022-03-19T00:00:00"/>
    <d v="2022-08-16T00:00:00"/>
    <d v="2023-01-13T00:00:00"/>
    <x v="39"/>
    <x v="1"/>
    <x v="0"/>
  </r>
  <r>
    <x v="0"/>
    <x v="6"/>
    <x v="2"/>
    <d v="2021-01-24T00:00:00"/>
    <d v="2020-12-24T00:00:00"/>
    <d v="2021-05-23T00:00:00"/>
    <d v="2021-10-20T00:00:00"/>
    <d v="2022-03-19T00:00:00"/>
    <d v="2022-08-16T00:00:00"/>
    <d v="2023-01-13T00:00:00"/>
    <x v="12"/>
    <x v="0"/>
    <x v="0"/>
  </r>
  <r>
    <x v="0"/>
    <x v="6"/>
    <x v="2"/>
    <d v="2021-01-24T00:00:00"/>
    <d v="2020-12-24T00:00:00"/>
    <d v="2021-05-23T00:00:00"/>
    <d v="2021-10-20T00:00:00"/>
    <d v="2022-03-19T00:00:00"/>
    <d v="2022-08-16T00:00:00"/>
    <d v="2023-01-13T00:00:00"/>
    <x v="33"/>
    <x v="0"/>
    <x v="0"/>
  </r>
  <r>
    <x v="0"/>
    <x v="6"/>
    <x v="21"/>
    <d v="2021-05-21T00:00:00"/>
    <d v="2021-04-21T00:00:00"/>
    <d v="2022-02-15T00:00:00"/>
    <d v="2022-12-12T00:00:00"/>
    <d v="2023-10-08T00:00:00"/>
    <d v="2024-08-03T00:00:00"/>
    <d v="2025-05-30T00:00:00"/>
    <x v="45"/>
    <x v="0"/>
    <x v="0"/>
  </r>
  <r>
    <x v="0"/>
    <x v="6"/>
    <x v="21"/>
    <d v="2020-09-20T00:00:00"/>
    <d v="2020-08-20T00:00:00"/>
    <d v="2021-06-16T00:00:00"/>
    <d v="2022-04-12T00:00:00"/>
    <d v="2023-02-06T00:00:00"/>
    <d v="2023-12-03T00:00:00"/>
    <d v="2024-09-28T00:00:00"/>
    <x v="27"/>
    <x v="1"/>
    <x v="0"/>
  </r>
  <r>
    <x v="0"/>
    <x v="6"/>
    <x v="21"/>
    <d v="2020-09-20T00:00:00"/>
    <d v="2020-08-20T00:00:00"/>
    <d v="2021-06-16T00:00:00"/>
    <d v="2022-04-12T00:00:00"/>
    <d v="2023-02-06T00:00:00"/>
    <d v="2023-12-03T00:00:00"/>
    <d v="2024-09-28T00:00:00"/>
    <x v="3"/>
    <x v="0"/>
    <x v="0"/>
  </r>
  <r>
    <x v="0"/>
    <x v="6"/>
    <x v="0"/>
    <d v="2022-03-13T00:00:00"/>
    <d v="2022-01-13T00:00:00"/>
    <d v="2024-07-13T00:00:00"/>
    <d v="2027-01-11T00:00:00"/>
    <d v="2029-07-11T00:00:00"/>
    <d v="2032-01-09T00:00:00"/>
    <d v="2034-07-09T00:00:00"/>
    <x v="29"/>
    <x v="2"/>
    <x v="0"/>
  </r>
  <r>
    <x v="0"/>
    <x v="6"/>
    <x v="0"/>
    <d v="2021-12-19T00:00:00"/>
    <d v="2021-10-19T00:00:00"/>
    <d v="2024-04-18T00:00:00"/>
    <d v="2026-10-17T00:00:00"/>
    <d v="2029-04-16T00:00:00"/>
    <d v="2031-10-15T00:00:00"/>
    <d v="2034-04-14T00:00:00"/>
    <x v="33"/>
    <x v="0"/>
    <x v="0"/>
  </r>
  <r>
    <x v="0"/>
    <x v="6"/>
    <x v="19"/>
    <d v="2020-10-17T00:00:00"/>
    <d v="2020-10-10T00:00:00"/>
    <d v="2021-11-10T00:00:00"/>
    <d v="2022-12-10T00:00:00"/>
    <d v="2024-01-10T00:00:00"/>
    <d v="2025-02-10T00:00:00"/>
    <d v="2026-03-10T00:00:00"/>
    <x v="22"/>
    <x v="1"/>
    <x v="0"/>
  </r>
  <r>
    <x v="0"/>
    <x v="6"/>
    <x v="19"/>
    <d v="2020-10-17T00:00:00"/>
    <d v="2020-10-10T00:00:00"/>
    <d v="2021-11-10T00:00:00"/>
    <d v="2022-12-10T00:00:00"/>
    <d v="2024-01-10T00:00:00"/>
    <d v="2025-02-10T00:00:00"/>
    <d v="2026-03-10T00:00:00"/>
    <x v="38"/>
    <x v="0"/>
    <x v="0"/>
  </r>
  <r>
    <x v="0"/>
    <x v="6"/>
    <x v="16"/>
    <d v="2021-05-02T00:00:00"/>
    <d v="2021-04-02T00:00:00"/>
    <d v="2029-04-02T00:00:00"/>
    <d v="2037-04-02T00:00:00"/>
    <d v="2045-04-02T00:00:00"/>
    <d v="2053-04-02T00:00:00"/>
    <d v="2061-04-02T00:00:00"/>
    <x v="4"/>
    <x v="0"/>
    <x v="0"/>
  </r>
  <r>
    <x v="0"/>
    <x v="6"/>
    <x v="17"/>
    <d v="2020-02-23T00:00:00"/>
    <d v="2020-01-23T00:00:00"/>
    <d v="2022-01-21T00:00:00"/>
    <d v="2024-01-20T00:00:00"/>
    <d v="2026-01-18T00:00:00"/>
    <d v="2028-01-17T00:00:00"/>
    <d v="2030-01-15T00:00:00"/>
    <x v="32"/>
    <x v="1"/>
    <x v="0"/>
  </r>
  <r>
    <x v="0"/>
    <x v="6"/>
    <x v="18"/>
    <d v="2020-09-07T00:00:00"/>
    <d v="2020-08-31T00:00:00"/>
    <d v="2022-03-31T00:00:00"/>
    <d v="2023-10-31T00:00:00"/>
    <d v="2025-05-31T00:00:00"/>
    <d v="2026-12-31T00:00:00"/>
    <d v="2028-07-31T00:00:00"/>
    <x v="9"/>
    <x v="1"/>
    <x v="0"/>
  </r>
  <r>
    <x v="0"/>
    <x v="6"/>
    <x v="9"/>
    <d v="2020-02-23T00:00:00"/>
    <d v="2020-01-23T00:00:00"/>
    <d v="2022-01-21T00:00:00"/>
    <d v="2024-01-20T00:00:00"/>
    <d v="2026-01-18T00:00:00"/>
    <d v="2028-01-17T00:00:00"/>
    <d v="2030-01-15T00:00:00"/>
    <x v="32"/>
    <x v="1"/>
    <x v="0"/>
  </r>
  <r>
    <x v="0"/>
    <x v="6"/>
    <x v="10"/>
    <d v="2020-08-12T00:00:00"/>
    <d v="2020-08-05T00:00:00"/>
    <d v="2023-09-05T00:00:00"/>
    <d v="2026-10-05T00:00:00"/>
    <d v="2029-11-05T00:00:00"/>
    <d v="2032-12-05T00:00:00"/>
    <d v="2036-01-05T00:00:00"/>
    <x v="26"/>
    <x v="1"/>
    <x v="0"/>
  </r>
  <r>
    <x v="0"/>
    <x v="6"/>
    <x v="14"/>
    <d v="2020-06-25T00:00:00"/>
    <d v="2020-05-25T00:00:00"/>
    <d v="2022-09-13T00:00:00"/>
    <d v="2025-01-01T00:00:00"/>
    <d v="2027-04-22T00:00:00"/>
    <d v="2029-08-10T00:00:00"/>
    <d v="2031-11-29T00:00:00"/>
    <x v="42"/>
    <x v="1"/>
    <x v="0"/>
  </r>
  <r>
    <x v="0"/>
    <x v="6"/>
    <x v="11"/>
    <d v="2020-02-23T00:00:00"/>
    <d v="2020-01-23T00:00:00"/>
    <d v="2022-01-21T00:00:00"/>
    <d v="2024-01-20T00:00:00"/>
    <d v="2026-01-18T00:00:00"/>
    <d v="2028-01-17T00:00:00"/>
    <d v="2030-01-15T00:00:00"/>
    <x v="32"/>
    <x v="1"/>
    <x v="0"/>
  </r>
  <r>
    <x v="0"/>
    <x v="6"/>
    <x v="15"/>
    <d v="2020-02-23T00:00:00"/>
    <d v="2020-01-23T00:00:00"/>
    <d v="2022-01-21T00:00:00"/>
    <d v="2024-01-20T00:00:00"/>
    <d v="2026-01-18T00:00:00"/>
    <d v="2028-01-17T00:00:00"/>
    <d v="2030-01-15T00:00:00"/>
    <x v="32"/>
    <x v="1"/>
    <x v="0"/>
  </r>
  <r>
    <x v="0"/>
    <x v="6"/>
    <x v="13"/>
    <d v="2020-07-29T00:00:00"/>
    <d v="2020-06-29T00:00:00"/>
    <d v="2022-10-18T00:00:00"/>
    <d v="2025-02-05T00:00:00"/>
    <d v="2027-05-27T00:00:00"/>
    <d v="2029-09-14T00:00:00"/>
    <d v="2032-01-03T00:00:00"/>
    <x v="23"/>
    <x v="1"/>
    <x v="0"/>
  </r>
  <r>
    <x v="0"/>
    <x v="6"/>
    <x v="12"/>
    <d v="2020-08-11T00:00:00"/>
    <d v="2020-08-04T00:00:00"/>
    <d v="2023-09-04T00:00:00"/>
    <d v="2026-10-04T00:00:00"/>
    <d v="2029-11-04T00:00:00"/>
    <d v="2032-12-04T00:00:00"/>
    <d v="2036-01-04T00:00:00"/>
    <x v="26"/>
    <x v="1"/>
    <x v="0"/>
  </r>
  <r>
    <x v="0"/>
    <x v="6"/>
    <x v="6"/>
    <d v="2020-11-16T00:00:00"/>
    <d v="2020-11-09T00:00:00"/>
    <d v="2021-12-09T00:00:00"/>
    <d v="2023-01-09T00:00:00"/>
    <d v="2024-02-09T00:00:00"/>
    <d v="2025-03-09T00:00:00"/>
    <d v="2026-04-09T00:00:00"/>
    <x v="2"/>
    <x v="1"/>
    <x v="0"/>
  </r>
  <r>
    <x v="0"/>
    <x v="6"/>
    <x v="6"/>
    <d v="2020-11-16T00:00:00"/>
    <d v="2020-11-09T00:00:00"/>
    <d v="2021-12-09T00:00:00"/>
    <d v="2023-01-09T00:00:00"/>
    <d v="2024-02-09T00:00:00"/>
    <d v="2025-03-09T00:00:00"/>
    <d v="2026-04-09T00:00:00"/>
    <x v="28"/>
    <x v="0"/>
    <x v="0"/>
  </r>
  <r>
    <x v="0"/>
    <x v="7"/>
    <x v="4"/>
    <d v="2020-04-02T00:00:00"/>
    <d v="2020-03-02T00:00:00"/>
    <d v="2023-01-16T00:00:00"/>
    <d v="2025-12-01T00:00:00"/>
    <d v="2028-10-16T00:00:00"/>
    <d v="2031-09-01T00:00:00"/>
    <d v="2034-07-17T00:00:00"/>
    <x v="10"/>
    <x v="1"/>
    <x v="0"/>
  </r>
  <r>
    <x v="0"/>
    <x v="7"/>
    <x v="5"/>
    <d v="2020-06-12T00:00:00"/>
    <d v="2020-05-12T00:00:00"/>
    <d v="2022-08-31T00:00:00"/>
    <d v="2024-12-19T00:00:00"/>
    <d v="2027-04-09T00:00:00"/>
    <d v="2029-07-28T00:00:00"/>
    <d v="2031-11-16T00:00:00"/>
    <x v="12"/>
    <x v="1"/>
    <x v="0"/>
  </r>
  <r>
    <x v="0"/>
    <x v="7"/>
    <x v="7"/>
    <d v="2020-09-07T00:00:00"/>
    <d v="2020-08-31T00:00:00"/>
    <d v="2021-10-01T00:00:00"/>
    <d v="2022-11-01T00:00:00"/>
    <d v="2023-12-01T00:00:00"/>
    <d v="2025-01-01T00:00:00"/>
    <d v="2026-02-01T00:00:00"/>
    <x v="9"/>
    <x v="1"/>
    <x v="0"/>
  </r>
  <r>
    <x v="0"/>
    <x v="7"/>
    <x v="7"/>
    <d v="2020-09-07T00:00:00"/>
    <d v="2020-08-31T00:00:00"/>
    <d v="2021-10-01T00:00:00"/>
    <d v="2022-11-01T00:00:00"/>
    <d v="2023-12-01T00:00:00"/>
    <d v="2025-01-01T00:00:00"/>
    <d v="2026-02-01T00:00:00"/>
    <x v="30"/>
    <x v="0"/>
    <x v="0"/>
  </r>
  <r>
    <x v="0"/>
    <x v="7"/>
    <x v="6"/>
    <d v="2020-09-06T00:00:00"/>
    <d v="2020-08-30T00:00:00"/>
    <d v="2021-09-30T00:00:00"/>
    <d v="2022-10-30T00:00:00"/>
    <d v="2023-11-30T00:00:00"/>
    <d v="2024-12-30T00:00:00"/>
    <d v="2026-01-30T00:00:00"/>
    <x v="5"/>
    <x v="1"/>
    <x v="0"/>
  </r>
  <r>
    <x v="0"/>
    <x v="7"/>
    <x v="6"/>
    <d v="2020-09-06T00:00:00"/>
    <d v="2020-08-30T00:00:00"/>
    <d v="2021-09-30T00:00:00"/>
    <d v="2022-10-30T00:00:00"/>
    <d v="2023-11-30T00:00:00"/>
    <d v="2024-12-30T00:00:00"/>
    <d v="2026-01-30T00:00:00"/>
    <x v="30"/>
    <x v="0"/>
    <x v="0"/>
  </r>
  <r>
    <x v="0"/>
    <x v="7"/>
    <x v="8"/>
    <d v="2020-06-19T00:00:00"/>
    <d v="2020-05-19T00:00:00"/>
    <d v="2026-02-17T00:00:00"/>
    <d v="2031-11-18T00:00:00"/>
    <d v="2037-08-18T00:00:00"/>
    <d v="2043-05-19T00:00:00"/>
    <d v="2049-02-16T00:00:00"/>
    <x v="40"/>
    <x v="1"/>
    <x v="0"/>
  </r>
  <r>
    <x v="0"/>
    <x v="7"/>
    <x v="3"/>
    <d v="2022-01-25T00:00:00"/>
    <d v="2021-12-25T00:00:00"/>
    <d v="2023-12-24T00:00:00"/>
    <d v="2025-12-22T00:00:00"/>
    <d v="2027-12-21T00:00:00"/>
    <d v="2029-12-19T00:00:00"/>
    <d v="2031-12-18T00:00:00"/>
    <x v="43"/>
    <x v="0"/>
    <x v="0"/>
  </r>
  <r>
    <x v="0"/>
    <x v="7"/>
    <x v="0"/>
    <d v="2020-10-29T00:00:00"/>
    <d v="2020-08-29T00:00:00"/>
    <d v="2023-02-27T00:00:00"/>
    <d v="2025-08-27T00:00:00"/>
    <d v="2028-02-25T00:00:00"/>
    <d v="2030-08-25T00:00:00"/>
    <d v="2033-02-22T00:00:00"/>
    <x v="5"/>
    <x v="1"/>
    <x v="0"/>
  </r>
  <r>
    <x v="0"/>
    <x v="7"/>
    <x v="20"/>
    <d v="2020-04-14T00:00:00"/>
    <d v="2020-02-14T00:00:00"/>
    <d v="2023-02-14T00:00:00"/>
    <d v="2026-02-14T00:00:00"/>
    <d v="2029-02-14T00:00:00"/>
    <d v="2032-02-14T00:00:00"/>
    <d v="2035-02-14T00:00:00"/>
    <x v="19"/>
    <x v="1"/>
    <x v="0"/>
  </r>
  <r>
    <x v="0"/>
    <x v="7"/>
    <x v="1"/>
    <d v="2021-03-15T00:00:00"/>
    <d v="2021-01-15T00:00:00"/>
    <d v="2023-01-15T00:00:00"/>
    <d v="2025-01-15T00:00:00"/>
    <d v="2027-01-15T00:00:00"/>
    <d v="2029-01-15T00:00:00"/>
    <d v="2031-01-15T00:00:00"/>
    <x v="29"/>
    <x v="0"/>
    <x v="0"/>
  </r>
  <r>
    <x v="0"/>
    <x v="7"/>
    <x v="2"/>
    <d v="2020-11-30T00:00:00"/>
    <d v="2020-10-30T00:00:00"/>
    <d v="2021-03-29T00:00:00"/>
    <d v="2021-08-26T00:00:00"/>
    <d v="2022-01-23T00:00:00"/>
    <d v="2022-06-22T00:00:00"/>
    <d v="2022-11-19T00:00:00"/>
    <x v="15"/>
    <x v="1"/>
    <x v="0"/>
  </r>
  <r>
    <x v="0"/>
    <x v="7"/>
    <x v="2"/>
    <d v="2020-11-30T00:00:00"/>
    <d v="2020-10-30T00:00:00"/>
    <d v="2021-03-29T00:00:00"/>
    <d v="2021-08-26T00:00:00"/>
    <d v="2022-01-23T00:00:00"/>
    <d v="2022-06-22T00:00:00"/>
    <d v="2022-11-19T00:00:00"/>
    <x v="4"/>
    <x v="0"/>
    <x v="0"/>
  </r>
  <r>
    <x v="0"/>
    <x v="7"/>
    <x v="2"/>
    <d v="2020-11-30T00:00:00"/>
    <d v="2020-10-30T00:00:00"/>
    <d v="2021-03-29T00:00:00"/>
    <d v="2021-08-26T00:00:00"/>
    <d v="2022-01-23T00:00:00"/>
    <d v="2022-06-22T00:00:00"/>
    <d v="2022-11-19T00:00:00"/>
    <x v="27"/>
    <x v="0"/>
    <x v="0"/>
  </r>
  <r>
    <x v="0"/>
    <x v="7"/>
    <x v="2"/>
    <d v="2020-12-07T00:00:00"/>
    <d v="2020-11-07T00:00:00"/>
    <d v="2021-04-06T00:00:00"/>
    <d v="2021-09-03T00:00:00"/>
    <d v="2022-01-31T00:00:00"/>
    <d v="2022-06-30T00:00:00"/>
    <d v="2022-11-27T00:00:00"/>
    <x v="38"/>
    <x v="1"/>
    <x v="0"/>
  </r>
  <r>
    <x v="0"/>
    <x v="7"/>
    <x v="2"/>
    <d v="2020-12-07T00:00:00"/>
    <d v="2020-11-07T00:00:00"/>
    <d v="2021-04-06T00:00:00"/>
    <d v="2021-09-03T00:00:00"/>
    <d v="2022-01-31T00:00:00"/>
    <d v="2022-06-30T00:00:00"/>
    <d v="2022-11-27T00:00:00"/>
    <x v="48"/>
    <x v="0"/>
    <x v="0"/>
  </r>
  <r>
    <x v="0"/>
    <x v="7"/>
    <x v="2"/>
    <d v="2020-12-07T00:00:00"/>
    <d v="2020-11-07T00:00:00"/>
    <d v="2021-04-06T00:00:00"/>
    <d v="2021-09-03T00:00:00"/>
    <d v="2022-01-31T00:00:00"/>
    <d v="2022-06-30T00:00:00"/>
    <d v="2022-11-27T00:00:00"/>
    <x v="5"/>
    <x v="0"/>
    <x v="0"/>
  </r>
  <r>
    <x v="0"/>
    <x v="7"/>
    <x v="0"/>
    <d v="2022-01-01T00:00:00"/>
    <d v="2021-11-01T00:00:00"/>
    <d v="2024-05-01T00:00:00"/>
    <d v="2026-10-30T00:00:00"/>
    <d v="2029-04-29T00:00:00"/>
    <d v="2031-10-28T00:00:00"/>
    <d v="2034-04-27T00:00:00"/>
    <x v="15"/>
    <x v="0"/>
    <x v="0"/>
  </r>
  <r>
    <x v="0"/>
    <x v="7"/>
    <x v="0"/>
    <d v="2022-03-08T00:00:00"/>
    <d v="2022-01-08T00:00:00"/>
    <d v="2024-07-08T00:00:00"/>
    <d v="2027-01-06T00:00:00"/>
    <d v="2029-07-06T00:00:00"/>
    <d v="2032-01-04T00:00:00"/>
    <d v="2034-07-04T00:00:00"/>
    <x v="49"/>
    <x v="2"/>
    <x v="0"/>
  </r>
  <r>
    <x v="0"/>
    <x v="7"/>
    <x v="0"/>
    <d v="2020-03-25T00:00:00"/>
    <d v="2020-01-25T00:00:00"/>
    <d v="2022-07-25T00:00:00"/>
    <d v="2025-01-22T00:00:00"/>
    <d v="2027-07-23T00:00:00"/>
    <d v="2030-01-20T00:00:00"/>
    <d v="2032-07-20T00:00:00"/>
    <x v="32"/>
    <x v="1"/>
    <x v="0"/>
  </r>
  <r>
    <x v="0"/>
    <x v="7"/>
    <x v="12"/>
    <d v="2021-06-30T00:00:00"/>
    <d v="2021-06-23T00:00:00"/>
    <d v="2024-07-23T00:00:00"/>
    <d v="2027-08-23T00:00:00"/>
    <d v="2030-09-23T00:00:00"/>
    <d v="2033-10-23T00:00:00"/>
    <d v="2036-11-23T00:00:00"/>
    <x v="7"/>
    <x v="0"/>
    <x v="0"/>
  </r>
  <r>
    <x v="0"/>
    <x v="7"/>
    <x v="13"/>
    <d v="2020-06-12T00:00:00"/>
    <d v="2020-05-12T00:00:00"/>
    <d v="2022-08-31T00:00:00"/>
    <d v="2024-12-19T00:00:00"/>
    <d v="2027-04-09T00:00:00"/>
    <d v="2029-07-28T00:00:00"/>
    <d v="2031-11-16T00:00:00"/>
    <x v="12"/>
    <x v="1"/>
    <x v="0"/>
  </r>
  <r>
    <x v="0"/>
    <x v="7"/>
    <x v="11"/>
    <d v="2022-01-25T00:00:00"/>
    <d v="2021-12-25T00:00:00"/>
    <d v="2023-12-24T00:00:00"/>
    <d v="2025-12-22T00:00:00"/>
    <d v="2027-12-21T00:00:00"/>
    <d v="2029-12-19T00:00:00"/>
    <d v="2031-12-18T00:00:00"/>
    <x v="43"/>
    <x v="0"/>
    <x v="0"/>
  </r>
  <r>
    <x v="0"/>
    <x v="7"/>
    <x v="15"/>
    <d v="2022-01-25T00:00:00"/>
    <d v="2021-12-25T00:00:00"/>
    <d v="2023-12-24T00:00:00"/>
    <d v="2025-12-22T00:00:00"/>
    <d v="2027-12-21T00:00:00"/>
    <d v="2029-12-19T00:00:00"/>
    <d v="2031-12-18T00:00:00"/>
    <x v="43"/>
    <x v="0"/>
    <x v="0"/>
  </r>
  <r>
    <x v="0"/>
    <x v="7"/>
    <x v="19"/>
    <d v="2020-09-20T00:00:00"/>
    <d v="2020-09-13T00:00:00"/>
    <d v="2021-10-13T00:00:00"/>
    <d v="2022-11-13T00:00:00"/>
    <d v="2023-12-13T00:00:00"/>
    <d v="2025-01-13T00:00:00"/>
    <d v="2026-02-13T00:00:00"/>
    <x v="35"/>
    <x v="1"/>
    <x v="0"/>
  </r>
  <r>
    <x v="0"/>
    <x v="7"/>
    <x v="19"/>
    <d v="2020-09-20T00:00:00"/>
    <d v="2020-09-13T00:00:00"/>
    <d v="2021-10-13T00:00:00"/>
    <d v="2022-11-13T00:00:00"/>
    <d v="2023-12-13T00:00:00"/>
    <d v="2025-01-13T00:00:00"/>
    <d v="2026-02-13T00:00:00"/>
    <x v="22"/>
    <x v="0"/>
    <x v="0"/>
  </r>
  <r>
    <x v="0"/>
    <x v="7"/>
    <x v="16"/>
    <d v="2021-10-23T00:00:00"/>
    <d v="2021-09-23T00:00:00"/>
    <d v="2029-09-23T00:00:00"/>
    <d v="2037-09-23T00:00:00"/>
    <d v="2045-09-23T00:00:00"/>
    <d v="2053-09-23T00:00:00"/>
    <d v="2061-09-23T00:00:00"/>
    <x v="46"/>
    <x v="0"/>
    <x v="0"/>
  </r>
  <r>
    <x v="0"/>
    <x v="7"/>
    <x v="17"/>
    <d v="2022-01-25T00:00:00"/>
    <d v="2021-12-25T00:00:00"/>
    <d v="2023-12-24T00:00:00"/>
    <d v="2025-12-22T00:00:00"/>
    <d v="2027-12-21T00:00:00"/>
    <d v="2029-12-19T00:00:00"/>
    <d v="2031-12-18T00:00:00"/>
    <x v="43"/>
    <x v="0"/>
    <x v="0"/>
  </r>
  <r>
    <x v="0"/>
    <x v="7"/>
    <x v="18"/>
    <d v="2020-02-12T00:00:00"/>
    <d v="2020-02-05T00:00:00"/>
    <d v="2021-09-05T00:00:00"/>
    <d v="2023-04-05T00:00:00"/>
    <d v="2024-11-05T00:00:00"/>
    <d v="2026-06-05T00:00:00"/>
    <d v="2028-01-05T00:00:00"/>
    <x v="17"/>
    <x v="1"/>
    <x v="0"/>
  </r>
  <r>
    <x v="0"/>
    <x v="7"/>
    <x v="18"/>
    <d v="2020-02-12T00:00:00"/>
    <d v="2020-02-05T00:00:00"/>
    <d v="2021-09-05T00:00:00"/>
    <d v="2023-04-05T00:00:00"/>
    <d v="2024-11-05T00:00:00"/>
    <d v="2026-06-05T00:00:00"/>
    <d v="2028-01-05T00:00:00"/>
    <x v="5"/>
    <x v="0"/>
    <x v="0"/>
  </r>
  <r>
    <x v="0"/>
    <x v="7"/>
    <x v="9"/>
    <d v="2022-01-25T00:00:00"/>
    <d v="2021-12-25T00:00:00"/>
    <d v="2023-12-24T00:00:00"/>
    <d v="2025-12-22T00:00:00"/>
    <d v="2027-12-21T00:00:00"/>
    <d v="2029-12-19T00:00:00"/>
    <d v="2031-12-18T00:00:00"/>
    <x v="43"/>
    <x v="0"/>
    <x v="0"/>
  </r>
  <r>
    <x v="0"/>
    <x v="7"/>
    <x v="22"/>
    <d v="2020-04-20T00:00:00"/>
    <d v="2020-03-20T00:00:00"/>
    <d v="2021-11-10T00:00:00"/>
    <d v="2023-07-03T00:00:00"/>
    <d v="2025-02-22T00:00:00"/>
    <d v="2026-10-15T00:00:00"/>
    <d v="2028-06-06T00:00:00"/>
    <x v="18"/>
    <x v="1"/>
    <x v="0"/>
  </r>
  <r>
    <x v="0"/>
    <x v="7"/>
    <x v="22"/>
    <d v="2020-04-20T00:00:00"/>
    <d v="2020-03-20T00:00:00"/>
    <d v="2021-11-10T00:00:00"/>
    <d v="2023-07-03T00:00:00"/>
    <d v="2025-02-22T00:00:00"/>
    <d v="2026-10-15T00:00:00"/>
    <d v="2028-06-06T00:00:00"/>
    <x v="38"/>
    <x v="0"/>
    <x v="0"/>
  </r>
  <r>
    <x v="0"/>
    <x v="7"/>
    <x v="22"/>
    <d v="2020-03-24T00:00:00"/>
    <d v="2020-02-24T00:00:00"/>
    <d v="2021-10-16T00:00:00"/>
    <d v="2023-06-08T00:00:00"/>
    <d v="2025-01-28T00:00:00"/>
    <d v="2026-09-20T00:00:00"/>
    <d v="2028-05-12T00:00:00"/>
    <x v="1"/>
    <x v="1"/>
    <x v="0"/>
  </r>
  <r>
    <x v="0"/>
    <x v="7"/>
    <x v="22"/>
    <d v="2020-03-24T00:00:00"/>
    <d v="2020-02-24T00:00:00"/>
    <d v="2021-10-16T00:00:00"/>
    <d v="2023-06-08T00:00:00"/>
    <d v="2025-01-28T00:00:00"/>
    <d v="2026-09-20T00:00:00"/>
    <d v="2028-05-12T00:00:00"/>
    <x v="22"/>
    <x v="0"/>
    <x v="0"/>
  </r>
  <r>
    <x v="0"/>
    <x v="7"/>
    <x v="10"/>
    <d v="2021-06-30T00:00:00"/>
    <d v="2021-06-23T00:00:00"/>
    <d v="2024-07-23T00:00:00"/>
    <d v="2027-08-23T00:00:00"/>
    <d v="2030-09-23T00:00:00"/>
    <d v="2033-10-23T00:00:00"/>
    <d v="2036-11-23T00:00:00"/>
    <x v="7"/>
    <x v="0"/>
    <x v="0"/>
  </r>
  <r>
    <x v="0"/>
    <x v="7"/>
    <x v="14"/>
    <d v="2020-06-12T00:00:00"/>
    <d v="2020-05-12T00:00:00"/>
    <d v="2022-08-31T00:00:00"/>
    <d v="2024-12-19T00:00:00"/>
    <d v="2027-04-09T00:00:00"/>
    <d v="2029-07-28T00:00:00"/>
    <d v="2031-11-16T00:00:00"/>
    <x v="12"/>
    <x v="1"/>
    <x v="0"/>
  </r>
  <r>
    <x v="0"/>
    <x v="8"/>
    <x v="5"/>
    <d v="2020-11-09T00:00:00"/>
    <d v="2020-10-09T00:00:00"/>
    <d v="2023-01-28T00:00:00"/>
    <d v="2025-05-18T00:00:00"/>
    <d v="2027-09-06T00:00:00"/>
    <d v="2029-12-25T00:00:00"/>
    <d v="2032-04-14T00:00:00"/>
    <x v="22"/>
    <x v="1"/>
    <x v="0"/>
  </r>
  <r>
    <x v="0"/>
    <x v="8"/>
    <x v="6"/>
    <d v="2020-09-01T00:00:00"/>
    <d v="2020-08-25T00:00:00"/>
    <d v="2021-09-25T00:00:00"/>
    <d v="2022-10-25T00:00:00"/>
    <d v="2023-11-25T00:00:00"/>
    <d v="2024-12-25T00:00:00"/>
    <d v="2026-01-25T00:00:00"/>
    <x v="5"/>
    <x v="1"/>
    <x v="0"/>
  </r>
  <r>
    <x v="0"/>
    <x v="8"/>
    <x v="6"/>
    <d v="2020-09-01T00:00:00"/>
    <d v="2020-08-25T00:00:00"/>
    <d v="2021-09-25T00:00:00"/>
    <d v="2022-10-25T00:00:00"/>
    <d v="2023-11-25T00:00:00"/>
    <d v="2024-12-25T00:00:00"/>
    <d v="2026-01-25T00:00:00"/>
    <x v="46"/>
    <x v="0"/>
    <x v="0"/>
  </r>
  <r>
    <x v="0"/>
    <x v="8"/>
    <x v="7"/>
    <d v="2020-09-16T00:00:00"/>
    <d v="2020-09-09T00:00:00"/>
    <d v="2021-10-09T00:00:00"/>
    <d v="2022-11-09T00:00:00"/>
    <d v="2023-12-09T00:00:00"/>
    <d v="2025-01-09T00:00:00"/>
    <d v="2026-02-09T00:00:00"/>
    <x v="35"/>
    <x v="1"/>
    <x v="0"/>
  </r>
  <r>
    <x v="0"/>
    <x v="8"/>
    <x v="7"/>
    <d v="2020-09-16T00:00:00"/>
    <d v="2020-09-09T00:00:00"/>
    <d v="2021-10-09T00:00:00"/>
    <d v="2022-11-09T00:00:00"/>
    <d v="2023-12-09T00:00:00"/>
    <d v="2025-01-09T00:00:00"/>
    <d v="2026-02-09T00:00:00"/>
    <x v="31"/>
    <x v="0"/>
    <x v="0"/>
  </r>
  <r>
    <x v="0"/>
    <x v="8"/>
    <x v="3"/>
    <d v="2020-03-06T00:00:00"/>
    <d v="2020-02-06T00:00:00"/>
    <d v="2022-02-04T00:00:00"/>
    <d v="2024-02-03T00:00:00"/>
    <d v="2026-02-01T00:00:00"/>
    <d v="2028-01-31T00:00:00"/>
    <d v="2030-01-29T00:00:00"/>
    <x v="17"/>
    <x v="1"/>
    <x v="0"/>
  </r>
  <r>
    <x v="0"/>
    <x v="8"/>
    <x v="0"/>
    <d v="2021-07-09T00:00:00"/>
    <d v="2021-05-09T00:00:00"/>
    <d v="2023-11-07T00:00:00"/>
    <d v="2026-05-07T00:00:00"/>
    <d v="2028-11-04T00:00:00"/>
    <d v="2031-05-05T00:00:00"/>
    <d v="2033-11-02T00:00:00"/>
    <x v="36"/>
    <x v="0"/>
    <x v="0"/>
  </r>
  <r>
    <x v="0"/>
    <x v="8"/>
    <x v="0"/>
    <d v="2021-01-31T00:00:00"/>
    <d v="2020-12-01T00:00:00"/>
    <d v="2023-06-01T00:00:00"/>
    <d v="2025-11-29T00:00:00"/>
    <d v="2028-05-29T00:00:00"/>
    <d v="2030-11-27T00:00:00"/>
    <d v="2033-05-27T00:00:00"/>
    <x v="28"/>
    <x v="1"/>
    <x v="0"/>
  </r>
  <r>
    <x v="0"/>
    <x v="8"/>
    <x v="21"/>
    <d v="2020-05-19T00:00:00"/>
    <d v="2020-04-19T00:00:00"/>
    <d v="2021-02-13T00:00:00"/>
    <d v="2021-12-10T00:00:00"/>
    <d v="2022-10-06T00:00:00"/>
    <d v="2023-08-02T00:00:00"/>
    <d v="2024-05-28T00:00:00"/>
    <x v="45"/>
    <x v="1"/>
    <x v="0"/>
  </r>
  <r>
    <x v="0"/>
    <x v="8"/>
    <x v="21"/>
    <d v="2020-05-19T00:00:00"/>
    <d v="2020-04-19T00:00:00"/>
    <d v="2021-02-13T00:00:00"/>
    <d v="2021-12-10T00:00:00"/>
    <d v="2022-10-06T00:00:00"/>
    <d v="2023-08-02T00:00:00"/>
    <d v="2024-05-28T00:00:00"/>
    <x v="17"/>
    <x v="0"/>
    <x v="0"/>
  </r>
  <r>
    <x v="0"/>
    <x v="8"/>
    <x v="21"/>
    <d v="2020-05-19T00:00:00"/>
    <d v="2020-04-19T00:00:00"/>
    <d v="2021-02-13T00:00:00"/>
    <d v="2021-12-10T00:00:00"/>
    <d v="2022-10-06T00:00:00"/>
    <d v="2023-08-02T00:00:00"/>
    <d v="2024-05-28T00:00:00"/>
    <x v="28"/>
    <x v="0"/>
    <x v="0"/>
  </r>
  <r>
    <x v="0"/>
    <x v="8"/>
    <x v="21"/>
    <d v="2020-05-25T00:00:00"/>
    <d v="2020-04-25T00:00:00"/>
    <d v="2021-02-19T00:00:00"/>
    <d v="2021-12-16T00:00:00"/>
    <d v="2022-10-12T00:00:00"/>
    <d v="2023-08-08T00:00:00"/>
    <d v="2024-06-03T00:00:00"/>
    <x v="50"/>
    <x v="1"/>
    <x v="0"/>
  </r>
  <r>
    <x v="0"/>
    <x v="8"/>
    <x v="21"/>
    <d v="2020-05-25T00:00:00"/>
    <d v="2020-04-25T00:00:00"/>
    <d v="2021-02-19T00:00:00"/>
    <d v="2021-12-16T00:00:00"/>
    <d v="2022-10-12T00:00:00"/>
    <d v="2023-08-08T00:00:00"/>
    <d v="2024-06-03T00:00:00"/>
    <x v="19"/>
    <x v="0"/>
    <x v="0"/>
  </r>
  <r>
    <x v="0"/>
    <x v="8"/>
    <x v="21"/>
    <d v="2020-05-25T00:00:00"/>
    <d v="2020-04-25T00:00:00"/>
    <d v="2021-02-19T00:00:00"/>
    <d v="2021-12-16T00:00:00"/>
    <d v="2022-10-12T00:00:00"/>
    <d v="2023-08-08T00:00:00"/>
    <d v="2024-06-03T00:00:00"/>
    <x v="44"/>
    <x v="0"/>
    <x v="0"/>
  </r>
  <r>
    <x v="0"/>
    <x v="8"/>
    <x v="1"/>
    <d v="2020-04-26T00:00:00"/>
    <d v="2020-02-26T00:00:00"/>
    <d v="2022-02-26T00:00:00"/>
    <d v="2024-02-26T00:00:00"/>
    <d v="2026-02-26T00:00:00"/>
    <d v="2028-02-26T00:00:00"/>
    <d v="2030-02-26T00:00:00"/>
    <x v="1"/>
    <x v="1"/>
    <x v="0"/>
  </r>
  <r>
    <x v="0"/>
    <x v="8"/>
    <x v="20"/>
    <d v="2020-03-17T00:00:00"/>
    <d v="2020-01-17T00:00:00"/>
    <d v="2023-01-17T00:00:00"/>
    <d v="2026-01-17T00:00:00"/>
    <d v="2029-01-17T00:00:00"/>
    <d v="2032-01-17T00:00:00"/>
    <d v="2035-01-17T00:00:00"/>
    <x v="6"/>
    <x v="1"/>
    <x v="0"/>
  </r>
  <r>
    <x v="0"/>
    <x v="8"/>
    <x v="2"/>
    <d v="2020-06-08T00:00:00"/>
    <d v="2020-05-08T00:00:00"/>
    <d v="2020-10-05T00:00:00"/>
    <d v="2021-03-04T00:00:00"/>
    <d v="2021-08-01T00:00:00"/>
    <d v="2021-12-29T00:00:00"/>
    <d v="2022-05-28T00:00:00"/>
    <x v="25"/>
    <x v="1"/>
    <x v="0"/>
  </r>
  <r>
    <x v="0"/>
    <x v="8"/>
    <x v="2"/>
    <d v="2020-06-08T00:00:00"/>
    <d v="2020-05-08T00:00:00"/>
    <d v="2020-10-05T00:00:00"/>
    <d v="2021-03-04T00:00:00"/>
    <d v="2021-08-01T00:00:00"/>
    <d v="2021-12-29T00:00:00"/>
    <d v="2022-05-28T00:00:00"/>
    <x v="22"/>
    <x v="1"/>
    <x v="0"/>
  </r>
  <r>
    <x v="0"/>
    <x v="8"/>
    <x v="2"/>
    <d v="2020-06-08T00:00:00"/>
    <d v="2020-05-08T00:00:00"/>
    <d v="2020-10-05T00:00:00"/>
    <d v="2021-03-04T00:00:00"/>
    <d v="2021-08-01T00:00:00"/>
    <d v="2021-12-29T00:00:00"/>
    <d v="2022-05-28T00:00:00"/>
    <x v="1"/>
    <x v="0"/>
    <x v="0"/>
  </r>
  <r>
    <x v="0"/>
    <x v="8"/>
    <x v="2"/>
    <d v="2020-06-08T00:00:00"/>
    <d v="2020-05-08T00:00:00"/>
    <d v="2020-10-05T00:00:00"/>
    <d v="2021-03-04T00:00:00"/>
    <d v="2021-08-01T00:00:00"/>
    <d v="2021-12-29T00:00:00"/>
    <d v="2022-05-28T00:00:00"/>
    <x v="14"/>
    <x v="0"/>
    <x v="0"/>
  </r>
  <r>
    <x v="0"/>
    <x v="8"/>
    <x v="2"/>
    <d v="2020-06-08T00:00:00"/>
    <d v="2020-05-08T00:00:00"/>
    <d v="2020-10-05T00:00:00"/>
    <d v="2021-03-04T00:00:00"/>
    <d v="2021-08-01T00:00:00"/>
    <d v="2021-12-29T00:00:00"/>
    <d v="2022-05-28T00:00:00"/>
    <x v="39"/>
    <x v="0"/>
    <x v="0"/>
  </r>
  <r>
    <x v="0"/>
    <x v="8"/>
    <x v="2"/>
    <d v="2020-05-21T00:00:00"/>
    <d v="2020-04-21T00:00:00"/>
    <d v="2020-09-18T00:00:00"/>
    <d v="2021-02-15T00:00:00"/>
    <d v="2021-07-15T00:00:00"/>
    <d v="2021-12-12T00:00:00"/>
    <d v="2022-05-11T00:00:00"/>
    <x v="50"/>
    <x v="1"/>
    <x v="0"/>
  </r>
  <r>
    <x v="0"/>
    <x v="8"/>
    <x v="2"/>
    <d v="2020-05-21T00:00:00"/>
    <d v="2020-04-21T00:00:00"/>
    <d v="2020-09-18T00:00:00"/>
    <d v="2021-02-15T00:00:00"/>
    <d v="2021-07-15T00:00:00"/>
    <d v="2021-12-12T00:00:00"/>
    <d v="2022-05-11T00:00:00"/>
    <x v="46"/>
    <x v="1"/>
    <x v="0"/>
  </r>
  <r>
    <x v="0"/>
    <x v="8"/>
    <x v="2"/>
    <d v="2020-05-21T00:00:00"/>
    <d v="2020-04-21T00:00:00"/>
    <d v="2020-09-18T00:00:00"/>
    <d v="2021-02-15T00:00:00"/>
    <d v="2021-07-15T00:00:00"/>
    <d v="2021-12-12T00:00:00"/>
    <d v="2022-05-11T00:00:00"/>
    <x v="19"/>
    <x v="0"/>
    <x v="0"/>
  </r>
  <r>
    <x v="0"/>
    <x v="8"/>
    <x v="2"/>
    <d v="2020-05-21T00:00:00"/>
    <d v="2020-04-21T00:00:00"/>
    <d v="2020-09-18T00:00:00"/>
    <d v="2021-02-15T00:00:00"/>
    <d v="2021-07-15T00:00:00"/>
    <d v="2021-12-12T00:00:00"/>
    <d v="2022-05-11T00:00:00"/>
    <x v="16"/>
    <x v="0"/>
    <x v="0"/>
  </r>
  <r>
    <x v="0"/>
    <x v="8"/>
    <x v="2"/>
    <d v="2020-05-21T00:00:00"/>
    <d v="2020-04-21T00:00:00"/>
    <d v="2020-09-18T00:00:00"/>
    <d v="2021-02-15T00:00:00"/>
    <d v="2021-07-15T00:00:00"/>
    <d v="2021-12-12T00:00:00"/>
    <d v="2022-05-11T00:00:00"/>
    <x v="28"/>
    <x v="0"/>
    <x v="0"/>
  </r>
  <r>
    <x v="0"/>
    <x v="8"/>
    <x v="12"/>
    <d v="2021-08-04T00:00:00"/>
    <d v="2021-07-28T00:00:00"/>
    <d v="2024-08-28T00:00:00"/>
    <d v="2027-09-28T00:00:00"/>
    <d v="2030-10-28T00:00:00"/>
    <d v="2033-11-28T00:00:00"/>
    <d v="2036-12-28T00:00:00"/>
    <x v="14"/>
    <x v="0"/>
    <x v="0"/>
  </r>
  <r>
    <x v="0"/>
    <x v="8"/>
    <x v="13"/>
    <d v="2020-11-09T00:00:00"/>
    <d v="2020-10-09T00:00:00"/>
    <d v="2023-01-28T00:00:00"/>
    <d v="2025-05-18T00:00:00"/>
    <d v="2027-09-06T00:00:00"/>
    <d v="2029-12-25T00:00:00"/>
    <d v="2032-04-14T00:00:00"/>
    <x v="22"/>
    <x v="1"/>
    <x v="0"/>
  </r>
  <r>
    <x v="0"/>
    <x v="8"/>
    <x v="15"/>
    <d v="2020-03-06T00:00:00"/>
    <d v="2020-02-06T00:00:00"/>
    <d v="2022-02-04T00:00:00"/>
    <d v="2024-02-03T00:00:00"/>
    <d v="2026-02-01T00:00:00"/>
    <d v="2028-01-31T00:00:00"/>
    <d v="2030-01-29T00:00:00"/>
    <x v="17"/>
    <x v="1"/>
    <x v="0"/>
  </r>
  <r>
    <x v="0"/>
    <x v="8"/>
    <x v="19"/>
    <d v="2020-09-24T00:00:00"/>
    <d v="2020-09-17T00:00:00"/>
    <d v="2021-10-17T00:00:00"/>
    <d v="2022-11-17T00:00:00"/>
    <d v="2023-12-17T00:00:00"/>
    <d v="2025-01-17T00:00:00"/>
    <d v="2026-02-17T00:00:00"/>
    <x v="46"/>
    <x v="1"/>
    <x v="0"/>
  </r>
  <r>
    <x v="0"/>
    <x v="8"/>
    <x v="19"/>
    <d v="2020-09-24T00:00:00"/>
    <d v="2020-09-17T00:00:00"/>
    <d v="2021-10-17T00:00:00"/>
    <d v="2022-11-17T00:00:00"/>
    <d v="2023-12-17T00:00:00"/>
    <d v="2025-01-17T00:00:00"/>
    <d v="2026-02-17T00:00:00"/>
    <x v="22"/>
    <x v="0"/>
    <x v="0"/>
  </r>
  <r>
    <x v="0"/>
    <x v="8"/>
    <x v="16"/>
    <d v="2021-04-09T00:00:00"/>
    <d v="2021-03-09T00:00:00"/>
    <d v="2029-03-09T00:00:00"/>
    <d v="2037-03-09T00:00:00"/>
    <d v="2045-03-09T00:00:00"/>
    <d v="2053-03-09T00:00:00"/>
    <d v="2061-03-09T00:00:00"/>
    <x v="10"/>
    <x v="0"/>
    <x v="0"/>
  </r>
  <r>
    <x v="0"/>
    <x v="8"/>
    <x v="17"/>
    <d v="2020-03-06T00:00:00"/>
    <d v="2020-02-06T00:00:00"/>
    <d v="2022-02-04T00:00:00"/>
    <d v="2024-02-03T00:00:00"/>
    <d v="2026-02-01T00:00:00"/>
    <d v="2028-01-31T00:00:00"/>
    <d v="2030-01-29T00:00:00"/>
    <x v="17"/>
    <x v="1"/>
    <x v="0"/>
  </r>
  <r>
    <x v="0"/>
    <x v="8"/>
    <x v="18"/>
    <d v="2020-04-14T00:00:00"/>
    <d v="2020-04-07T00:00:00"/>
    <d v="2021-11-07T00:00:00"/>
    <d v="2023-06-07T00:00:00"/>
    <d v="2025-01-07T00:00:00"/>
    <d v="2026-08-07T00:00:00"/>
    <d v="2028-03-07T00:00:00"/>
    <x v="8"/>
    <x v="1"/>
    <x v="0"/>
  </r>
  <r>
    <x v="0"/>
    <x v="8"/>
    <x v="18"/>
    <d v="2020-04-14T00:00:00"/>
    <d v="2020-04-07T00:00:00"/>
    <d v="2021-11-07T00:00:00"/>
    <d v="2023-06-07T00:00:00"/>
    <d v="2025-01-07T00:00:00"/>
    <d v="2026-08-07T00:00:00"/>
    <d v="2028-03-07T00:00:00"/>
    <x v="15"/>
    <x v="0"/>
    <x v="0"/>
  </r>
  <r>
    <x v="0"/>
    <x v="8"/>
    <x v="9"/>
    <d v="2020-03-06T00:00:00"/>
    <d v="2020-02-06T00:00:00"/>
    <d v="2022-02-04T00:00:00"/>
    <d v="2024-02-03T00:00:00"/>
    <d v="2026-02-01T00:00:00"/>
    <d v="2028-01-31T00:00:00"/>
    <d v="2030-01-29T00:00:00"/>
    <x v="17"/>
    <x v="1"/>
    <x v="0"/>
  </r>
  <r>
    <x v="0"/>
    <x v="8"/>
    <x v="10"/>
    <d v="2021-08-06T00:00:00"/>
    <d v="2021-07-30T00:00:00"/>
    <d v="2024-08-30T00:00:00"/>
    <d v="2027-09-30T00:00:00"/>
    <d v="2030-10-30T00:00:00"/>
    <d v="2033-11-30T00:00:00"/>
    <d v="2036-12-30T00:00:00"/>
    <x v="14"/>
    <x v="0"/>
    <x v="0"/>
  </r>
  <r>
    <x v="0"/>
    <x v="8"/>
    <x v="14"/>
    <d v="2020-11-09T00:00:00"/>
    <d v="2020-10-09T00:00:00"/>
    <d v="2023-01-28T00:00:00"/>
    <d v="2025-05-18T00:00:00"/>
    <d v="2027-09-06T00:00:00"/>
    <d v="2029-12-25T00:00:00"/>
    <d v="2032-04-14T00:00:00"/>
    <x v="22"/>
    <x v="1"/>
    <x v="0"/>
  </r>
  <r>
    <x v="0"/>
    <x v="8"/>
    <x v="11"/>
    <d v="2020-03-06T00:00:00"/>
    <d v="2020-02-06T00:00:00"/>
    <d v="2022-02-04T00:00:00"/>
    <d v="2024-02-03T00:00:00"/>
    <d v="2026-02-01T00:00:00"/>
    <d v="2028-01-31T00:00:00"/>
    <d v="2030-01-29T00:00:00"/>
    <x v="17"/>
    <x v="1"/>
    <x v="0"/>
  </r>
  <r>
    <x v="0"/>
    <x v="9"/>
    <x v="6"/>
    <d v="2020-10-18T00:00:00"/>
    <d v="2020-10-11T00:00:00"/>
    <d v="2021-11-11T00:00:00"/>
    <d v="2022-12-11T00:00:00"/>
    <d v="2024-01-11T00:00:00"/>
    <d v="2025-02-11T00:00:00"/>
    <d v="2026-03-11T00:00:00"/>
    <x v="22"/>
    <x v="1"/>
    <x v="0"/>
  </r>
  <r>
    <x v="0"/>
    <x v="9"/>
    <x v="6"/>
    <d v="2020-10-18T00:00:00"/>
    <d v="2020-10-11T00:00:00"/>
    <d v="2021-11-11T00:00:00"/>
    <d v="2022-12-11T00:00:00"/>
    <d v="2024-01-11T00:00:00"/>
    <d v="2025-02-11T00:00:00"/>
    <d v="2026-03-11T00:00:00"/>
    <x v="38"/>
    <x v="0"/>
    <x v="0"/>
  </r>
  <r>
    <x v="0"/>
    <x v="9"/>
    <x v="7"/>
    <d v="2020-10-05T00:00:00"/>
    <d v="2020-09-28T00:00:00"/>
    <d v="2021-10-28T00:00:00"/>
    <d v="2022-11-28T00:00:00"/>
    <d v="2023-12-28T00:00:00"/>
    <d v="2025-01-28T00:00:00"/>
    <d v="2026-02-28T00:00:00"/>
    <x v="31"/>
    <x v="1"/>
    <x v="0"/>
  </r>
  <r>
    <x v="0"/>
    <x v="9"/>
    <x v="7"/>
    <d v="2020-10-05T00:00:00"/>
    <d v="2020-09-28T00:00:00"/>
    <d v="2021-10-28T00:00:00"/>
    <d v="2022-11-28T00:00:00"/>
    <d v="2023-12-28T00:00:00"/>
    <d v="2025-01-28T00:00:00"/>
    <d v="2026-02-28T00:00:00"/>
    <x v="34"/>
    <x v="0"/>
    <x v="0"/>
  </r>
  <r>
    <x v="0"/>
    <x v="9"/>
    <x v="3"/>
    <d v="2021-06-02T00:00:00"/>
    <d v="2021-05-02T00:00:00"/>
    <d v="2023-05-01T00:00:00"/>
    <d v="2025-04-29T00:00:00"/>
    <d v="2027-04-28T00:00:00"/>
    <d v="2029-04-26T00:00:00"/>
    <d v="2031-04-25T00:00:00"/>
    <x v="50"/>
    <x v="0"/>
    <x v="0"/>
  </r>
  <r>
    <x v="0"/>
    <x v="9"/>
    <x v="0"/>
    <d v="2020-05-18T00:00:00"/>
    <d v="2020-03-18T00:00:00"/>
    <d v="2022-09-16T00:00:00"/>
    <d v="2025-03-16T00:00:00"/>
    <d v="2027-09-14T00:00:00"/>
    <d v="2030-03-14T00:00:00"/>
    <d v="2032-09-11T00:00:00"/>
    <x v="18"/>
    <x v="1"/>
    <x v="0"/>
  </r>
  <r>
    <x v="0"/>
    <x v="9"/>
    <x v="20"/>
    <d v="2020-06-23T00:00:00"/>
    <d v="2020-04-23T00:00:00"/>
    <d v="2023-04-23T00:00:00"/>
    <d v="2026-04-23T00:00:00"/>
    <d v="2029-04-23T00:00:00"/>
    <d v="2032-04-23T00:00:00"/>
    <d v="2035-04-23T00:00:00"/>
    <x v="50"/>
    <x v="1"/>
    <x v="0"/>
  </r>
  <r>
    <x v="0"/>
    <x v="9"/>
    <x v="21"/>
    <d v="2020-07-15T00:00:00"/>
    <d v="2020-06-15T00:00:00"/>
    <d v="2021-04-11T00:00:00"/>
    <d v="2022-02-05T00:00:00"/>
    <d v="2022-12-02T00:00:00"/>
    <d v="2023-09-28T00:00:00"/>
    <d v="2024-07-24T00:00:00"/>
    <x v="7"/>
    <x v="1"/>
    <x v="0"/>
  </r>
  <r>
    <x v="0"/>
    <x v="9"/>
    <x v="21"/>
    <d v="2020-07-15T00:00:00"/>
    <d v="2020-06-15T00:00:00"/>
    <d v="2021-04-11T00:00:00"/>
    <d v="2022-02-05T00:00:00"/>
    <d v="2022-12-02T00:00:00"/>
    <d v="2023-09-28T00:00:00"/>
    <d v="2024-07-24T00:00:00"/>
    <x v="48"/>
    <x v="0"/>
    <x v="0"/>
  </r>
  <r>
    <x v="0"/>
    <x v="9"/>
    <x v="1"/>
    <d v="2021-01-15T00:00:00"/>
    <d v="2020-11-15T00:00:00"/>
    <d v="2022-11-15T00:00:00"/>
    <d v="2024-11-15T00:00:00"/>
    <d v="2026-11-15T00:00:00"/>
    <d v="2028-11-15T00:00:00"/>
    <d v="2030-11-15T00:00:00"/>
    <x v="2"/>
    <x v="1"/>
    <x v="0"/>
  </r>
  <r>
    <x v="0"/>
    <x v="9"/>
    <x v="2"/>
    <d v="2020-06-29T00:00:00"/>
    <d v="2020-05-29T00:00:00"/>
    <d v="2020-10-26T00:00:00"/>
    <d v="2021-03-25T00:00:00"/>
    <d v="2021-08-22T00:00:00"/>
    <d v="2022-01-19T00:00:00"/>
    <d v="2022-06-18T00:00:00"/>
    <x v="42"/>
    <x v="1"/>
    <x v="0"/>
  </r>
  <r>
    <x v="0"/>
    <x v="9"/>
    <x v="2"/>
    <d v="2020-06-29T00:00:00"/>
    <d v="2020-05-29T00:00:00"/>
    <d v="2020-10-26T00:00:00"/>
    <d v="2021-03-25T00:00:00"/>
    <d v="2021-08-22T00:00:00"/>
    <d v="2022-01-19T00:00:00"/>
    <d v="2022-06-18T00:00:00"/>
    <x v="15"/>
    <x v="1"/>
    <x v="0"/>
  </r>
  <r>
    <x v="0"/>
    <x v="9"/>
    <x v="2"/>
    <d v="2020-06-29T00:00:00"/>
    <d v="2020-05-29T00:00:00"/>
    <d v="2020-10-26T00:00:00"/>
    <d v="2021-03-25T00:00:00"/>
    <d v="2021-08-22T00:00:00"/>
    <d v="2022-01-19T00:00:00"/>
    <d v="2022-06-18T00:00:00"/>
    <x v="18"/>
    <x v="0"/>
    <x v="0"/>
  </r>
  <r>
    <x v="0"/>
    <x v="9"/>
    <x v="2"/>
    <d v="2020-06-29T00:00:00"/>
    <d v="2020-05-29T00:00:00"/>
    <d v="2020-10-26T00:00:00"/>
    <d v="2021-03-25T00:00:00"/>
    <d v="2021-08-22T00:00:00"/>
    <d v="2022-01-19T00:00:00"/>
    <d v="2022-06-18T00:00:00"/>
    <x v="11"/>
    <x v="0"/>
    <x v="0"/>
  </r>
  <r>
    <x v="0"/>
    <x v="9"/>
    <x v="2"/>
    <d v="2020-09-06T00:00:00"/>
    <d v="2020-08-06T00:00:00"/>
    <d v="2021-01-03T00:00:00"/>
    <d v="2021-06-02T00:00:00"/>
    <d v="2021-10-30T00:00:00"/>
    <d v="2022-03-29T00:00:00"/>
    <d v="2022-08-26T00:00:00"/>
    <x v="26"/>
    <x v="1"/>
    <x v="0"/>
  </r>
  <r>
    <x v="0"/>
    <x v="9"/>
    <x v="2"/>
    <d v="2020-09-06T00:00:00"/>
    <d v="2020-08-06T00:00:00"/>
    <d v="2021-01-03T00:00:00"/>
    <d v="2021-06-02T00:00:00"/>
    <d v="2021-10-30T00:00:00"/>
    <d v="2022-03-29T00:00:00"/>
    <d v="2022-08-26T00:00:00"/>
    <x v="42"/>
    <x v="0"/>
    <x v="0"/>
  </r>
  <r>
    <x v="0"/>
    <x v="9"/>
    <x v="2"/>
    <d v="2020-09-06T00:00:00"/>
    <d v="2020-08-06T00:00:00"/>
    <d v="2021-01-03T00:00:00"/>
    <d v="2021-06-02T00:00:00"/>
    <d v="2021-10-30T00:00:00"/>
    <d v="2022-03-29T00:00:00"/>
    <d v="2022-08-26T00:00:00"/>
    <x v="34"/>
    <x v="0"/>
    <x v="0"/>
  </r>
  <r>
    <x v="0"/>
    <x v="9"/>
    <x v="0"/>
    <d v="2021-08-16T00:00:00"/>
    <d v="2021-06-16T00:00:00"/>
    <d v="2023-12-15T00:00:00"/>
    <d v="2026-06-14T00:00:00"/>
    <d v="2028-12-12T00:00:00"/>
    <d v="2031-06-12T00:00:00"/>
    <d v="2033-12-10T00:00:00"/>
    <x v="3"/>
    <x v="0"/>
    <x v="0"/>
  </r>
  <r>
    <x v="0"/>
    <x v="9"/>
    <x v="0"/>
    <d v="2021-03-13T00:00:00"/>
    <d v="2021-01-13T00:00:00"/>
    <d v="2023-07-14T00:00:00"/>
    <d v="2026-01-11T00:00:00"/>
    <d v="2028-07-11T00:00:00"/>
    <d v="2031-01-09T00:00:00"/>
    <d v="2033-07-09T00:00:00"/>
    <x v="29"/>
    <x v="0"/>
    <x v="0"/>
  </r>
  <r>
    <x v="0"/>
    <x v="9"/>
    <x v="0"/>
    <d v="2021-03-13T00:00:00"/>
    <d v="2021-01-13T00:00:00"/>
    <d v="2023-07-14T00:00:00"/>
    <d v="2026-01-11T00:00:00"/>
    <d v="2028-07-11T00:00:00"/>
    <d v="2031-01-09T00:00:00"/>
    <d v="2033-07-09T00:00:00"/>
    <x v="29"/>
    <x v="0"/>
    <x v="0"/>
  </r>
  <r>
    <x v="0"/>
    <x v="9"/>
    <x v="0"/>
    <d v="2021-10-05T00:00:00"/>
    <d v="2021-08-05T00:00:00"/>
    <d v="2024-02-03T00:00:00"/>
    <d v="2026-08-03T00:00:00"/>
    <d v="2029-01-31T00:00:00"/>
    <d v="2031-08-01T00:00:00"/>
    <d v="2034-01-29T00:00:00"/>
    <x v="20"/>
    <x v="0"/>
    <x v="0"/>
  </r>
  <r>
    <x v="0"/>
    <x v="9"/>
    <x v="12"/>
    <d v="2021-08-13T00:00:00"/>
    <d v="2021-08-06T00:00:00"/>
    <d v="2024-09-06T00:00:00"/>
    <d v="2027-10-06T00:00:00"/>
    <d v="2030-11-06T00:00:00"/>
    <d v="2033-12-06T00:00:00"/>
    <d v="2037-01-06T00:00:00"/>
    <x v="20"/>
    <x v="0"/>
    <x v="0"/>
  </r>
  <r>
    <x v="0"/>
    <x v="9"/>
    <x v="11"/>
    <d v="2021-07-05T00:00:00"/>
    <d v="2021-06-05T00:00:00"/>
    <d v="2023-06-04T00:00:00"/>
    <d v="2025-06-02T00:00:00"/>
    <d v="2027-06-01T00:00:00"/>
    <d v="2029-05-30T00:00:00"/>
    <d v="2031-05-29T00:00:00"/>
    <x v="42"/>
    <x v="0"/>
    <x v="0"/>
  </r>
  <r>
    <x v="0"/>
    <x v="9"/>
    <x v="15"/>
    <d v="2021-07-05T00:00:00"/>
    <d v="2021-06-05T00:00:00"/>
    <d v="2023-06-04T00:00:00"/>
    <d v="2025-06-02T00:00:00"/>
    <d v="2027-06-01T00:00:00"/>
    <d v="2029-05-30T00:00:00"/>
    <d v="2031-05-29T00:00:00"/>
    <x v="42"/>
    <x v="0"/>
    <x v="0"/>
  </r>
  <r>
    <x v="0"/>
    <x v="9"/>
    <x v="16"/>
    <d v="2021-11-11T00:00:00"/>
    <d v="2021-10-11T00:00:00"/>
    <d v="2029-10-11T00:00:00"/>
    <d v="2037-10-11T00:00:00"/>
    <d v="2045-10-11T00:00:00"/>
    <d v="2053-10-11T00:00:00"/>
    <d v="2061-10-11T00:00:00"/>
    <x v="22"/>
    <x v="0"/>
    <x v="0"/>
  </r>
  <r>
    <x v="0"/>
    <x v="9"/>
    <x v="17"/>
    <d v="2021-06-02T00:00:00"/>
    <d v="2021-05-02T00:00:00"/>
    <d v="2023-05-01T00:00:00"/>
    <d v="2025-04-29T00:00:00"/>
    <d v="2027-04-28T00:00:00"/>
    <d v="2029-04-26T00:00:00"/>
    <d v="2031-04-25T00:00:00"/>
    <x v="50"/>
    <x v="0"/>
    <x v="0"/>
  </r>
  <r>
    <x v="0"/>
    <x v="9"/>
    <x v="18"/>
    <d v="2020-08-31T00:00:00"/>
    <d v="2020-08-24T00:00:00"/>
    <d v="2022-03-24T00:00:00"/>
    <d v="2023-10-24T00:00:00"/>
    <d v="2025-05-24T00:00:00"/>
    <d v="2026-12-24T00:00:00"/>
    <d v="2028-07-24T00:00:00"/>
    <x v="5"/>
    <x v="1"/>
    <x v="0"/>
  </r>
  <r>
    <x v="0"/>
    <x v="9"/>
    <x v="19"/>
    <d v="2020-10-18T00:00:00"/>
    <d v="2020-10-11T00:00:00"/>
    <d v="2021-11-11T00:00:00"/>
    <d v="2022-12-11T00:00:00"/>
    <d v="2024-01-11T00:00:00"/>
    <d v="2025-02-11T00:00:00"/>
    <d v="2026-03-11T00:00:00"/>
    <x v="22"/>
    <x v="1"/>
    <x v="0"/>
  </r>
  <r>
    <x v="0"/>
    <x v="9"/>
    <x v="19"/>
    <d v="2020-10-18T00:00:00"/>
    <d v="2020-10-11T00:00:00"/>
    <d v="2021-11-11T00:00:00"/>
    <d v="2022-12-11T00:00:00"/>
    <d v="2024-01-11T00:00:00"/>
    <d v="2025-02-11T00:00:00"/>
    <d v="2026-03-11T00:00:00"/>
    <x v="38"/>
    <x v="0"/>
    <x v="0"/>
  </r>
  <r>
    <x v="0"/>
    <x v="9"/>
    <x v="9"/>
    <d v="2021-06-23T00:00:00"/>
    <d v="2021-05-23T00:00:00"/>
    <d v="2023-05-22T00:00:00"/>
    <d v="2025-05-20T00:00:00"/>
    <d v="2027-05-19T00:00:00"/>
    <d v="2029-05-17T00:00:00"/>
    <d v="2031-05-16T00:00:00"/>
    <x v="12"/>
    <x v="0"/>
    <x v="0"/>
  </r>
  <r>
    <x v="0"/>
    <x v="9"/>
    <x v="22"/>
    <d v="2020-07-17T00:00:00"/>
    <d v="2020-06-17T00:00:00"/>
    <d v="2022-02-07T00:00:00"/>
    <d v="2023-09-30T00:00:00"/>
    <d v="2025-05-22T00:00:00"/>
    <d v="2027-01-12T00:00:00"/>
    <d v="2028-09-03T00:00:00"/>
    <x v="7"/>
    <x v="1"/>
    <x v="0"/>
  </r>
  <r>
    <x v="0"/>
    <x v="9"/>
    <x v="10"/>
    <d v="2021-08-13T00:00:00"/>
    <d v="2021-08-06T00:00:00"/>
    <d v="2024-09-06T00:00:00"/>
    <d v="2027-10-06T00:00:00"/>
    <d v="2030-11-06T00:00:00"/>
    <d v="2033-12-06T00:00:00"/>
    <d v="2037-01-06T00:00:00"/>
    <x v="20"/>
    <x v="0"/>
    <x v="0"/>
  </r>
  <r>
    <x v="0"/>
    <x v="10"/>
    <x v="17"/>
    <d v="2020-06-03T00:00:00"/>
    <d v="2020-05-03T00:00:00"/>
    <d v="2022-05-02T00:00:00"/>
    <d v="2024-04-30T00:00:00"/>
    <d v="2026-04-29T00:00:00"/>
    <d v="2028-04-27T00:00:00"/>
    <d v="2030-04-26T00:00:00"/>
    <x v="36"/>
    <x v="1"/>
    <x v="0"/>
  </r>
  <r>
    <x v="0"/>
    <x v="10"/>
    <x v="12"/>
    <d v="2021-09-22T00:00:00"/>
    <d v="2021-09-15T00:00:00"/>
    <d v="2024-10-15T00:00:00"/>
    <d v="2027-11-15T00:00:00"/>
    <d v="2030-12-15T00:00:00"/>
    <d v="2034-01-15T00:00:00"/>
    <d v="2037-02-15T00:00:00"/>
    <x v="35"/>
    <x v="0"/>
    <x v="0"/>
  </r>
  <r>
    <x v="0"/>
    <x v="10"/>
    <x v="15"/>
    <d v="2020-06-03T00:00:00"/>
    <d v="2020-05-03T00:00:00"/>
    <d v="2022-05-02T00:00:00"/>
    <d v="2024-04-30T00:00:00"/>
    <d v="2026-04-29T00:00:00"/>
    <d v="2028-04-27T00:00:00"/>
    <d v="2030-04-26T00:00:00"/>
    <x v="36"/>
    <x v="1"/>
    <x v="0"/>
  </r>
  <r>
    <x v="0"/>
    <x v="10"/>
    <x v="18"/>
    <d v="2020-09-14T00:00:00"/>
    <d v="2020-09-07T00:00:00"/>
    <d v="2022-04-07T00:00:00"/>
    <d v="2023-11-07T00:00:00"/>
    <d v="2025-06-07T00:00:00"/>
    <d v="2027-01-07T00:00:00"/>
    <d v="2028-08-07T00:00:00"/>
    <x v="35"/>
    <x v="1"/>
    <x v="0"/>
  </r>
  <r>
    <x v="0"/>
    <x v="10"/>
    <x v="19"/>
    <d v="2020-09-09T00:00:00"/>
    <d v="2020-09-02T00:00:00"/>
    <d v="2021-10-02T00:00:00"/>
    <d v="2022-11-02T00:00:00"/>
    <d v="2023-12-02T00:00:00"/>
    <d v="2025-01-02T00:00:00"/>
    <d v="2026-02-02T00:00:00"/>
    <x v="9"/>
    <x v="1"/>
    <x v="0"/>
  </r>
  <r>
    <x v="0"/>
    <x v="10"/>
    <x v="19"/>
    <d v="2020-09-09T00:00:00"/>
    <d v="2020-09-02T00:00:00"/>
    <d v="2021-10-02T00:00:00"/>
    <d v="2022-11-02T00:00:00"/>
    <d v="2023-12-02T00:00:00"/>
    <d v="2025-01-02T00:00:00"/>
    <d v="2026-02-02T00:00:00"/>
    <x v="30"/>
    <x v="0"/>
    <x v="0"/>
  </r>
  <r>
    <x v="0"/>
    <x v="10"/>
    <x v="9"/>
    <d v="2020-06-03T00:00:00"/>
    <d v="2020-05-03T00:00:00"/>
    <d v="2022-05-02T00:00:00"/>
    <d v="2024-04-30T00:00:00"/>
    <d v="2026-04-29T00:00:00"/>
    <d v="2028-04-27T00:00:00"/>
    <d v="2030-04-26T00:00:00"/>
    <x v="36"/>
    <x v="1"/>
    <x v="0"/>
  </r>
  <r>
    <x v="0"/>
    <x v="10"/>
    <x v="10"/>
    <d v="2021-09-21T00:00:00"/>
    <d v="2021-09-14T00:00:00"/>
    <d v="2024-10-14T00:00:00"/>
    <d v="2027-11-14T00:00:00"/>
    <d v="2030-12-14T00:00:00"/>
    <d v="2034-01-14T00:00:00"/>
    <d v="2037-02-14T00:00:00"/>
    <x v="35"/>
    <x v="0"/>
    <x v="0"/>
  </r>
  <r>
    <x v="0"/>
    <x v="10"/>
    <x v="11"/>
    <d v="2020-06-03T00:00:00"/>
    <d v="2020-05-03T00:00:00"/>
    <d v="2022-05-02T00:00:00"/>
    <d v="2024-04-30T00:00:00"/>
    <d v="2026-04-29T00:00:00"/>
    <d v="2028-04-27T00:00:00"/>
    <d v="2030-04-26T00:00:00"/>
    <x v="36"/>
    <x v="1"/>
    <x v="0"/>
  </r>
  <r>
    <x v="0"/>
    <x v="10"/>
    <x v="6"/>
    <d v="2020-10-27T00:00:00"/>
    <d v="2020-10-20T00:00:00"/>
    <d v="2021-11-20T00:00:00"/>
    <d v="2022-12-20T00:00:00"/>
    <d v="2024-01-20T00:00:00"/>
    <d v="2025-02-20T00:00:00"/>
    <d v="2026-03-20T00:00:00"/>
    <x v="34"/>
    <x v="1"/>
    <x v="0"/>
  </r>
  <r>
    <x v="0"/>
    <x v="10"/>
    <x v="6"/>
    <d v="2020-10-27T00:00:00"/>
    <d v="2020-10-20T00:00:00"/>
    <d v="2021-11-20T00:00:00"/>
    <d v="2022-12-20T00:00:00"/>
    <d v="2024-01-20T00:00:00"/>
    <d v="2025-02-20T00:00:00"/>
    <d v="2026-03-20T00:00:00"/>
    <x v="2"/>
    <x v="0"/>
    <x v="0"/>
  </r>
  <r>
    <x v="0"/>
    <x v="10"/>
    <x v="7"/>
    <d v="2020-10-26T00:00:00"/>
    <d v="2020-10-19T00:00:00"/>
    <d v="2021-11-19T00:00:00"/>
    <d v="2022-12-19T00:00:00"/>
    <d v="2024-01-19T00:00:00"/>
    <d v="2025-02-19T00:00:00"/>
    <d v="2026-03-19T00:00:00"/>
    <x v="34"/>
    <x v="1"/>
    <x v="0"/>
  </r>
  <r>
    <x v="0"/>
    <x v="10"/>
    <x v="7"/>
    <d v="2020-10-26T00:00:00"/>
    <d v="2020-10-19T00:00:00"/>
    <d v="2021-11-19T00:00:00"/>
    <d v="2022-12-19T00:00:00"/>
    <d v="2024-01-19T00:00:00"/>
    <d v="2025-02-19T00:00:00"/>
    <d v="2026-03-19T00:00:00"/>
    <x v="2"/>
    <x v="0"/>
    <x v="0"/>
  </r>
  <r>
    <x v="0"/>
    <x v="10"/>
    <x v="8"/>
    <d v="2020-11-07T00:00:00"/>
    <d v="2020-10-07T00:00:00"/>
    <d v="2026-07-08T00:00:00"/>
    <d v="2032-04-07T00:00:00"/>
    <d v="2038-01-06T00:00:00"/>
    <d v="2043-10-07T00:00:00"/>
    <d v="2049-07-07T00:00:00"/>
    <x v="22"/>
    <x v="1"/>
    <x v="0"/>
  </r>
  <r>
    <x v="0"/>
    <x v="10"/>
    <x v="3"/>
    <d v="2020-06-03T00:00:00"/>
    <d v="2020-05-03T00:00:00"/>
    <d v="2022-05-02T00:00:00"/>
    <d v="2024-04-30T00:00:00"/>
    <d v="2026-04-29T00:00:00"/>
    <d v="2028-04-27T00:00:00"/>
    <d v="2030-04-26T00:00:00"/>
    <x v="36"/>
    <x v="1"/>
    <x v="0"/>
  </r>
  <r>
    <x v="0"/>
    <x v="10"/>
    <x v="4"/>
    <d v="2020-08-09T00:00:00"/>
    <d v="2020-07-09T00:00:00"/>
    <d v="2023-05-25T00:00:00"/>
    <d v="2026-04-09T00:00:00"/>
    <d v="2029-02-22T00:00:00"/>
    <d v="2032-01-08T00:00:00"/>
    <d v="2034-11-23T00:00:00"/>
    <x v="16"/>
    <x v="1"/>
    <x v="0"/>
  </r>
  <r>
    <x v="0"/>
    <x v="10"/>
    <x v="0"/>
    <d v="2020-07-29T00:00:00"/>
    <d v="2020-05-29T00:00:00"/>
    <d v="2022-11-27T00:00:00"/>
    <d v="2025-05-27T00:00:00"/>
    <d v="2027-11-25T00:00:00"/>
    <d v="2030-05-25T00:00:00"/>
    <d v="2032-11-22T00:00:00"/>
    <x v="42"/>
    <x v="1"/>
    <x v="0"/>
  </r>
  <r>
    <x v="0"/>
    <x v="10"/>
    <x v="20"/>
    <d v="2020-03-22T00:00:00"/>
    <d v="2020-01-22T00:00:00"/>
    <d v="2023-01-22T00:00:00"/>
    <d v="2026-01-22T00:00:00"/>
    <d v="2029-01-22T00:00:00"/>
    <d v="2032-01-22T00:00:00"/>
    <d v="2035-01-22T00:00:00"/>
    <x v="32"/>
    <x v="1"/>
    <x v="0"/>
  </r>
  <r>
    <x v="0"/>
    <x v="10"/>
    <x v="21"/>
    <d v="2021-07-27T00:00:00"/>
    <d v="2021-06-27T00:00:00"/>
    <d v="2022-04-23T00:00:00"/>
    <d v="2023-02-17T00:00:00"/>
    <d v="2023-12-14T00:00:00"/>
    <d v="2024-10-09T00:00:00"/>
    <d v="2025-08-05T00:00:00"/>
    <x v="7"/>
    <x v="0"/>
    <x v="0"/>
  </r>
  <r>
    <x v="0"/>
    <x v="10"/>
    <x v="1"/>
    <d v="2020-06-01T00:00:00"/>
    <d v="2020-04-01T00:00:00"/>
    <d v="2022-04-01T00:00:00"/>
    <d v="2024-04-01T00:00:00"/>
    <d v="2026-04-01T00:00:00"/>
    <d v="2028-04-01T00:00:00"/>
    <d v="2030-04-01T00:00:00"/>
    <x v="48"/>
    <x v="1"/>
    <x v="0"/>
  </r>
  <r>
    <x v="0"/>
    <x v="10"/>
    <x v="2"/>
    <d v="2021-09-18T00:00:00"/>
    <d v="2021-08-18T00:00:00"/>
    <d v="2022-01-15T00:00:00"/>
    <d v="2022-06-14T00:00:00"/>
    <d v="2022-11-11T00:00:00"/>
    <d v="2023-04-10T00:00:00"/>
    <d v="2023-09-07T00:00:00"/>
    <x v="11"/>
    <x v="0"/>
    <x v="0"/>
  </r>
  <r>
    <x v="0"/>
    <x v="10"/>
    <x v="2"/>
    <d v="2021-09-18T00:00:00"/>
    <d v="2021-08-18T00:00:00"/>
    <d v="2022-01-15T00:00:00"/>
    <d v="2022-06-14T00:00:00"/>
    <d v="2022-11-11T00:00:00"/>
    <d v="2023-04-10T00:00:00"/>
    <d v="2023-09-07T00:00:00"/>
    <x v="29"/>
    <x v="2"/>
    <x v="0"/>
  </r>
  <r>
    <x v="0"/>
    <x v="10"/>
    <x v="2"/>
    <d v="2021-01-17T00:00:00"/>
    <d v="2020-12-17T00:00:00"/>
    <d v="2021-05-16T00:00:00"/>
    <d v="2021-10-13T00:00:00"/>
    <d v="2022-03-12T00:00:00"/>
    <d v="2022-08-09T00:00:00"/>
    <d v="2023-01-06T00:00:00"/>
    <x v="43"/>
    <x v="1"/>
    <x v="0"/>
  </r>
  <r>
    <x v="0"/>
    <x v="10"/>
    <x v="2"/>
    <d v="2021-01-17T00:00:00"/>
    <d v="2020-12-17T00:00:00"/>
    <d v="2021-05-16T00:00:00"/>
    <d v="2021-10-13T00:00:00"/>
    <d v="2022-03-12T00:00:00"/>
    <d v="2022-08-09T00:00:00"/>
    <d v="2023-01-06T00:00:00"/>
    <x v="25"/>
    <x v="0"/>
    <x v="0"/>
  </r>
  <r>
    <x v="0"/>
    <x v="10"/>
    <x v="2"/>
    <d v="2021-01-17T00:00:00"/>
    <d v="2020-12-17T00:00:00"/>
    <d v="2021-05-16T00:00:00"/>
    <d v="2021-10-13T00:00:00"/>
    <d v="2022-03-12T00:00:00"/>
    <d v="2022-08-09T00:00:00"/>
    <d v="2023-01-06T00:00:00"/>
    <x v="22"/>
    <x v="0"/>
    <x v="0"/>
  </r>
  <r>
    <x v="0"/>
    <x v="10"/>
    <x v="21"/>
    <d v="2020-10-07T00:00:00"/>
    <d v="2020-09-07T00:00:00"/>
    <d v="2021-07-04T00:00:00"/>
    <d v="2022-04-30T00:00:00"/>
    <d v="2023-02-24T00:00:00"/>
    <d v="2023-12-21T00:00:00"/>
    <d v="2024-10-16T00:00:00"/>
    <x v="35"/>
    <x v="1"/>
    <x v="0"/>
  </r>
  <r>
    <x v="0"/>
    <x v="10"/>
    <x v="21"/>
    <d v="2020-10-07T00:00:00"/>
    <d v="2020-09-07T00:00:00"/>
    <d v="2021-07-04T00:00:00"/>
    <d v="2022-04-30T00:00:00"/>
    <d v="2023-02-24T00:00:00"/>
    <d v="2023-12-21T00:00:00"/>
    <d v="2024-10-16T00:00:00"/>
    <x v="41"/>
    <x v="0"/>
    <x v="0"/>
  </r>
  <r>
    <x v="0"/>
    <x v="10"/>
    <x v="0"/>
    <d v="2020-07-29T00:00:00"/>
    <d v="2020-05-29T00:00:00"/>
    <d v="2022-11-27T00:00:00"/>
    <d v="2025-05-27T00:00:00"/>
    <d v="2027-11-25T00:00:00"/>
    <d v="2030-05-25T00:00:00"/>
    <d v="2032-11-22T00:00:00"/>
    <x v="42"/>
    <x v="1"/>
    <x v="0"/>
  </r>
  <r>
    <x v="0"/>
    <x v="10"/>
    <x v="0"/>
    <d v="2021-05-15T00:00:00"/>
    <d v="2021-03-15T00:00:00"/>
    <d v="2023-09-13T00:00:00"/>
    <d v="2026-03-13T00:00:00"/>
    <d v="2028-09-10T00:00:00"/>
    <d v="2031-03-11T00:00:00"/>
    <d v="2033-09-08T00:00:00"/>
    <x v="37"/>
    <x v="0"/>
    <x v="0"/>
  </r>
  <r>
    <x v="0"/>
    <x v="10"/>
    <x v="0"/>
    <d v="2020-07-26T00:00:00"/>
    <d v="2020-05-26T00:00:00"/>
    <d v="2022-11-24T00:00:00"/>
    <d v="2025-05-24T00:00:00"/>
    <d v="2027-11-22T00:00:00"/>
    <d v="2030-05-22T00:00:00"/>
    <d v="2032-11-19T00:00:00"/>
    <x v="42"/>
    <x v="1"/>
    <x v="0"/>
  </r>
  <r>
    <x v="0"/>
    <x v="10"/>
    <x v="0"/>
    <d v="2020-07-29T00:00:00"/>
    <d v="2020-05-29T00:00:00"/>
    <d v="2022-11-27T00:00:00"/>
    <d v="2025-05-27T00:00:00"/>
    <d v="2027-11-25T00:00:00"/>
    <d v="2030-05-25T00:00:00"/>
    <d v="2032-11-22T00:00:00"/>
    <x v="42"/>
    <x v="1"/>
    <x v="0"/>
  </r>
  <r>
    <x v="0"/>
    <x v="10"/>
    <x v="0"/>
    <d v="2020-07-29T00:00:00"/>
    <d v="2020-05-29T00:00:00"/>
    <d v="2022-11-27T00:00:00"/>
    <d v="2025-05-27T00:00:00"/>
    <d v="2027-11-25T00:00:00"/>
    <d v="2030-05-25T00:00:00"/>
    <d v="2032-11-22T00:00:00"/>
    <x v="42"/>
    <x v="1"/>
    <x v="0"/>
  </r>
  <r>
    <x v="0"/>
    <x v="11"/>
    <x v="0"/>
    <d v="2020-12-02T00:00:00"/>
    <d v="2020-10-02T00:00:00"/>
    <d v="2023-04-02T00:00:00"/>
    <d v="2025-09-30T00:00:00"/>
    <d v="2028-03-30T00:00:00"/>
    <d v="2030-09-28T00:00:00"/>
    <d v="2033-03-28T00:00:00"/>
    <x v="31"/>
    <x v="1"/>
    <x v="0"/>
  </r>
  <r>
    <x v="0"/>
    <x v="11"/>
    <x v="0"/>
    <d v="2021-10-21T00:00:00"/>
    <d v="2021-08-21T00:00:00"/>
    <d v="2024-02-19T00:00:00"/>
    <d v="2026-08-19T00:00:00"/>
    <d v="2029-02-16T00:00:00"/>
    <d v="2031-08-17T00:00:00"/>
    <d v="2034-02-14T00:00:00"/>
    <x v="11"/>
    <x v="0"/>
    <x v="0"/>
  </r>
  <r>
    <x v="0"/>
    <x v="11"/>
    <x v="0"/>
    <d v="2021-10-21T00:00:00"/>
    <d v="2021-08-21T00:00:00"/>
    <d v="2024-02-19T00:00:00"/>
    <d v="2026-08-19T00:00:00"/>
    <d v="2029-02-16T00:00:00"/>
    <d v="2031-08-17T00:00:00"/>
    <d v="2034-02-14T00:00:00"/>
    <x v="11"/>
    <x v="0"/>
    <x v="0"/>
  </r>
  <r>
    <x v="0"/>
    <x v="11"/>
    <x v="11"/>
    <d v="2021-08-07T00:00:00"/>
    <d v="2021-07-07T00:00:00"/>
    <d v="2023-07-06T00:00:00"/>
    <d v="2025-07-04T00:00:00"/>
    <d v="2027-07-03T00:00:00"/>
    <d v="2029-07-01T00:00:00"/>
    <d v="2031-06-30T00:00:00"/>
    <x v="23"/>
    <x v="0"/>
    <x v="0"/>
  </r>
  <r>
    <x v="0"/>
    <x v="11"/>
    <x v="5"/>
    <d v="2020-08-06T00:00:00"/>
    <d v="2020-07-06T00:00:00"/>
    <d v="2022-10-25T00:00:00"/>
    <d v="2025-02-12T00:00:00"/>
    <d v="2027-06-03T00:00:00"/>
    <d v="2029-09-21T00:00:00"/>
    <d v="2032-01-10T00:00:00"/>
    <x v="16"/>
    <x v="1"/>
    <x v="0"/>
  </r>
  <r>
    <x v="0"/>
    <x v="11"/>
    <x v="6"/>
    <d v="2020-11-18T00:00:00"/>
    <d v="2020-11-11T00:00:00"/>
    <d v="2021-12-11T00:00:00"/>
    <d v="2023-01-11T00:00:00"/>
    <d v="2024-02-11T00:00:00"/>
    <d v="2025-03-11T00:00:00"/>
    <d v="2026-04-11T00:00:00"/>
    <x v="2"/>
    <x v="1"/>
    <x v="0"/>
  </r>
  <r>
    <x v="0"/>
    <x v="11"/>
    <x v="6"/>
    <d v="2020-11-18T00:00:00"/>
    <d v="2020-11-11T00:00:00"/>
    <d v="2021-12-11T00:00:00"/>
    <d v="2023-01-11T00:00:00"/>
    <d v="2024-02-11T00:00:00"/>
    <d v="2025-03-11T00:00:00"/>
    <d v="2026-04-11T00:00:00"/>
    <x v="28"/>
    <x v="0"/>
    <x v="0"/>
  </r>
  <r>
    <x v="0"/>
    <x v="11"/>
    <x v="7"/>
    <d v="2020-11-11T00:00:00"/>
    <d v="2020-11-04T00:00:00"/>
    <d v="2021-12-04T00:00:00"/>
    <d v="2023-01-04T00:00:00"/>
    <d v="2024-02-04T00:00:00"/>
    <d v="2025-03-04T00:00:00"/>
    <d v="2026-04-04T00:00:00"/>
    <x v="38"/>
    <x v="1"/>
    <x v="0"/>
  </r>
  <r>
    <x v="0"/>
    <x v="11"/>
    <x v="7"/>
    <d v="2020-11-11T00:00:00"/>
    <d v="2020-11-04T00:00:00"/>
    <d v="2021-12-04T00:00:00"/>
    <d v="2023-01-04T00:00:00"/>
    <d v="2024-02-04T00:00:00"/>
    <d v="2025-03-04T00:00:00"/>
    <d v="2026-04-04T00:00:00"/>
    <x v="51"/>
    <x v="0"/>
    <x v="0"/>
  </r>
  <r>
    <x v="0"/>
    <x v="11"/>
    <x v="3"/>
    <d v="2021-08-07T00:00:00"/>
    <d v="2021-07-07T00:00:00"/>
    <d v="2023-07-06T00:00:00"/>
    <d v="2025-07-04T00:00:00"/>
    <d v="2027-07-03T00:00:00"/>
    <d v="2029-07-01T00:00:00"/>
    <d v="2031-06-30T00:00:00"/>
    <x v="23"/>
    <x v="0"/>
    <x v="0"/>
  </r>
  <r>
    <x v="0"/>
    <x v="11"/>
    <x v="20"/>
    <d v="2020-06-26T00:00:00"/>
    <d v="2020-04-26T00:00:00"/>
    <d v="2023-04-26T00:00:00"/>
    <d v="2026-04-26T00:00:00"/>
    <d v="2029-04-26T00:00:00"/>
    <d v="2032-04-26T00:00:00"/>
    <d v="2035-04-26T00:00:00"/>
    <x v="50"/>
    <x v="1"/>
    <x v="0"/>
  </r>
  <r>
    <x v="0"/>
    <x v="11"/>
    <x v="21"/>
    <d v="2020-10-04T00:00:00"/>
    <d v="2020-09-04T00:00:00"/>
    <d v="2021-07-01T00:00:00"/>
    <d v="2022-04-27T00:00:00"/>
    <d v="2023-02-21T00:00:00"/>
    <d v="2023-12-18T00:00:00"/>
    <d v="2024-10-13T00:00:00"/>
    <x v="9"/>
    <x v="1"/>
    <x v="0"/>
  </r>
  <r>
    <x v="0"/>
    <x v="11"/>
    <x v="21"/>
    <d v="2020-10-04T00:00:00"/>
    <d v="2020-09-04T00:00:00"/>
    <d v="2021-07-01T00:00:00"/>
    <d v="2022-04-27T00:00:00"/>
    <d v="2023-02-21T00:00:00"/>
    <d v="2023-12-18T00:00:00"/>
    <d v="2024-10-13T00:00:00"/>
    <x v="41"/>
    <x v="0"/>
    <x v="0"/>
  </r>
  <r>
    <x v="0"/>
    <x v="11"/>
    <x v="1"/>
    <d v="2020-06-20T00:00:00"/>
    <d v="2020-04-20T00:00:00"/>
    <d v="2022-04-20T00:00:00"/>
    <d v="2024-04-20T00:00:00"/>
    <d v="2026-04-20T00:00:00"/>
    <d v="2028-04-20T00:00:00"/>
    <d v="2030-04-20T00:00:00"/>
    <x v="50"/>
    <x v="1"/>
    <x v="0"/>
  </r>
  <r>
    <x v="0"/>
    <x v="11"/>
    <x v="2"/>
    <d v="2020-06-25T00:00:00"/>
    <d v="2020-05-25T00:00:00"/>
    <d v="2020-10-22T00:00:00"/>
    <d v="2021-03-21T00:00:00"/>
    <d v="2021-08-18T00:00:00"/>
    <d v="2022-01-15T00:00:00"/>
    <d v="2022-06-14T00:00:00"/>
    <x v="42"/>
    <x v="1"/>
    <x v="0"/>
  </r>
  <r>
    <x v="0"/>
    <x v="11"/>
    <x v="2"/>
    <d v="2020-06-25T00:00:00"/>
    <d v="2020-05-25T00:00:00"/>
    <d v="2020-10-22T00:00:00"/>
    <d v="2021-03-21T00:00:00"/>
    <d v="2021-08-18T00:00:00"/>
    <d v="2022-01-15T00:00:00"/>
    <d v="2022-06-14T00:00:00"/>
    <x v="34"/>
    <x v="1"/>
    <x v="0"/>
  </r>
  <r>
    <x v="0"/>
    <x v="11"/>
    <x v="2"/>
    <d v="2020-06-25T00:00:00"/>
    <d v="2020-05-25T00:00:00"/>
    <d v="2020-10-22T00:00:00"/>
    <d v="2021-03-21T00:00:00"/>
    <d v="2021-08-18T00:00:00"/>
    <d v="2022-01-15T00:00:00"/>
    <d v="2022-06-14T00:00:00"/>
    <x v="37"/>
    <x v="0"/>
    <x v="0"/>
  </r>
  <r>
    <x v="0"/>
    <x v="11"/>
    <x v="2"/>
    <d v="2020-06-25T00:00:00"/>
    <d v="2020-05-25T00:00:00"/>
    <d v="2020-10-22T00:00:00"/>
    <d v="2021-03-21T00:00:00"/>
    <d v="2021-08-18T00:00:00"/>
    <d v="2022-01-15T00:00:00"/>
    <d v="2022-06-14T00:00:00"/>
    <x v="11"/>
    <x v="0"/>
    <x v="0"/>
  </r>
  <r>
    <x v="0"/>
    <x v="11"/>
    <x v="2"/>
    <d v="2020-06-25T00:00:00"/>
    <d v="2020-05-25T00:00:00"/>
    <d v="2020-10-22T00:00:00"/>
    <d v="2021-03-21T00:00:00"/>
    <d v="2021-08-18T00:00:00"/>
    <d v="2022-01-15T00:00:00"/>
    <d v="2022-06-14T00:00:00"/>
    <x v="29"/>
    <x v="2"/>
    <x v="0"/>
  </r>
  <r>
    <x v="0"/>
    <x v="11"/>
    <x v="2"/>
    <d v="2020-07-12T00:00:00"/>
    <d v="2020-06-12T00:00:00"/>
    <d v="2020-11-09T00:00:00"/>
    <d v="2021-04-08T00:00:00"/>
    <d v="2021-09-05T00:00:00"/>
    <d v="2022-02-02T00:00:00"/>
    <d v="2022-07-02T00:00:00"/>
    <x v="3"/>
    <x v="1"/>
    <x v="0"/>
  </r>
  <r>
    <x v="0"/>
    <x v="11"/>
    <x v="2"/>
    <d v="2020-07-12T00:00:00"/>
    <d v="2020-06-12T00:00:00"/>
    <d v="2020-11-09T00:00:00"/>
    <d v="2021-04-08T00:00:00"/>
    <d v="2021-09-05T00:00:00"/>
    <d v="2022-02-02T00:00:00"/>
    <d v="2022-07-02T00:00:00"/>
    <x v="2"/>
    <x v="1"/>
    <x v="0"/>
  </r>
  <r>
    <x v="0"/>
    <x v="11"/>
    <x v="2"/>
    <d v="2020-07-12T00:00:00"/>
    <d v="2020-06-12T00:00:00"/>
    <d v="2020-11-09T00:00:00"/>
    <d v="2021-04-08T00:00:00"/>
    <d v="2021-09-05T00:00:00"/>
    <d v="2022-02-02T00:00:00"/>
    <d v="2022-07-02T00:00:00"/>
    <x v="48"/>
    <x v="0"/>
    <x v="0"/>
  </r>
  <r>
    <x v="0"/>
    <x v="11"/>
    <x v="2"/>
    <d v="2020-07-12T00:00:00"/>
    <d v="2020-06-12T00:00:00"/>
    <d v="2020-11-09T00:00:00"/>
    <d v="2021-04-08T00:00:00"/>
    <d v="2021-09-05T00:00:00"/>
    <d v="2022-02-02T00:00:00"/>
    <d v="2022-07-02T00:00:00"/>
    <x v="5"/>
    <x v="0"/>
    <x v="0"/>
  </r>
  <r>
    <x v="0"/>
    <x v="11"/>
    <x v="12"/>
    <d v="2021-09-29T00:00:00"/>
    <d v="2021-09-22T00:00:00"/>
    <d v="2024-10-22T00:00:00"/>
    <d v="2027-11-22T00:00:00"/>
    <d v="2030-12-22T00:00:00"/>
    <d v="2034-01-22T00:00:00"/>
    <d v="2037-02-22T00:00:00"/>
    <x v="46"/>
    <x v="0"/>
    <x v="0"/>
  </r>
  <r>
    <x v="0"/>
    <x v="11"/>
    <x v="13"/>
    <d v="2020-08-06T00:00:00"/>
    <d v="2020-07-06T00:00:00"/>
    <d v="2022-10-25T00:00:00"/>
    <d v="2025-02-12T00:00:00"/>
    <d v="2027-06-03T00:00:00"/>
    <d v="2029-09-21T00:00:00"/>
    <d v="2032-01-10T00:00:00"/>
    <x v="16"/>
    <x v="1"/>
    <x v="0"/>
  </r>
  <r>
    <x v="0"/>
    <x v="11"/>
    <x v="15"/>
    <d v="2021-08-07T00:00:00"/>
    <d v="2021-07-07T00:00:00"/>
    <d v="2023-07-06T00:00:00"/>
    <d v="2025-07-04T00:00:00"/>
    <d v="2027-07-03T00:00:00"/>
    <d v="2029-07-01T00:00:00"/>
    <d v="2031-06-30T00:00:00"/>
    <x v="23"/>
    <x v="0"/>
    <x v="0"/>
  </r>
  <r>
    <x v="0"/>
    <x v="11"/>
    <x v="19"/>
    <d v="2020-11-05T00:00:00"/>
    <d v="2020-10-29T00:00:00"/>
    <d v="2021-11-29T00:00:00"/>
    <d v="2022-12-29T00:00:00"/>
    <d v="2024-01-29T00:00:00"/>
    <d v="2025-03-01T00:00:00"/>
    <d v="2026-04-01T00:00:00"/>
    <x v="15"/>
    <x v="1"/>
    <x v="0"/>
  </r>
  <r>
    <x v="0"/>
    <x v="11"/>
    <x v="19"/>
    <d v="2020-11-05T00:00:00"/>
    <d v="2020-10-29T00:00:00"/>
    <d v="2021-11-29T00:00:00"/>
    <d v="2022-12-29T00:00:00"/>
    <d v="2024-01-29T00:00:00"/>
    <d v="2025-03-01T00:00:00"/>
    <d v="2026-04-01T00:00:00"/>
    <x v="51"/>
    <x v="0"/>
    <x v="0"/>
  </r>
  <r>
    <x v="0"/>
    <x v="11"/>
    <x v="16"/>
    <d v="2021-05-23T00:00:00"/>
    <d v="2021-04-23T00:00:00"/>
    <d v="2029-04-23T00:00:00"/>
    <d v="2037-04-23T00:00:00"/>
    <d v="2045-04-23T00:00:00"/>
    <d v="2053-04-23T00:00:00"/>
    <d v="2061-04-23T00:00:00"/>
    <x v="45"/>
    <x v="0"/>
    <x v="0"/>
  </r>
  <r>
    <x v="0"/>
    <x v="11"/>
    <x v="17"/>
    <d v="2021-08-07T00:00:00"/>
    <d v="2021-07-07T00:00:00"/>
    <d v="2023-07-06T00:00:00"/>
    <d v="2025-07-04T00:00:00"/>
    <d v="2027-07-03T00:00:00"/>
    <d v="2029-07-01T00:00:00"/>
    <d v="2031-06-30T00:00:00"/>
    <x v="23"/>
    <x v="0"/>
    <x v="0"/>
  </r>
  <r>
    <x v="0"/>
    <x v="11"/>
    <x v="18"/>
    <d v="2020-09-20T00:00:00"/>
    <d v="2020-09-13T00:00:00"/>
    <d v="2022-04-13T00:00:00"/>
    <d v="2023-11-13T00:00:00"/>
    <d v="2025-06-13T00:00:00"/>
    <d v="2027-01-13T00:00:00"/>
    <d v="2028-08-13T00:00:00"/>
    <x v="35"/>
    <x v="1"/>
    <x v="0"/>
  </r>
  <r>
    <x v="0"/>
    <x v="11"/>
    <x v="10"/>
    <d v="2021-09-30T00:00:00"/>
    <d v="2021-09-23T00:00:00"/>
    <d v="2024-10-23T00:00:00"/>
    <d v="2027-11-23T00:00:00"/>
    <d v="2030-12-23T00:00:00"/>
    <d v="2034-01-23T00:00:00"/>
    <d v="2037-02-23T00:00:00"/>
    <x v="46"/>
    <x v="0"/>
    <x v="0"/>
  </r>
  <r>
    <x v="0"/>
    <x v="11"/>
    <x v="9"/>
    <d v="2021-08-07T00:00:00"/>
    <d v="2021-07-07T00:00:00"/>
    <d v="2023-07-06T00:00:00"/>
    <d v="2025-07-04T00:00:00"/>
    <d v="2027-07-03T00:00:00"/>
    <d v="2029-07-01T00:00:00"/>
    <d v="2031-06-30T00:00:00"/>
    <x v="23"/>
    <x v="0"/>
    <x v="0"/>
  </r>
  <r>
    <x v="0"/>
    <x v="11"/>
    <x v="14"/>
    <d v="2020-08-06T00:00:00"/>
    <d v="2020-07-06T00:00:00"/>
    <d v="2022-10-25T00:00:00"/>
    <d v="2025-02-12T00:00:00"/>
    <d v="2027-06-03T00:00:00"/>
    <d v="2029-09-21T00:00:00"/>
    <d v="2032-01-10T00:00:00"/>
    <x v="16"/>
    <x v="1"/>
    <x v="0"/>
  </r>
  <r>
    <x v="0"/>
    <x v="12"/>
    <x v="5"/>
    <d v="2020-05-17T00:00:00"/>
    <d v="2020-04-17T00:00:00"/>
    <d v="2022-08-06T00:00:00"/>
    <d v="2024-11-24T00:00:00"/>
    <d v="2027-03-15T00:00:00"/>
    <d v="2029-07-03T00:00:00"/>
    <d v="2031-10-22T00:00:00"/>
    <x v="45"/>
    <x v="1"/>
    <x v="0"/>
  </r>
  <r>
    <x v="0"/>
    <x v="12"/>
    <x v="7"/>
    <d v="2020-11-17T00:00:00"/>
    <d v="2020-11-10T00:00:00"/>
    <d v="2021-12-10T00:00:00"/>
    <d v="2023-01-10T00:00:00"/>
    <d v="2024-02-10T00:00:00"/>
    <d v="2025-03-10T00:00:00"/>
    <d v="2026-04-10T00:00:00"/>
    <x v="2"/>
    <x v="1"/>
    <x v="0"/>
  </r>
  <r>
    <x v="0"/>
    <x v="12"/>
    <x v="7"/>
    <d v="2020-11-17T00:00:00"/>
    <d v="2020-11-10T00:00:00"/>
    <d v="2021-12-10T00:00:00"/>
    <d v="2023-01-10T00:00:00"/>
    <d v="2024-02-10T00:00:00"/>
    <d v="2025-03-10T00:00:00"/>
    <d v="2026-04-10T00:00:00"/>
    <x v="28"/>
    <x v="0"/>
    <x v="0"/>
  </r>
  <r>
    <x v="0"/>
    <x v="12"/>
    <x v="6"/>
    <d v="2020-12-01T00:00:00"/>
    <d v="2020-11-24T00:00:00"/>
    <d v="2021-12-24T00:00:00"/>
    <d v="2023-01-24T00:00:00"/>
    <d v="2024-02-24T00:00:00"/>
    <d v="2025-03-24T00:00:00"/>
    <d v="2026-04-24T00:00:00"/>
    <x v="51"/>
    <x v="1"/>
    <x v="0"/>
  </r>
  <r>
    <x v="0"/>
    <x v="12"/>
    <x v="6"/>
    <d v="2020-12-01T00:00:00"/>
    <d v="2020-11-24T00:00:00"/>
    <d v="2021-12-24T00:00:00"/>
    <d v="2023-01-24T00:00:00"/>
    <d v="2024-02-24T00:00:00"/>
    <d v="2025-03-24T00:00:00"/>
    <d v="2026-04-24T00:00:00"/>
    <x v="43"/>
    <x v="0"/>
    <x v="0"/>
  </r>
  <r>
    <x v="0"/>
    <x v="12"/>
    <x v="3"/>
    <d v="2021-06-11T00:00:00"/>
    <d v="2021-05-11T00:00:00"/>
    <d v="2023-05-10T00:00:00"/>
    <d v="2025-05-08T00:00:00"/>
    <d v="2027-05-07T00:00:00"/>
    <d v="2029-05-05T00:00:00"/>
    <d v="2031-05-04T00:00:00"/>
    <x v="25"/>
    <x v="0"/>
    <x v="0"/>
  </r>
  <r>
    <x v="0"/>
    <x v="12"/>
    <x v="4"/>
    <d v="2021-06-26T00:00:00"/>
    <d v="2021-05-26T00:00:00"/>
    <d v="2024-04-10T00:00:00"/>
    <d v="2027-02-24T00:00:00"/>
    <d v="2030-01-09T00:00:00"/>
    <d v="2032-11-24T00:00:00"/>
    <d v="2035-10-10T00:00:00"/>
    <x v="40"/>
    <x v="0"/>
    <x v="0"/>
  </r>
  <r>
    <x v="0"/>
    <x v="12"/>
    <x v="20"/>
    <d v="2020-05-30T00:00:00"/>
    <d v="2020-03-30T00:00:00"/>
    <d v="2023-03-30T00:00:00"/>
    <d v="2026-03-30T00:00:00"/>
    <d v="2029-03-30T00:00:00"/>
    <d v="2032-03-30T00:00:00"/>
    <d v="2035-03-30T00:00:00"/>
    <x v="48"/>
    <x v="1"/>
    <x v="0"/>
  </r>
  <r>
    <x v="0"/>
    <x v="12"/>
    <x v="21"/>
    <d v="2020-07-16T00:00:00"/>
    <d v="2020-06-16T00:00:00"/>
    <d v="2021-04-12T00:00:00"/>
    <d v="2022-02-06T00:00:00"/>
    <d v="2022-12-03T00:00:00"/>
    <d v="2023-09-29T00:00:00"/>
    <d v="2024-07-25T00:00:00"/>
    <x v="7"/>
    <x v="1"/>
    <x v="0"/>
  </r>
  <r>
    <x v="0"/>
    <x v="12"/>
    <x v="21"/>
    <d v="2020-07-16T00:00:00"/>
    <d v="2020-06-16T00:00:00"/>
    <d v="2021-04-12T00:00:00"/>
    <d v="2022-02-06T00:00:00"/>
    <d v="2022-12-03T00:00:00"/>
    <d v="2023-09-29T00:00:00"/>
    <d v="2024-07-25T00:00:00"/>
    <x v="8"/>
    <x v="0"/>
    <x v="0"/>
  </r>
  <r>
    <x v="0"/>
    <x v="12"/>
    <x v="1"/>
    <d v="2020-06-15T00:00:00"/>
    <d v="2020-04-15T00:00:00"/>
    <d v="2022-04-15T00:00:00"/>
    <d v="2024-04-15T00:00:00"/>
    <d v="2026-04-15T00:00:00"/>
    <d v="2028-04-15T00:00:00"/>
    <d v="2030-04-15T00:00:00"/>
    <x v="45"/>
    <x v="1"/>
    <x v="0"/>
  </r>
  <r>
    <x v="0"/>
    <x v="12"/>
    <x v="2"/>
    <d v="2020-12-21T00:00:00"/>
    <d v="2020-11-21T00:00:00"/>
    <d v="2021-04-20T00:00:00"/>
    <d v="2021-09-17T00:00:00"/>
    <d v="2022-02-14T00:00:00"/>
    <d v="2022-07-14T00:00:00"/>
    <d v="2022-12-11T00:00:00"/>
    <x v="24"/>
    <x v="1"/>
    <x v="0"/>
  </r>
  <r>
    <x v="0"/>
    <x v="12"/>
    <x v="2"/>
    <d v="2020-12-21T00:00:00"/>
    <d v="2020-11-21T00:00:00"/>
    <d v="2021-04-20T00:00:00"/>
    <d v="2021-09-17T00:00:00"/>
    <d v="2022-02-14T00:00:00"/>
    <d v="2022-07-14T00:00:00"/>
    <d v="2022-12-11T00:00:00"/>
    <x v="45"/>
    <x v="0"/>
    <x v="0"/>
  </r>
  <r>
    <x v="0"/>
    <x v="12"/>
    <x v="2"/>
    <d v="2020-12-21T00:00:00"/>
    <d v="2020-11-21T00:00:00"/>
    <d v="2021-04-20T00:00:00"/>
    <d v="2021-09-17T00:00:00"/>
    <d v="2022-02-14T00:00:00"/>
    <d v="2022-07-14T00:00:00"/>
    <d v="2022-12-11T00:00:00"/>
    <x v="35"/>
    <x v="0"/>
    <x v="0"/>
  </r>
  <r>
    <x v="0"/>
    <x v="12"/>
    <x v="2"/>
    <d v="2020-12-22T00:00:00"/>
    <d v="2020-11-22T00:00:00"/>
    <d v="2021-04-21T00:00:00"/>
    <d v="2021-09-18T00:00:00"/>
    <d v="2022-02-15T00:00:00"/>
    <d v="2022-07-15T00:00:00"/>
    <d v="2022-12-12T00:00:00"/>
    <x v="24"/>
    <x v="1"/>
    <x v="0"/>
  </r>
  <r>
    <x v="0"/>
    <x v="12"/>
    <x v="2"/>
    <d v="2020-12-22T00:00:00"/>
    <d v="2020-11-22T00:00:00"/>
    <d v="2021-04-21T00:00:00"/>
    <d v="2021-09-18T00:00:00"/>
    <d v="2022-02-15T00:00:00"/>
    <d v="2022-07-15T00:00:00"/>
    <d v="2022-12-12T00:00:00"/>
    <x v="45"/>
    <x v="0"/>
    <x v="0"/>
  </r>
  <r>
    <x v="0"/>
    <x v="12"/>
    <x v="2"/>
    <d v="2020-12-22T00:00:00"/>
    <d v="2020-11-22T00:00:00"/>
    <d v="2021-04-21T00:00:00"/>
    <d v="2021-09-18T00:00:00"/>
    <d v="2022-02-15T00:00:00"/>
    <d v="2022-07-15T00:00:00"/>
    <d v="2022-12-12T00:00:00"/>
    <x v="35"/>
    <x v="0"/>
    <x v="0"/>
  </r>
  <r>
    <x v="0"/>
    <x v="12"/>
    <x v="12"/>
    <d v="2021-10-06T00:00:00"/>
    <d v="2021-09-29T00:00:00"/>
    <d v="2024-10-29T00:00:00"/>
    <d v="2027-11-29T00:00:00"/>
    <d v="2030-12-29T00:00:00"/>
    <d v="2034-01-29T00:00:00"/>
    <d v="2037-03-01T00:00:00"/>
    <x v="30"/>
    <x v="0"/>
    <x v="0"/>
  </r>
  <r>
    <x v="0"/>
    <x v="12"/>
    <x v="13"/>
    <d v="2020-05-17T00:00:00"/>
    <d v="2020-04-17T00:00:00"/>
    <d v="2022-08-06T00:00:00"/>
    <d v="2024-11-24T00:00:00"/>
    <d v="2027-03-15T00:00:00"/>
    <d v="2029-07-03T00:00:00"/>
    <d v="2031-10-22T00:00:00"/>
    <x v="45"/>
    <x v="1"/>
    <x v="0"/>
  </r>
  <r>
    <x v="0"/>
    <x v="12"/>
    <x v="15"/>
    <d v="2021-06-11T00:00:00"/>
    <d v="2021-05-11T00:00:00"/>
    <d v="2023-05-10T00:00:00"/>
    <d v="2025-05-08T00:00:00"/>
    <d v="2027-05-07T00:00:00"/>
    <d v="2029-05-05T00:00:00"/>
    <d v="2031-05-04T00:00:00"/>
    <x v="25"/>
    <x v="0"/>
    <x v="0"/>
  </r>
  <r>
    <x v="0"/>
    <x v="12"/>
    <x v="19"/>
    <d v="2020-11-12T00:00:00"/>
    <d v="2020-11-05T00:00:00"/>
    <d v="2021-12-05T00:00:00"/>
    <d v="2023-01-05T00:00:00"/>
    <d v="2024-02-05T00:00:00"/>
    <d v="2025-03-05T00:00:00"/>
    <d v="2026-04-05T00:00:00"/>
    <x v="38"/>
    <x v="1"/>
    <x v="0"/>
  </r>
  <r>
    <x v="0"/>
    <x v="12"/>
    <x v="19"/>
    <d v="2020-11-12T00:00:00"/>
    <d v="2020-11-05T00:00:00"/>
    <d v="2021-12-05T00:00:00"/>
    <d v="2023-01-05T00:00:00"/>
    <d v="2024-02-05T00:00:00"/>
    <d v="2025-03-05T00:00:00"/>
    <d v="2026-04-05T00:00:00"/>
    <x v="51"/>
    <x v="0"/>
    <x v="0"/>
  </r>
  <r>
    <x v="0"/>
    <x v="12"/>
    <x v="16"/>
    <d v="2021-09-02T00:00:00"/>
    <d v="2021-08-02T00:00:00"/>
    <d v="2029-08-02T00:00:00"/>
    <d v="2037-08-02T00:00:00"/>
    <d v="2045-08-02T00:00:00"/>
    <d v="2053-08-02T00:00:00"/>
    <d v="2061-08-02T00:00:00"/>
    <x v="20"/>
    <x v="0"/>
    <x v="0"/>
  </r>
  <r>
    <x v="0"/>
    <x v="12"/>
    <x v="17"/>
    <d v="2021-06-11T00:00:00"/>
    <d v="2021-05-11T00:00:00"/>
    <d v="2023-05-10T00:00:00"/>
    <d v="2025-05-08T00:00:00"/>
    <d v="2027-05-07T00:00:00"/>
    <d v="2029-05-05T00:00:00"/>
    <d v="2031-05-04T00:00:00"/>
    <x v="25"/>
    <x v="0"/>
    <x v="0"/>
  </r>
  <r>
    <x v="0"/>
    <x v="12"/>
    <x v="18"/>
    <d v="2020-09-26T00:00:00"/>
    <d v="2020-09-19T00:00:00"/>
    <d v="2022-04-19T00:00:00"/>
    <d v="2023-11-19T00:00:00"/>
    <d v="2025-06-19T00:00:00"/>
    <d v="2027-01-19T00:00:00"/>
    <d v="2028-08-19T00:00:00"/>
    <x v="46"/>
    <x v="1"/>
    <x v="0"/>
  </r>
  <r>
    <x v="0"/>
    <x v="12"/>
    <x v="9"/>
    <d v="2021-06-11T00:00:00"/>
    <d v="2021-05-11T00:00:00"/>
    <d v="2023-05-10T00:00:00"/>
    <d v="2025-05-08T00:00:00"/>
    <d v="2027-05-07T00:00:00"/>
    <d v="2029-05-05T00:00:00"/>
    <d v="2031-05-04T00:00:00"/>
    <x v="25"/>
    <x v="0"/>
    <x v="0"/>
  </r>
  <r>
    <x v="0"/>
    <x v="12"/>
    <x v="10"/>
    <d v="2021-10-07T00:00:00"/>
    <d v="2021-09-30T00:00:00"/>
    <d v="2024-10-30T00:00:00"/>
    <d v="2027-11-30T00:00:00"/>
    <d v="2030-12-30T00:00:00"/>
    <d v="2034-01-30T00:00:00"/>
    <d v="2037-03-02T00:00:00"/>
    <x v="30"/>
    <x v="0"/>
    <x v="0"/>
  </r>
  <r>
    <x v="0"/>
    <x v="12"/>
    <x v="14"/>
    <d v="2020-05-17T00:00:00"/>
    <d v="2020-04-17T00:00:00"/>
    <d v="2022-08-06T00:00:00"/>
    <d v="2024-11-24T00:00:00"/>
    <d v="2027-03-15T00:00:00"/>
    <d v="2029-07-03T00:00:00"/>
    <d v="2031-10-22T00:00:00"/>
    <x v="45"/>
    <x v="1"/>
    <x v="0"/>
  </r>
  <r>
    <x v="0"/>
    <x v="12"/>
    <x v="11"/>
    <d v="2021-06-11T00:00:00"/>
    <d v="2021-05-11T00:00:00"/>
    <d v="2023-05-10T00:00:00"/>
    <d v="2025-05-08T00:00:00"/>
    <d v="2027-05-07T00:00:00"/>
    <d v="2029-05-05T00:00:00"/>
    <d v="2031-05-04T00:00:00"/>
    <x v="25"/>
    <x v="0"/>
    <x v="0"/>
  </r>
  <r>
    <x v="0"/>
    <x v="12"/>
    <x v="21"/>
    <d v="2021-01-11T00:00:00"/>
    <d v="2020-12-11T00:00:00"/>
    <d v="2021-10-07T00:00:00"/>
    <d v="2022-08-03T00:00:00"/>
    <d v="2023-05-30T00:00:00"/>
    <d v="2024-03-25T00:00:00"/>
    <d v="2025-01-19T00:00:00"/>
    <x v="44"/>
    <x v="1"/>
    <x v="0"/>
  </r>
  <r>
    <x v="0"/>
    <x v="12"/>
    <x v="21"/>
    <d v="2021-01-11T00:00:00"/>
    <d v="2020-12-11T00:00:00"/>
    <d v="2021-10-07T00:00:00"/>
    <d v="2022-08-03T00:00:00"/>
    <d v="2023-05-30T00:00:00"/>
    <d v="2024-03-25T00:00:00"/>
    <d v="2025-01-19T00:00:00"/>
    <x v="31"/>
    <x v="0"/>
    <x v="0"/>
  </r>
  <r>
    <x v="0"/>
    <x v="12"/>
    <x v="0"/>
    <d v="2021-09-11T00:00:00"/>
    <d v="2021-07-11T00:00:00"/>
    <d v="2024-01-09T00:00:00"/>
    <d v="2026-07-09T00:00:00"/>
    <d v="2029-01-06T00:00:00"/>
    <d v="2031-07-07T00:00:00"/>
    <d v="2034-01-04T00:00:00"/>
    <x v="23"/>
    <x v="0"/>
    <x v="0"/>
  </r>
  <r>
    <x v="0"/>
    <x v="12"/>
    <x v="0"/>
    <d v="2021-09-11T00:00:00"/>
    <d v="2021-07-11T00:00:00"/>
    <d v="2024-01-09T00:00:00"/>
    <d v="2026-07-09T00:00:00"/>
    <d v="2029-01-06T00:00:00"/>
    <d v="2031-07-07T00:00:00"/>
    <d v="2034-01-04T00:00:00"/>
    <x v="23"/>
    <x v="0"/>
    <x v="0"/>
  </r>
  <r>
    <x v="0"/>
    <x v="12"/>
    <x v="0"/>
    <d v="2020-10-17T00:00:00"/>
    <d v="2020-08-17T00:00:00"/>
    <d v="2023-02-15T00:00:00"/>
    <d v="2025-08-15T00:00:00"/>
    <d v="2028-02-13T00:00:00"/>
    <d v="2030-08-13T00:00:00"/>
    <d v="2033-02-10T00:00:00"/>
    <x v="27"/>
    <x v="1"/>
    <x v="0"/>
  </r>
  <r>
    <x v="0"/>
    <x v="12"/>
    <x v="0"/>
    <d v="2020-06-22T00:00:00"/>
    <d v="2020-04-22T00:00:00"/>
    <d v="2022-10-21T00:00:00"/>
    <d v="2025-04-20T00:00:00"/>
    <d v="2027-10-19T00:00:00"/>
    <d v="2030-04-18T00:00:00"/>
    <d v="2032-10-16T00:00:00"/>
    <x v="50"/>
    <x v="1"/>
    <x v="0"/>
  </r>
  <r>
    <x v="0"/>
    <x v="12"/>
    <x v="0"/>
    <d v="2022-02-06T00:00:00"/>
    <d v="2021-12-06T00:00:00"/>
    <d v="2024-06-05T00:00:00"/>
    <d v="2026-12-04T00:00:00"/>
    <d v="2029-06-03T00:00:00"/>
    <d v="2031-12-02T00:00:00"/>
    <d v="2034-06-01T00:00:00"/>
    <x v="28"/>
    <x v="0"/>
    <x v="0"/>
  </r>
  <r>
    <x v="0"/>
    <x v="12"/>
    <x v="0"/>
    <d v="2020-10-17T00:00:00"/>
    <d v="2020-08-17T00:00:00"/>
    <d v="2023-02-15T00:00:00"/>
    <d v="2025-08-15T00:00:00"/>
    <d v="2028-02-13T00:00:00"/>
    <d v="2030-08-13T00:00:00"/>
    <d v="2033-02-10T00:00:00"/>
    <x v="27"/>
    <x v="1"/>
    <x v="0"/>
  </r>
  <r>
    <x v="0"/>
    <x v="13"/>
    <x v="4"/>
    <d v="2020-06-26T00:00:00"/>
    <d v="2020-05-26T00:00:00"/>
    <d v="2023-04-11T00:00:00"/>
    <d v="2026-02-24T00:00:00"/>
    <d v="2029-01-09T00:00:00"/>
    <d v="2031-11-25T00:00:00"/>
    <d v="2034-10-10T00:00:00"/>
    <x v="42"/>
    <x v="1"/>
    <x v="0"/>
  </r>
  <r>
    <x v="0"/>
    <x v="13"/>
    <x v="2"/>
    <d v="2020-06-30T00:00:00"/>
    <d v="2020-05-30T00:00:00"/>
    <d v="2020-10-27T00:00:00"/>
    <d v="2021-03-26T00:00:00"/>
    <d v="2021-08-23T00:00:00"/>
    <d v="2022-01-20T00:00:00"/>
    <d v="2022-06-19T00:00:00"/>
    <x v="42"/>
    <x v="1"/>
    <x v="0"/>
  </r>
  <r>
    <x v="0"/>
    <x v="13"/>
    <x v="2"/>
    <d v="2020-06-30T00:00:00"/>
    <d v="2020-05-30T00:00:00"/>
    <d v="2020-10-27T00:00:00"/>
    <d v="2021-03-26T00:00:00"/>
    <d v="2021-08-23T00:00:00"/>
    <d v="2022-01-20T00:00:00"/>
    <d v="2022-06-19T00:00:00"/>
    <x v="15"/>
    <x v="1"/>
    <x v="0"/>
  </r>
  <r>
    <x v="0"/>
    <x v="13"/>
    <x v="2"/>
    <d v="2020-06-30T00:00:00"/>
    <d v="2020-05-30T00:00:00"/>
    <d v="2020-10-27T00:00:00"/>
    <d v="2021-03-26T00:00:00"/>
    <d v="2021-08-23T00:00:00"/>
    <d v="2022-01-20T00:00:00"/>
    <d v="2022-06-19T00:00:00"/>
    <x v="18"/>
    <x v="0"/>
    <x v="0"/>
  </r>
  <r>
    <x v="0"/>
    <x v="13"/>
    <x v="2"/>
    <d v="2020-06-30T00:00:00"/>
    <d v="2020-05-30T00:00:00"/>
    <d v="2020-10-27T00:00:00"/>
    <d v="2021-03-26T00:00:00"/>
    <d v="2021-08-23T00:00:00"/>
    <d v="2022-01-20T00:00:00"/>
    <d v="2022-06-19T00:00:00"/>
    <x v="27"/>
    <x v="0"/>
    <x v="0"/>
  </r>
  <r>
    <x v="0"/>
    <x v="13"/>
    <x v="0"/>
    <d v="2020-09-23T00:00:00"/>
    <d v="2020-07-23T00:00:00"/>
    <d v="2023-01-21T00:00:00"/>
    <d v="2025-07-21T00:00:00"/>
    <d v="2028-01-19T00:00:00"/>
    <d v="2030-07-19T00:00:00"/>
    <d v="2033-01-16T00:00:00"/>
    <x v="14"/>
    <x v="1"/>
    <x v="0"/>
  </r>
  <r>
    <x v="0"/>
    <x v="13"/>
    <x v="23"/>
    <d v="2020-03-13T00:00:00"/>
    <d v="2020-01-13T00:00:00"/>
    <d v="2026-01-13T00:00:00"/>
    <d v="2032-01-13T00:00:00"/>
    <d v="2038-01-13T00:00:00"/>
    <d v="2044-01-13T00:00:00"/>
    <d v="2050-01-13T00:00:00"/>
    <x v="6"/>
    <x v="1"/>
    <x v="0"/>
  </r>
  <r>
    <x v="0"/>
    <x v="13"/>
    <x v="21"/>
    <d v="2021-05-09T00:00:00"/>
    <d v="2021-04-09T00:00:00"/>
    <d v="2022-02-03T00:00:00"/>
    <d v="2022-11-30T00:00:00"/>
    <d v="2023-09-26T00:00:00"/>
    <d v="2024-07-22T00:00:00"/>
    <d v="2025-05-18T00:00:00"/>
    <x v="48"/>
    <x v="0"/>
    <x v="0"/>
  </r>
  <r>
    <x v="0"/>
    <x v="13"/>
    <x v="21"/>
    <d v="2022-01-15T00:00:00"/>
    <d v="2021-12-15T00:00:00"/>
    <d v="2022-10-11T00:00:00"/>
    <d v="2023-08-07T00:00:00"/>
    <d v="2024-06-02T00:00:00"/>
    <d v="2025-03-29T00:00:00"/>
    <d v="2026-01-23T00:00:00"/>
    <x v="44"/>
    <x v="0"/>
    <x v="0"/>
  </r>
  <r>
    <x v="0"/>
    <x v="13"/>
    <x v="1"/>
    <d v="2020-07-05T00:00:00"/>
    <d v="2020-05-05T00:00:00"/>
    <d v="2022-05-05T00:00:00"/>
    <d v="2024-05-05T00:00:00"/>
    <d v="2026-05-05T00:00:00"/>
    <d v="2028-05-05T00:00:00"/>
    <d v="2030-05-05T00:00:00"/>
    <x v="25"/>
    <x v="1"/>
    <x v="0"/>
  </r>
  <r>
    <x v="0"/>
    <x v="13"/>
    <x v="2"/>
    <d v="2020-08-08T00:00:00"/>
    <d v="2020-07-08T00:00:00"/>
    <d v="2020-12-05T00:00:00"/>
    <d v="2021-05-04T00:00:00"/>
    <d v="2021-10-01T00:00:00"/>
    <d v="2022-02-28T00:00:00"/>
    <d v="2022-07-28T00:00:00"/>
    <x v="16"/>
    <x v="1"/>
    <x v="0"/>
  </r>
  <r>
    <x v="0"/>
    <x v="13"/>
    <x v="2"/>
    <d v="2020-08-08T00:00:00"/>
    <d v="2020-07-08T00:00:00"/>
    <d v="2020-12-05T00:00:00"/>
    <d v="2021-05-04T00:00:00"/>
    <d v="2021-10-01T00:00:00"/>
    <d v="2022-02-28T00:00:00"/>
    <d v="2022-07-28T00:00:00"/>
    <x v="28"/>
    <x v="1"/>
    <x v="0"/>
  </r>
  <r>
    <x v="0"/>
    <x v="13"/>
    <x v="2"/>
    <d v="2020-08-08T00:00:00"/>
    <d v="2020-07-08T00:00:00"/>
    <d v="2020-12-05T00:00:00"/>
    <d v="2021-05-04T00:00:00"/>
    <d v="2021-10-01T00:00:00"/>
    <d v="2022-02-28T00:00:00"/>
    <d v="2022-07-28T00:00:00"/>
    <x v="36"/>
    <x v="0"/>
    <x v="0"/>
  </r>
  <r>
    <x v="0"/>
    <x v="13"/>
    <x v="2"/>
    <d v="2020-08-08T00:00:00"/>
    <d v="2020-07-08T00:00:00"/>
    <d v="2020-12-05T00:00:00"/>
    <d v="2021-05-04T00:00:00"/>
    <d v="2021-10-01T00:00:00"/>
    <d v="2022-02-28T00:00:00"/>
    <d v="2022-07-28T00:00:00"/>
    <x v="30"/>
    <x v="0"/>
    <x v="0"/>
  </r>
  <r>
    <x v="0"/>
    <x v="13"/>
    <x v="0"/>
    <d v="2020-09-23T00:00:00"/>
    <d v="2020-07-23T00:00:00"/>
    <d v="2023-01-21T00:00:00"/>
    <d v="2025-07-21T00:00:00"/>
    <d v="2028-01-19T00:00:00"/>
    <d v="2030-07-19T00:00:00"/>
    <d v="2033-01-16T00:00:00"/>
    <x v="14"/>
    <x v="1"/>
    <x v="0"/>
  </r>
  <r>
    <x v="0"/>
    <x v="13"/>
    <x v="18"/>
    <d v="2020-06-07T00:00:00"/>
    <d v="2020-05-31T00:00:00"/>
    <d v="2021-12-31T00:00:00"/>
    <d v="2023-07-31T00:00:00"/>
    <d v="2025-03-03T00:00:00"/>
    <d v="2026-10-03T00:00:00"/>
    <d v="2028-05-03T00:00:00"/>
    <x v="42"/>
    <x v="1"/>
    <x v="0"/>
  </r>
  <r>
    <x v="0"/>
    <x v="13"/>
    <x v="18"/>
    <d v="2020-06-07T00:00:00"/>
    <d v="2020-05-31T00:00:00"/>
    <d v="2021-12-31T00:00:00"/>
    <d v="2023-07-31T00:00:00"/>
    <d v="2025-03-03T00:00:00"/>
    <d v="2026-10-03T00:00:00"/>
    <d v="2028-05-03T00:00:00"/>
    <x v="39"/>
    <x v="0"/>
    <x v="0"/>
  </r>
  <r>
    <x v="0"/>
    <x v="13"/>
    <x v="19"/>
    <d v="2020-07-02T00:00:00"/>
    <d v="2020-06-25T00:00:00"/>
    <d v="2021-07-25T00:00:00"/>
    <d v="2022-08-25T00:00:00"/>
    <d v="2023-09-25T00:00:00"/>
    <d v="2024-10-25T00:00:00"/>
    <d v="2025-11-25T00:00:00"/>
    <x v="41"/>
    <x v="1"/>
    <x v="0"/>
  </r>
  <r>
    <x v="0"/>
    <x v="13"/>
    <x v="19"/>
    <d v="2020-07-02T00:00:00"/>
    <d v="2020-06-25T00:00:00"/>
    <d v="2021-07-25T00:00:00"/>
    <d v="2022-08-25T00:00:00"/>
    <d v="2023-09-25T00:00:00"/>
    <d v="2024-10-25T00:00:00"/>
    <d v="2025-11-25T00:00:00"/>
    <x v="13"/>
    <x v="0"/>
    <x v="0"/>
  </r>
  <r>
    <x v="0"/>
    <x v="13"/>
    <x v="17"/>
    <d v="2020-11-23T00:00:00"/>
    <d v="2020-10-23T00:00:00"/>
    <d v="2022-10-22T00:00:00"/>
    <d v="2024-10-20T00:00:00"/>
    <d v="2026-10-19T00:00:00"/>
    <d v="2028-10-17T00:00:00"/>
    <d v="2030-10-16T00:00:00"/>
    <x v="34"/>
    <x v="1"/>
    <x v="0"/>
  </r>
  <r>
    <x v="0"/>
    <x v="13"/>
    <x v="11"/>
    <d v="2020-11-23T00:00:00"/>
    <d v="2020-10-23T00:00:00"/>
    <d v="2022-10-22T00:00:00"/>
    <d v="2024-10-20T00:00:00"/>
    <d v="2026-10-19T00:00:00"/>
    <d v="2028-10-17T00:00:00"/>
    <d v="2030-10-16T00:00:00"/>
    <x v="34"/>
    <x v="1"/>
    <x v="0"/>
  </r>
  <r>
    <x v="0"/>
    <x v="13"/>
    <x v="12"/>
    <d v="2020-06-24T00:00:00"/>
    <d v="2020-06-17T00:00:00"/>
    <d v="2023-07-17T00:00:00"/>
    <d v="2026-08-17T00:00:00"/>
    <d v="2029-09-17T00:00:00"/>
    <d v="2032-10-17T00:00:00"/>
    <d v="2035-11-17T00:00:00"/>
    <x v="7"/>
    <x v="1"/>
    <x v="0"/>
  </r>
  <r>
    <x v="0"/>
    <x v="13"/>
    <x v="15"/>
    <d v="2020-11-23T00:00:00"/>
    <d v="2020-10-23T00:00:00"/>
    <d v="2022-10-22T00:00:00"/>
    <d v="2024-10-20T00:00:00"/>
    <d v="2026-10-19T00:00:00"/>
    <d v="2028-10-17T00:00:00"/>
    <d v="2030-10-16T00:00:00"/>
    <x v="34"/>
    <x v="1"/>
    <x v="0"/>
  </r>
  <r>
    <x v="0"/>
    <x v="13"/>
    <x v="8"/>
    <d v="2020-07-11T00:00:00"/>
    <d v="2020-06-11T00:00:00"/>
    <d v="2026-03-12T00:00:00"/>
    <d v="2031-12-11T00:00:00"/>
    <d v="2037-09-10T00:00:00"/>
    <d v="2043-06-11T00:00:00"/>
    <d v="2049-03-11T00:00:00"/>
    <x v="3"/>
    <x v="1"/>
    <x v="0"/>
  </r>
  <r>
    <x v="0"/>
    <x v="13"/>
    <x v="9"/>
    <d v="2020-11-23T00:00:00"/>
    <d v="2020-10-23T00:00:00"/>
    <d v="2022-10-22T00:00:00"/>
    <d v="2024-10-20T00:00:00"/>
    <d v="2026-10-19T00:00:00"/>
    <d v="2028-10-17T00:00:00"/>
    <d v="2030-10-16T00:00:00"/>
    <x v="34"/>
    <x v="1"/>
    <x v="0"/>
  </r>
  <r>
    <x v="0"/>
    <x v="13"/>
    <x v="10"/>
    <d v="2020-06-24T00:00:00"/>
    <d v="2020-06-17T00:00:00"/>
    <d v="2023-07-17T00:00:00"/>
    <d v="2026-08-17T00:00:00"/>
    <d v="2029-09-17T00:00:00"/>
    <d v="2032-10-17T00:00:00"/>
    <d v="2035-11-17T00:00:00"/>
    <x v="7"/>
    <x v="1"/>
    <x v="0"/>
  </r>
  <r>
    <x v="0"/>
    <x v="13"/>
    <x v="6"/>
    <d v="2020-11-04T00:00:00"/>
    <d v="2020-10-28T00:00:00"/>
    <d v="2021-11-28T00:00:00"/>
    <d v="2022-12-28T00:00:00"/>
    <d v="2024-01-28T00:00:00"/>
    <d v="2025-02-28T00:00:00"/>
    <d v="2026-03-28T00:00:00"/>
    <x v="15"/>
    <x v="1"/>
    <x v="0"/>
  </r>
  <r>
    <x v="0"/>
    <x v="13"/>
    <x v="6"/>
    <d v="2020-11-04T00:00:00"/>
    <d v="2020-10-28T00:00:00"/>
    <d v="2021-11-28T00:00:00"/>
    <d v="2022-12-28T00:00:00"/>
    <d v="2024-01-28T00:00:00"/>
    <d v="2025-02-28T00:00:00"/>
    <d v="2026-03-28T00:00:00"/>
    <x v="24"/>
    <x v="0"/>
    <x v="0"/>
  </r>
  <r>
    <x v="0"/>
    <x v="13"/>
    <x v="7"/>
    <d v="2020-07-17T00:00:00"/>
    <d v="2020-07-10T00:00:00"/>
    <d v="2021-08-10T00:00:00"/>
    <d v="2022-09-10T00:00:00"/>
    <d v="2023-10-10T00:00:00"/>
    <d v="2024-11-10T00:00:00"/>
    <d v="2025-12-10T00:00:00"/>
    <x v="16"/>
    <x v="1"/>
    <x v="0"/>
  </r>
  <r>
    <x v="0"/>
    <x v="13"/>
    <x v="7"/>
    <d v="2020-07-17T00:00:00"/>
    <d v="2020-07-10T00:00:00"/>
    <d v="2021-08-10T00:00:00"/>
    <d v="2022-09-10T00:00:00"/>
    <d v="2023-10-10T00:00:00"/>
    <d v="2024-11-10T00:00:00"/>
    <d v="2025-12-10T00:00:00"/>
    <x v="26"/>
    <x v="0"/>
    <x v="0"/>
  </r>
  <r>
    <x v="0"/>
    <x v="13"/>
    <x v="22"/>
    <d v="2022-01-17T00:00:00"/>
    <d v="2021-12-17T00:00:00"/>
    <d v="2023-08-09T00:00:00"/>
    <d v="2025-03-31T00:00:00"/>
    <d v="2026-11-21T00:00:00"/>
    <d v="2028-07-13T00:00:00"/>
    <d v="2030-03-05T00:00:00"/>
    <x v="44"/>
    <x v="0"/>
    <x v="0"/>
  </r>
  <r>
    <x v="0"/>
    <x v="13"/>
    <x v="3"/>
    <d v="2020-11-23T00:00:00"/>
    <d v="2020-10-23T00:00:00"/>
    <d v="2022-10-22T00:00:00"/>
    <d v="2024-10-20T00:00:00"/>
    <d v="2026-10-19T00:00:00"/>
    <d v="2028-10-17T00:00:00"/>
    <d v="2030-10-16T00:00:00"/>
    <x v="34"/>
    <x v="1"/>
    <x v="0"/>
  </r>
  <r>
    <x v="0"/>
    <x v="14"/>
    <x v="0"/>
    <d v="2021-08-01T00:00:00"/>
    <d v="2021-06-01T00:00:00"/>
    <d v="2023-11-30T00:00:00"/>
    <d v="2026-05-30T00:00:00"/>
    <d v="2028-11-27T00:00:00"/>
    <d v="2031-05-28T00:00:00"/>
    <d v="2033-11-25T00:00:00"/>
    <x v="42"/>
    <x v="0"/>
    <x v="0"/>
  </r>
  <r>
    <x v="0"/>
    <x v="14"/>
    <x v="0"/>
    <d v="2021-02-08T00:00:00"/>
    <d v="2020-12-08T00:00:00"/>
    <d v="2023-06-08T00:00:00"/>
    <d v="2025-12-06T00:00:00"/>
    <d v="2028-06-05T00:00:00"/>
    <d v="2030-12-04T00:00:00"/>
    <d v="2033-06-03T00:00:00"/>
    <x v="44"/>
    <x v="1"/>
    <x v="0"/>
  </r>
  <r>
    <x v="0"/>
    <x v="14"/>
    <x v="0"/>
    <d v="2021-07-31T00:00:00"/>
    <d v="2021-05-31T00:00:00"/>
    <d v="2023-11-29T00:00:00"/>
    <d v="2026-05-29T00:00:00"/>
    <d v="2028-11-26T00:00:00"/>
    <d v="2031-05-27T00:00:00"/>
    <d v="2033-11-24T00:00:00"/>
    <x v="42"/>
    <x v="0"/>
    <x v="0"/>
  </r>
  <r>
    <x v="0"/>
    <x v="14"/>
    <x v="7"/>
    <d v="2020-09-08T00:00:00"/>
    <d v="2020-09-01T00:00:00"/>
    <d v="2021-10-01T00:00:00"/>
    <d v="2022-11-01T00:00:00"/>
    <d v="2023-12-01T00:00:00"/>
    <d v="2025-01-01T00:00:00"/>
    <d v="2026-02-01T00:00:00"/>
    <x v="9"/>
    <x v="1"/>
    <x v="0"/>
  </r>
  <r>
    <x v="0"/>
    <x v="14"/>
    <x v="7"/>
    <d v="2020-09-08T00:00:00"/>
    <d v="2020-09-01T00:00:00"/>
    <d v="2021-10-01T00:00:00"/>
    <d v="2022-11-01T00:00:00"/>
    <d v="2023-12-01T00:00:00"/>
    <d v="2025-01-01T00:00:00"/>
    <d v="2026-02-01T00:00:00"/>
    <x v="30"/>
    <x v="0"/>
    <x v="0"/>
  </r>
  <r>
    <x v="0"/>
    <x v="14"/>
    <x v="8"/>
    <d v="2021-09-28T00:00:00"/>
    <d v="2021-08-28T00:00:00"/>
    <d v="2027-05-29T00:00:00"/>
    <d v="2033-02-26T00:00:00"/>
    <d v="2038-11-27T00:00:00"/>
    <d v="2044-08-27T00:00:00"/>
    <d v="2050-05-28T00:00:00"/>
    <x v="27"/>
    <x v="0"/>
    <x v="0"/>
  </r>
  <r>
    <x v="0"/>
    <x v="14"/>
    <x v="3"/>
    <d v="2022-02-12T00:00:00"/>
    <d v="2022-01-12T00:00:00"/>
    <d v="2024-01-11T00:00:00"/>
    <d v="2026-01-09T00:00:00"/>
    <d v="2028-01-08T00:00:00"/>
    <d v="2030-01-06T00:00:00"/>
    <d v="2032-01-05T00:00:00"/>
    <x v="29"/>
    <x v="2"/>
    <x v="0"/>
  </r>
  <r>
    <x v="0"/>
    <x v="14"/>
    <x v="4"/>
    <d v="2020-04-21T00:00:00"/>
    <d v="2020-03-21T00:00:00"/>
    <d v="2023-02-04T00:00:00"/>
    <d v="2025-12-20T00:00:00"/>
    <d v="2028-11-04T00:00:00"/>
    <d v="2031-09-20T00:00:00"/>
    <d v="2034-08-05T00:00:00"/>
    <x v="18"/>
    <x v="1"/>
    <x v="0"/>
  </r>
  <r>
    <x v="0"/>
    <x v="14"/>
    <x v="4"/>
    <d v="2021-09-14T00:00:00"/>
    <d v="2021-08-14T00:00:00"/>
    <d v="2024-06-29T00:00:00"/>
    <d v="2027-05-15T00:00:00"/>
    <d v="2030-03-30T00:00:00"/>
    <d v="2033-02-12T00:00:00"/>
    <d v="2035-12-29T00:00:00"/>
    <x v="26"/>
    <x v="0"/>
    <x v="0"/>
  </r>
  <r>
    <x v="0"/>
    <x v="14"/>
    <x v="5"/>
    <d v="2020-07-30T00:00:00"/>
    <d v="2020-06-30T00:00:00"/>
    <d v="2022-10-19T00:00:00"/>
    <d v="2025-02-06T00:00:00"/>
    <d v="2027-05-28T00:00:00"/>
    <d v="2029-09-15T00:00:00"/>
    <d v="2032-01-04T00:00:00"/>
    <x v="23"/>
    <x v="1"/>
    <x v="0"/>
  </r>
  <r>
    <x v="0"/>
    <x v="14"/>
    <x v="2"/>
    <d v="2020-05-13T00:00:00"/>
    <d v="2020-04-13T00:00:00"/>
    <d v="2020-09-10T00:00:00"/>
    <d v="2021-02-07T00:00:00"/>
    <d v="2021-07-07T00:00:00"/>
    <d v="2021-12-04T00:00:00"/>
    <d v="2022-05-03T00:00:00"/>
    <x v="45"/>
    <x v="1"/>
    <x v="0"/>
  </r>
  <r>
    <x v="0"/>
    <x v="14"/>
    <x v="2"/>
    <d v="2020-05-13T00:00:00"/>
    <d v="2020-04-13T00:00:00"/>
    <d v="2020-09-10T00:00:00"/>
    <d v="2021-02-07T00:00:00"/>
    <d v="2021-07-07T00:00:00"/>
    <d v="2021-12-04T00:00:00"/>
    <d v="2022-05-03T00:00:00"/>
    <x v="35"/>
    <x v="1"/>
    <x v="0"/>
  </r>
  <r>
    <x v="0"/>
    <x v="14"/>
    <x v="2"/>
    <d v="2020-05-13T00:00:00"/>
    <d v="2020-04-13T00:00:00"/>
    <d v="2020-09-10T00:00:00"/>
    <d v="2021-02-07T00:00:00"/>
    <d v="2021-07-07T00:00:00"/>
    <d v="2021-12-04T00:00:00"/>
    <d v="2022-05-03T00:00:00"/>
    <x v="21"/>
    <x v="0"/>
    <x v="0"/>
  </r>
  <r>
    <x v="0"/>
    <x v="14"/>
    <x v="2"/>
    <d v="2020-05-13T00:00:00"/>
    <d v="2020-04-13T00:00:00"/>
    <d v="2020-09-10T00:00:00"/>
    <d v="2021-02-07T00:00:00"/>
    <d v="2021-07-07T00:00:00"/>
    <d v="2021-12-04T00:00:00"/>
    <d v="2022-05-03T00:00:00"/>
    <x v="23"/>
    <x v="0"/>
    <x v="0"/>
  </r>
  <r>
    <x v="0"/>
    <x v="14"/>
    <x v="2"/>
    <d v="2020-05-13T00:00:00"/>
    <d v="2020-04-13T00:00:00"/>
    <d v="2020-09-10T00:00:00"/>
    <d v="2021-02-07T00:00:00"/>
    <d v="2021-07-07T00:00:00"/>
    <d v="2021-12-04T00:00:00"/>
    <d v="2022-05-03T00:00:00"/>
    <x v="51"/>
    <x v="0"/>
    <x v="0"/>
  </r>
  <r>
    <x v="0"/>
    <x v="14"/>
    <x v="21"/>
    <d v="2021-12-24T00:00:00"/>
    <d v="2021-11-24T00:00:00"/>
    <d v="2022-09-20T00:00:00"/>
    <d v="2023-07-17T00:00:00"/>
    <d v="2024-05-12T00:00:00"/>
    <d v="2025-03-08T00:00:00"/>
    <d v="2026-01-02T00:00:00"/>
    <x v="24"/>
    <x v="0"/>
    <x v="0"/>
  </r>
  <r>
    <x v="0"/>
    <x v="14"/>
    <x v="2"/>
    <d v="2020-08-21T00:00:00"/>
    <d v="2020-07-21T00:00:00"/>
    <d v="2020-12-18T00:00:00"/>
    <d v="2021-05-17T00:00:00"/>
    <d v="2021-10-14T00:00:00"/>
    <d v="2022-03-13T00:00:00"/>
    <d v="2022-08-10T00:00:00"/>
    <x v="14"/>
    <x v="1"/>
    <x v="0"/>
  </r>
  <r>
    <x v="0"/>
    <x v="14"/>
    <x v="2"/>
    <d v="2020-08-21T00:00:00"/>
    <d v="2020-07-21T00:00:00"/>
    <d v="2020-12-18T00:00:00"/>
    <d v="2021-05-17T00:00:00"/>
    <d v="2021-10-14T00:00:00"/>
    <d v="2022-03-13T00:00:00"/>
    <d v="2022-08-10T00:00:00"/>
    <x v="43"/>
    <x v="1"/>
    <x v="0"/>
  </r>
  <r>
    <x v="0"/>
    <x v="14"/>
    <x v="2"/>
    <d v="2020-08-21T00:00:00"/>
    <d v="2020-07-21T00:00:00"/>
    <d v="2020-12-18T00:00:00"/>
    <d v="2021-05-17T00:00:00"/>
    <d v="2021-10-14T00:00:00"/>
    <d v="2022-03-13T00:00:00"/>
    <d v="2022-08-10T00:00:00"/>
    <x v="12"/>
    <x v="0"/>
    <x v="0"/>
  </r>
  <r>
    <x v="0"/>
    <x v="14"/>
    <x v="2"/>
    <d v="2020-08-21T00:00:00"/>
    <d v="2020-07-21T00:00:00"/>
    <d v="2020-12-18T00:00:00"/>
    <d v="2021-05-17T00:00:00"/>
    <d v="2021-10-14T00:00:00"/>
    <d v="2022-03-13T00:00:00"/>
    <d v="2022-08-10T00:00:00"/>
    <x v="22"/>
    <x v="0"/>
    <x v="0"/>
  </r>
  <r>
    <x v="0"/>
    <x v="14"/>
    <x v="0"/>
    <d v="2021-02-08T00:00:00"/>
    <d v="2020-12-08T00:00:00"/>
    <d v="2023-06-08T00:00:00"/>
    <d v="2025-12-06T00:00:00"/>
    <d v="2028-06-05T00:00:00"/>
    <d v="2030-12-04T00:00:00"/>
    <d v="2033-06-03T00:00:00"/>
    <x v="44"/>
    <x v="1"/>
    <x v="0"/>
  </r>
  <r>
    <x v="0"/>
    <x v="14"/>
    <x v="20"/>
    <d v="2020-03-17T00:00:00"/>
    <d v="2020-01-17T00:00:00"/>
    <d v="2023-01-17T00:00:00"/>
    <d v="2026-01-17T00:00:00"/>
    <d v="2029-01-17T00:00:00"/>
    <d v="2032-01-17T00:00:00"/>
    <d v="2035-01-17T00:00:00"/>
    <x v="6"/>
    <x v="1"/>
    <x v="0"/>
  </r>
  <r>
    <x v="0"/>
    <x v="14"/>
    <x v="23"/>
    <d v="2020-03-21T00:00:00"/>
    <d v="2020-01-21T00:00:00"/>
    <d v="2026-01-21T00:00:00"/>
    <d v="2032-01-21T00:00:00"/>
    <d v="2038-01-21T00:00:00"/>
    <d v="2044-01-21T00:00:00"/>
    <d v="2050-01-21T00:00:00"/>
    <x v="32"/>
    <x v="1"/>
    <x v="0"/>
  </r>
  <r>
    <x v="0"/>
    <x v="14"/>
    <x v="21"/>
    <d v="2020-10-31T00:00:00"/>
    <d v="2020-10-01T00:00:00"/>
    <d v="2021-07-28T00:00:00"/>
    <d v="2022-05-24T00:00:00"/>
    <d v="2023-03-20T00:00:00"/>
    <d v="2024-01-14T00:00:00"/>
    <d v="2024-11-09T00:00:00"/>
    <x v="31"/>
    <x v="1"/>
    <x v="0"/>
  </r>
  <r>
    <x v="0"/>
    <x v="14"/>
    <x v="21"/>
    <d v="2020-10-31T00:00:00"/>
    <d v="2020-10-01T00:00:00"/>
    <d v="2021-07-28T00:00:00"/>
    <d v="2022-05-24T00:00:00"/>
    <d v="2023-03-20T00:00:00"/>
    <d v="2024-01-14T00:00:00"/>
    <d v="2024-11-09T00:00:00"/>
    <x v="14"/>
    <x v="0"/>
    <x v="0"/>
  </r>
  <r>
    <x v="0"/>
    <x v="14"/>
    <x v="1"/>
    <d v="2020-06-21T00:00:00"/>
    <d v="2020-04-21T00:00:00"/>
    <d v="2022-04-21T00:00:00"/>
    <d v="2024-04-21T00:00:00"/>
    <d v="2026-04-21T00:00:00"/>
    <d v="2028-04-21T00:00:00"/>
    <d v="2030-04-21T00:00:00"/>
    <x v="50"/>
    <x v="1"/>
    <x v="0"/>
  </r>
  <r>
    <x v="0"/>
    <x v="14"/>
    <x v="17"/>
    <d v="2022-02-12T00:00:00"/>
    <d v="2022-01-12T00:00:00"/>
    <d v="2024-01-11T00:00:00"/>
    <d v="2026-01-09T00:00:00"/>
    <d v="2028-01-08T00:00:00"/>
    <d v="2030-01-06T00:00:00"/>
    <d v="2032-01-05T00:00:00"/>
    <x v="29"/>
    <x v="2"/>
    <x v="0"/>
  </r>
  <r>
    <x v="0"/>
    <x v="14"/>
    <x v="18"/>
    <d v="2020-05-09T00:00:00"/>
    <d v="2020-05-02T00:00:00"/>
    <d v="2021-12-02T00:00:00"/>
    <d v="2023-07-02T00:00:00"/>
    <d v="2025-02-02T00:00:00"/>
    <d v="2026-09-02T00:00:00"/>
    <d v="2028-04-02T00:00:00"/>
    <x v="36"/>
    <x v="1"/>
    <x v="0"/>
  </r>
  <r>
    <x v="0"/>
    <x v="14"/>
    <x v="18"/>
    <d v="2020-05-09T00:00:00"/>
    <d v="2020-05-02T00:00:00"/>
    <d v="2021-12-02T00:00:00"/>
    <d v="2023-07-02T00:00:00"/>
    <d v="2025-02-02T00:00:00"/>
    <d v="2026-09-02T00:00:00"/>
    <d v="2028-04-02T00:00:00"/>
    <x v="51"/>
    <x v="0"/>
    <x v="0"/>
  </r>
  <r>
    <x v="0"/>
    <x v="14"/>
    <x v="19"/>
    <d v="2020-08-07T00:00:00"/>
    <d v="2020-07-31T00:00:00"/>
    <d v="2021-08-31T00:00:00"/>
    <d v="2022-10-01T00:00:00"/>
    <d v="2023-11-01T00:00:00"/>
    <d v="2024-12-01T00:00:00"/>
    <d v="2026-01-01T00:00:00"/>
    <x v="20"/>
    <x v="1"/>
    <x v="0"/>
  </r>
  <r>
    <x v="0"/>
    <x v="14"/>
    <x v="19"/>
    <d v="2020-08-07T00:00:00"/>
    <d v="2020-07-31T00:00:00"/>
    <d v="2021-08-31T00:00:00"/>
    <d v="2022-10-01T00:00:00"/>
    <d v="2023-11-01T00:00:00"/>
    <d v="2024-12-01T00:00:00"/>
    <d v="2026-01-01T00:00:00"/>
    <x v="5"/>
    <x v="0"/>
    <x v="0"/>
  </r>
  <r>
    <x v="0"/>
    <x v="14"/>
    <x v="11"/>
    <d v="2022-02-12T00:00:00"/>
    <d v="2022-01-12T00:00:00"/>
    <d v="2024-01-11T00:00:00"/>
    <d v="2026-01-09T00:00:00"/>
    <d v="2028-01-08T00:00:00"/>
    <d v="2030-01-06T00:00:00"/>
    <d v="2032-01-05T00:00:00"/>
    <x v="29"/>
    <x v="2"/>
    <x v="0"/>
  </r>
  <r>
    <x v="0"/>
    <x v="14"/>
    <x v="13"/>
    <d v="2020-07-30T00:00:00"/>
    <d v="2020-06-30T00:00:00"/>
    <d v="2022-10-19T00:00:00"/>
    <d v="2025-02-06T00:00:00"/>
    <d v="2027-05-28T00:00:00"/>
    <d v="2029-09-15T00:00:00"/>
    <d v="2032-01-04T00:00:00"/>
    <x v="23"/>
    <x v="1"/>
    <x v="0"/>
  </r>
  <r>
    <x v="0"/>
    <x v="14"/>
    <x v="12"/>
    <d v="2020-07-09T00:00:00"/>
    <d v="2020-07-02T00:00:00"/>
    <d v="2023-08-02T00:00:00"/>
    <d v="2026-09-02T00:00:00"/>
    <d v="2029-10-02T00:00:00"/>
    <d v="2032-11-02T00:00:00"/>
    <d v="2035-12-02T00:00:00"/>
    <x v="23"/>
    <x v="1"/>
    <x v="0"/>
  </r>
  <r>
    <x v="0"/>
    <x v="14"/>
    <x v="15"/>
    <d v="2022-02-12T00:00:00"/>
    <d v="2022-01-12T00:00:00"/>
    <d v="2024-01-11T00:00:00"/>
    <d v="2026-01-09T00:00:00"/>
    <d v="2028-01-08T00:00:00"/>
    <d v="2030-01-06T00:00:00"/>
    <d v="2032-01-05T00:00:00"/>
    <x v="29"/>
    <x v="2"/>
    <x v="0"/>
  </r>
  <r>
    <x v="0"/>
    <x v="14"/>
    <x v="9"/>
    <d v="2022-02-12T00:00:00"/>
    <d v="2022-01-12T00:00:00"/>
    <d v="2024-01-11T00:00:00"/>
    <d v="2026-01-09T00:00:00"/>
    <d v="2028-01-08T00:00:00"/>
    <d v="2030-01-06T00:00:00"/>
    <d v="2032-01-05T00:00:00"/>
    <x v="29"/>
    <x v="2"/>
    <x v="0"/>
  </r>
  <r>
    <x v="0"/>
    <x v="14"/>
    <x v="22"/>
    <d v="2020-11-13T00:00:00"/>
    <d v="2020-10-13T00:00:00"/>
    <d v="2022-06-05T00:00:00"/>
    <d v="2024-01-26T00:00:00"/>
    <d v="2025-09-17T00:00:00"/>
    <d v="2027-05-10T00:00:00"/>
    <d v="2028-12-30T00:00:00"/>
    <x v="33"/>
    <x v="1"/>
    <x v="0"/>
  </r>
  <r>
    <x v="0"/>
    <x v="14"/>
    <x v="10"/>
    <d v="2020-07-09T00:00:00"/>
    <d v="2020-07-02T00:00:00"/>
    <d v="2023-08-02T00:00:00"/>
    <d v="2026-09-02T00:00:00"/>
    <d v="2029-10-02T00:00:00"/>
    <d v="2032-11-02T00:00:00"/>
    <d v="2035-12-02T00:00:00"/>
    <x v="23"/>
    <x v="1"/>
    <x v="0"/>
  </r>
  <r>
    <x v="0"/>
    <x v="14"/>
    <x v="14"/>
    <d v="2020-07-30T00:00:00"/>
    <d v="2020-06-30T00:00:00"/>
    <d v="2022-10-19T00:00:00"/>
    <d v="2025-02-06T00:00:00"/>
    <d v="2027-05-28T00:00:00"/>
    <d v="2029-09-15T00:00:00"/>
    <d v="2032-01-04T00:00:00"/>
    <x v="23"/>
    <x v="1"/>
    <x v="0"/>
  </r>
  <r>
    <x v="0"/>
    <x v="14"/>
    <x v="6"/>
    <d v="2020-10-06T00:00:00"/>
    <d v="2020-09-29T00:00:00"/>
    <d v="2021-10-29T00:00:00"/>
    <d v="2022-11-29T00:00:00"/>
    <d v="2023-12-29T00:00:00"/>
    <d v="2025-01-29T00:00:00"/>
    <d v="2026-03-01T00:00:00"/>
    <x v="31"/>
    <x v="1"/>
    <x v="0"/>
  </r>
  <r>
    <x v="0"/>
    <x v="14"/>
    <x v="6"/>
    <d v="2020-10-06T00:00:00"/>
    <d v="2020-09-29T00:00:00"/>
    <d v="2021-10-29T00:00:00"/>
    <d v="2022-11-29T00:00:00"/>
    <d v="2023-12-29T00:00:00"/>
    <d v="2025-01-29T00:00:00"/>
    <d v="2026-03-01T00:00:00"/>
    <x v="34"/>
    <x v="0"/>
    <x v="0"/>
  </r>
  <r>
    <x v="0"/>
    <x v="15"/>
    <x v="14"/>
    <d v="2020-03-26T00:00:00"/>
    <d v="2020-02-26T00:00:00"/>
    <d v="2022-06-16T00:00:00"/>
    <d v="2024-10-04T00:00:00"/>
    <d v="2027-01-23T00:00:00"/>
    <d v="2029-05-13T00:00:00"/>
    <d v="2031-09-01T00:00:00"/>
    <x v="1"/>
    <x v="1"/>
    <x v="0"/>
  </r>
  <r>
    <x v="0"/>
    <x v="15"/>
    <x v="6"/>
    <d v="2020-08-31T00:00:00"/>
    <d v="2020-08-24T00:00:00"/>
    <d v="2021-09-24T00:00:00"/>
    <d v="2022-10-24T00:00:00"/>
    <d v="2023-11-24T00:00:00"/>
    <d v="2024-12-24T00:00:00"/>
    <d v="2026-01-24T00:00:00"/>
    <x v="5"/>
    <x v="1"/>
    <x v="0"/>
  </r>
  <r>
    <x v="0"/>
    <x v="15"/>
    <x v="6"/>
    <d v="2020-08-31T00:00:00"/>
    <d v="2020-08-24T00:00:00"/>
    <d v="2021-09-24T00:00:00"/>
    <d v="2022-10-24T00:00:00"/>
    <d v="2023-11-24T00:00:00"/>
    <d v="2024-12-24T00:00:00"/>
    <d v="2026-01-24T00:00:00"/>
    <x v="46"/>
    <x v="0"/>
    <x v="0"/>
  </r>
  <r>
    <x v="0"/>
    <x v="15"/>
    <x v="7"/>
    <d v="2020-07-24T00:00:00"/>
    <d v="2020-07-17T00:00:00"/>
    <d v="2021-08-17T00:00:00"/>
    <d v="2022-09-17T00:00:00"/>
    <d v="2023-10-17T00:00:00"/>
    <d v="2024-11-17T00:00:00"/>
    <d v="2025-12-17T00:00:00"/>
    <x v="13"/>
    <x v="1"/>
    <x v="0"/>
  </r>
  <r>
    <x v="0"/>
    <x v="15"/>
    <x v="7"/>
    <d v="2020-07-24T00:00:00"/>
    <d v="2020-07-17T00:00:00"/>
    <d v="2021-08-17T00:00:00"/>
    <d v="2022-09-17T00:00:00"/>
    <d v="2023-10-17T00:00:00"/>
    <d v="2024-11-17T00:00:00"/>
    <d v="2025-12-17T00:00:00"/>
    <x v="11"/>
    <x v="0"/>
    <x v="0"/>
  </r>
  <r>
    <x v="0"/>
    <x v="15"/>
    <x v="3"/>
    <d v="2021-09-05T00:00:00"/>
    <d v="2021-08-05T00:00:00"/>
    <d v="2023-08-04T00:00:00"/>
    <d v="2025-08-02T00:00:00"/>
    <d v="2027-08-01T00:00:00"/>
    <d v="2029-07-30T00:00:00"/>
    <d v="2031-07-29T00:00:00"/>
    <x v="20"/>
    <x v="0"/>
    <x v="0"/>
  </r>
  <r>
    <x v="0"/>
    <x v="15"/>
    <x v="4"/>
    <d v="2020-12-06T00:00:00"/>
    <d v="2020-11-06T00:00:00"/>
    <d v="2023-09-22T00:00:00"/>
    <d v="2026-08-07T00:00:00"/>
    <d v="2029-06-22T00:00:00"/>
    <d v="2032-05-07T00:00:00"/>
    <d v="2035-03-23T00:00:00"/>
    <x v="38"/>
    <x v="1"/>
    <x v="0"/>
  </r>
  <r>
    <x v="0"/>
    <x v="15"/>
    <x v="5"/>
    <d v="2020-03-26T00:00:00"/>
    <d v="2020-02-26T00:00:00"/>
    <d v="2022-06-16T00:00:00"/>
    <d v="2024-10-04T00:00:00"/>
    <d v="2027-01-23T00:00:00"/>
    <d v="2029-05-13T00:00:00"/>
    <d v="2031-09-01T00:00:00"/>
    <x v="1"/>
    <x v="1"/>
    <x v="0"/>
  </r>
  <r>
    <x v="0"/>
    <x v="15"/>
    <x v="2"/>
    <d v="2020-04-28T00:00:00"/>
    <d v="2020-03-28T00:00:00"/>
    <d v="2020-08-25T00:00:00"/>
    <d v="2021-01-22T00:00:00"/>
    <d v="2021-06-21T00:00:00"/>
    <d v="2021-11-18T00:00:00"/>
    <d v="2022-04-17T00:00:00"/>
    <x v="4"/>
    <x v="1"/>
    <x v="0"/>
  </r>
  <r>
    <x v="0"/>
    <x v="15"/>
    <x v="2"/>
    <d v="2020-04-28T00:00:00"/>
    <d v="2020-03-28T00:00:00"/>
    <d v="2020-08-25T00:00:00"/>
    <d v="2021-01-22T00:00:00"/>
    <d v="2021-06-21T00:00:00"/>
    <d v="2021-11-18T00:00:00"/>
    <d v="2022-04-17T00:00:00"/>
    <x v="5"/>
    <x v="1"/>
    <x v="0"/>
  </r>
  <r>
    <x v="0"/>
    <x v="15"/>
    <x v="2"/>
    <d v="2020-04-28T00:00:00"/>
    <d v="2020-03-28T00:00:00"/>
    <d v="2020-08-25T00:00:00"/>
    <d v="2021-01-22T00:00:00"/>
    <d v="2021-06-21T00:00:00"/>
    <d v="2021-11-18T00:00:00"/>
    <d v="2022-04-17T00:00:00"/>
    <x v="6"/>
    <x v="0"/>
    <x v="0"/>
  </r>
  <r>
    <x v="0"/>
    <x v="15"/>
    <x v="2"/>
    <d v="2020-04-28T00:00:00"/>
    <d v="2020-03-28T00:00:00"/>
    <d v="2020-08-25T00:00:00"/>
    <d v="2021-01-22T00:00:00"/>
    <d v="2021-06-21T00:00:00"/>
    <d v="2021-11-18T00:00:00"/>
    <d v="2022-04-17T00:00:00"/>
    <x v="7"/>
    <x v="0"/>
    <x v="0"/>
  </r>
  <r>
    <x v="0"/>
    <x v="15"/>
    <x v="2"/>
    <d v="2020-04-28T00:00:00"/>
    <d v="2020-03-28T00:00:00"/>
    <d v="2020-08-25T00:00:00"/>
    <d v="2021-01-22T00:00:00"/>
    <d v="2021-06-21T00:00:00"/>
    <d v="2021-11-18T00:00:00"/>
    <d v="2022-04-17T00:00:00"/>
    <x v="2"/>
    <x v="0"/>
    <x v="0"/>
  </r>
  <r>
    <x v="0"/>
    <x v="15"/>
    <x v="21"/>
    <d v="2021-01-09T00:00:00"/>
    <d v="2020-12-09T00:00:00"/>
    <d v="2021-10-05T00:00:00"/>
    <d v="2022-08-01T00:00:00"/>
    <d v="2023-05-28T00:00:00"/>
    <d v="2024-03-23T00:00:00"/>
    <d v="2025-01-17T00:00:00"/>
    <x v="44"/>
    <x v="1"/>
    <x v="0"/>
  </r>
  <r>
    <x v="0"/>
    <x v="15"/>
    <x v="21"/>
    <d v="2021-01-09T00:00:00"/>
    <d v="2020-12-09T00:00:00"/>
    <d v="2021-10-05T00:00:00"/>
    <d v="2022-08-01T00:00:00"/>
    <d v="2023-05-28T00:00:00"/>
    <d v="2024-03-23T00:00:00"/>
    <d v="2025-01-17T00:00:00"/>
    <x v="31"/>
    <x v="0"/>
    <x v="0"/>
  </r>
  <r>
    <x v="0"/>
    <x v="15"/>
    <x v="20"/>
    <d v="2020-12-11T00:00:00"/>
    <d v="2020-10-11T00:00:00"/>
    <d v="2023-10-11T00:00:00"/>
    <d v="2026-10-11T00:00:00"/>
    <d v="2029-10-11T00:00:00"/>
    <d v="2032-10-11T00:00:00"/>
    <d v="2035-10-11T00:00:00"/>
    <x v="22"/>
    <x v="1"/>
    <x v="0"/>
  </r>
  <r>
    <x v="0"/>
    <x v="15"/>
    <x v="23"/>
    <d v="2020-12-11T00:00:00"/>
    <d v="2020-10-11T00:00:00"/>
    <d v="2026-10-11T00:00:00"/>
    <d v="2032-10-11T00:00:00"/>
    <d v="2038-10-11T00:00:00"/>
    <d v="2044-10-11T00:00:00"/>
    <d v="2050-10-11T00:00:00"/>
    <x v="22"/>
    <x v="1"/>
    <x v="0"/>
  </r>
  <r>
    <x v="0"/>
    <x v="15"/>
    <x v="21"/>
    <d v="2021-03-26T00:00:00"/>
    <d v="2021-02-26T00:00:00"/>
    <d v="2021-12-23T00:00:00"/>
    <d v="2022-10-19T00:00:00"/>
    <d v="2023-08-15T00:00:00"/>
    <d v="2024-06-10T00:00:00"/>
    <d v="2025-04-06T00:00:00"/>
    <x v="0"/>
    <x v="0"/>
    <x v="0"/>
  </r>
  <r>
    <x v="0"/>
    <x v="15"/>
    <x v="21"/>
    <d v="2021-03-26T00:00:00"/>
    <d v="2021-02-26T00:00:00"/>
    <d v="2021-12-23T00:00:00"/>
    <d v="2022-10-19T00:00:00"/>
    <d v="2023-08-15T00:00:00"/>
    <d v="2024-06-10T00:00:00"/>
    <d v="2025-04-06T00:00:00"/>
    <x v="43"/>
    <x v="0"/>
    <x v="0"/>
  </r>
  <r>
    <x v="0"/>
    <x v="15"/>
    <x v="1"/>
    <d v="2020-12-02T00:00:00"/>
    <d v="2020-10-02T00:00:00"/>
    <d v="2022-10-02T00:00:00"/>
    <d v="2024-10-02T00:00:00"/>
    <d v="2026-10-02T00:00:00"/>
    <d v="2028-10-02T00:00:00"/>
    <d v="2030-10-02T00:00:00"/>
    <x v="31"/>
    <x v="1"/>
    <x v="0"/>
  </r>
  <r>
    <x v="0"/>
    <x v="15"/>
    <x v="2"/>
    <d v="2020-04-20T00:00:00"/>
    <d v="2020-03-20T00:00:00"/>
    <d v="2020-08-17T00:00:00"/>
    <d v="2021-01-14T00:00:00"/>
    <d v="2021-06-13T00:00:00"/>
    <d v="2021-11-10T00:00:00"/>
    <d v="2022-04-09T00:00:00"/>
    <x v="18"/>
    <x v="1"/>
    <x v="0"/>
  </r>
  <r>
    <x v="0"/>
    <x v="15"/>
    <x v="2"/>
    <d v="2020-04-20T00:00:00"/>
    <d v="2020-03-20T00:00:00"/>
    <d v="2020-08-17T00:00:00"/>
    <d v="2021-01-14T00:00:00"/>
    <d v="2021-06-13T00:00:00"/>
    <d v="2021-11-10T00:00:00"/>
    <d v="2022-04-09T00:00:00"/>
    <x v="27"/>
    <x v="1"/>
    <x v="0"/>
  </r>
  <r>
    <x v="0"/>
    <x v="15"/>
    <x v="2"/>
    <d v="2020-04-20T00:00:00"/>
    <d v="2020-03-20T00:00:00"/>
    <d v="2020-08-17T00:00:00"/>
    <d v="2021-01-14T00:00:00"/>
    <d v="2021-06-13T00:00:00"/>
    <d v="2021-11-10T00:00:00"/>
    <d v="2022-04-09T00:00:00"/>
    <x v="29"/>
    <x v="0"/>
    <x v="0"/>
  </r>
  <r>
    <x v="0"/>
    <x v="15"/>
    <x v="2"/>
    <d v="2020-04-20T00:00:00"/>
    <d v="2020-03-20T00:00:00"/>
    <d v="2020-08-17T00:00:00"/>
    <d v="2021-01-14T00:00:00"/>
    <d v="2021-06-13T00:00:00"/>
    <d v="2021-11-10T00:00:00"/>
    <d v="2022-04-09T00:00:00"/>
    <x v="47"/>
    <x v="0"/>
    <x v="0"/>
  </r>
  <r>
    <x v="0"/>
    <x v="15"/>
    <x v="2"/>
    <d v="2020-04-20T00:00:00"/>
    <d v="2020-03-20T00:00:00"/>
    <d v="2020-08-17T00:00:00"/>
    <d v="2021-01-14T00:00:00"/>
    <d v="2021-06-13T00:00:00"/>
    <d v="2021-11-10T00:00:00"/>
    <d v="2022-04-09T00:00:00"/>
    <x v="38"/>
    <x v="0"/>
    <x v="0"/>
  </r>
  <r>
    <x v="0"/>
    <x v="15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15"/>
    <x v="0"/>
    <d v="2022-02-05T00:00:00"/>
    <d v="2021-12-05T00:00:00"/>
    <d v="2024-06-04T00:00:00"/>
    <d v="2026-12-03T00:00:00"/>
    <d v="2029-06-02T00:00:00"/>
    <d v="2031-12-01T00:00:00"/>
    <d v="2034-05-31T00:00:00"/>
    <x v="51"/>
    <x v="0"/>
    <x v="0"/>
  </r>
  <r>
    <x v="0"/>
    <x v="15"/>
    <x v="0"/>
    <d v="2021-05-05T00:00:00"/>
    <d v="2021-03-05T00:00:00"/>
    <d v="2023-09-03T00:00:00"/>
    <d v="2026-03-03T00:00:00"/>
    <d v="2028-08-31T00:00:00"/>
    <d v="2031-03-01T00:00:00"/>
    <d v="2033-08-29T00:00:00"/>
    <x v="1"/>
    <x v="0"/>
    <x v="0"/>
  </r>
  <r>
    <x v="0"/>
    <x v="15"/>
    <x v="0"/>
    <d v="2022-02-05T00:00:00"/>
    <d v="2021-12-05T00:00:00"/>
    <d v="2024-06-04T00:00:00"/>
    <d v="2026-12-03T00:00:00"/>
    <d v="2029-06-02T00:00:00"/>
    <d v="2031-12-01T00:00:00"/>
    <d v="2034-05-31T00:00:00"/>
    <x v="51"/>
    <x v="0"/>
    <x v="0"/>
  </r>
  <r>
    <x v="0"/>
    <x v="15"/>
    <x v="18"/>
    <d v="2020-01-05T00:00:00"/>
    <d v="2019-12-29T00:00:00"/>
    <d v="2021-07-29T00:00:00"/>
    <d v="2023-03-01T00:00:00"/>
    <d v="2024-10-01T00:00:00"/>
    <d v="2026-05-01T00:00:00"/>
    <d v="2027-12-01T00:00:00"/>
    <x v="14"/>
    <x v="0"/>
    <x v="0"/>
  </r>
  <r>
    <x v="0"/>
    <x v="15"/>
    <x v="17"/>
    <d v="2021-09-05T00:00:00"/>
    <d v="2021-08-05T00:00:00"/>
    <d v="2023-08-04T00:00:00"/>
    <d v="2025-08-02T00:00:00"/>
    <d v="2027-08-01T00:00:00"/>
    <d v="2029-07-30T00:00:00"/>
    <d v="2031-07-29T00:00:00"/>
    <x v="20"/>
    <x v="0"/>
    <x v="0"/>
  </r>
  <r>
    <x v="0"/>
    <x v="15"/>
    <x v="12"/>
    <d v="2021-04-22T00:00:00"/>
    <d v="2021-04-15T00:00:00"/>
    <d v="2024-05-15T00:00:00"/>
    <d v="2027-06-15T00:00:00"/>
    <d v="2030-07-15T00:00:00"/>
    <d v="2033-08-15T00:00:00"/>
    <d v="2036-09-15T00:00:00"/>
    <x v="8"/>
    <x v="0"/>
    <x v="0"/>
  </r>
  <r>
    <x v="0"/>
    <x v="15"/>
    <x v="13"/>
    <d v="2020-03-26T00:00:00"/>
    <d v="2020-02-26T00:00:00"/>
    <d v="2022-06-16T00:00:00"/>
    <d v="2024-10-04T00:00:00"/>
    <d v="2027-01-23T00:00:00"/>
    <d v="2029-05-13T00:00:00"/>
    <d v="2031-09-01T00:00:00"/>
    <x v="1"/>
    <x v="1"/>
    <x v="0"/>
  </r>
  <r>
    <x v="0"/>
    <x v="15"/>
    <x v="11"/>
    <d v="2021-09-05T00:00:00"/>
    <d v="2021-08-05T00:00:00"/>
    <d v="2023-08-04T00:00:00"/>
    <d v="2025-08-02T00:00:00"/>
    <d v="2027-08-01T00:00:00"/>
    <d v="2029-07-30T00:00:00"/>
    <d v="2031-07-29T00:00:00"/>
    <x v="20"/>
    <x v="0"/>
    <x v="0"/>
  </r>
  <r>
    <x v="0"/>
    <x v="15"/>
    <x v="15"/>
    <d v="2021-09-05T00:00:00"/>
    <d v="2021-08-05T00:00:00"/>
    <d v="2023-08-04T00:00:00"/>
    <d v="2025-08-02T00:00:00"/>
    <d v="2027-08-01T00:00:00"/>
    <d v="2029-07-30T00:00:00"/>
    <d v="2031-07-29T00:00:00"/>
    <x v="20"/>
    <x v="0"/>
    <x v="0"/>
  </r>
  <r>
    <x v="0"/>
    <x v="15"/>
    <x v="19"/>
    <d v="2020-08-12T00:00:00"/>
    <d v="2020-08-05T00:00:00"/>
    <d v="2021-09-05T00:00:00"/>
    <d v="2022-10-05T00:00:00"/>
    <d v="2023-11-05T00:00:00"/>
    <d v="2024-12-05T00:00:00"/>
    <d v="2026-01-05T00:00:00"/>
    <x v="26"/>
    <x v="1"/>
    <x v="0"/>
  </r>
  <r>
    <x v="0"/>
    <x v="15"/>
    <x v="19"/>
    <d v="2020-08-12T00:00:00"/>
    <d v="2020-08-05T00:00:00"/>
    <d v="2021-09-05T00:00:00"/>
    <d v="2022-10-05T00:00:00"/>
    <d v="2023-11-05T00:00:00"/>
    <d v="2024-12-05T00:00:00"/>
    <d v="2026-01-05T00:00:00"/>
    <x v="5"/>
    <x v="0"/>
    <x v="0"/>
  </r>
  <r>
    <x v="0"/>
    <x v="15"/>
    <x v="9"/>
    <d v="2021-09-05T00:00:00"/>
    <d v="2021-08-05T00:00:00"/>
    <d v="2023-08-04T00:00:00"/>
    <d v="2025-08-02T00:00:00"/>
    <d v="2027-08-01T00:00:00"/>
    <d v="2029-07-30T00:00:00"/>
    <d v="2031-07-29T00:00:00"/>
    <x v="20"/>
    <x v="0"/>
    <x v="0"/>
  </r>
  <r>
    <x v="0"/>
    <x v="15"/>
    <x v="22"/>
    <d v="2020-12-30T00:00:00"/>
    <d v="2020-11-30T00:00:00"/>
    <d v="2022-07-23T00:00:00"/>
    <d v="2024-03-14T00:00:00"/>
    <d v="2025-11-04T00:00:00"/>
    <d v="2027-06-27T00:00:00"/>
    <d v="2029-02-16T00:00:00"/>
    <x v="28"/>
    <x v="1"/>
    <x v="0"/>
  </r>
  <r>
    <x v="0"/>
    <x v="15"/>
    <x v="22"/>
    <d v="2021-03-23T00:00:00"/>
    <d v="2021-02-23T00:00:00"/>
    <d v="2022-10-16T00:00:00"/>
    <d v="2024-06-07T00:00:00"/>
    <d v="2026-01-28T00:00:00"/>
    <d v="2027-09-20T00:00:00"/>
    <d v="2029-05-12T00:00:00"/>
    <x v="0"/>
    <x v="0"/>
    <x v="0"/>
  </r>
  <r>
    <x v="0"/>
    <x v="15"/>
    <x v="10"/>
    <d v="2021-04-22T00:00:00"/>
    <d v="2021-04-15T00:00:00"/>
    <d v="2024-05-15T00:00:00"/>
    <d v="2027-06-15T00:00:00"/>
    <d v="2030-07-15T00:00:00"/>
    <d v="2033-08-15T00:00:00"/>
    <d v="2036-09-15T00:00:00"/>
    <x v="8"/>
    <x v="0"/>
    <x v="0"/>
  </r>
  <r>
    <x v="0"/>
    <x v="16"/>
    <x v="18"/>
    <d v="2021-06-27T00:00:00"/>
    <d v="2021-06-20T00:00:00"/>
    <d v="2023-01-20T00:00:00"/>
    <d v="2024-08-20T00:00:00"/>
    <d v="2026-03-20T00:00:00"/>
    <d v="2027-10-20T00:00:00"/>
    <d v="2029-05-20T00:00:00"/>
    <x v="3"/>
    <x v="0"/>
    <x v="0"/>
  </r>
  <r>
    <x v="0"/>
    <x v="16"/>
    <x v="19"/>
    <d v="2020-08-02T00:00:00"/>
    <d v="2020-07-26T00:00:00"/>
    <d v="2021-08-26T00:00:00"/>
    <d v="2022-09-26T00:00:00"/>
    <d v="2023-10-26T00:00:00"/>
    <d v="2024-11-26T00:00:00"/>
    <d v="2025-12-26T00:00:00"/>
    <x v="14"/>
    <x v="1"/>
    <x v="0"/>
  </r>
  <r>
    <x v="0"/>
    <x v="16"/>
    <x v="19"/>
    <d v="2020-08-02T00:00:00"/>
    <d v="2020-07-26T00:00:00"/>
    <d v="2021-08-26T00:00:00"/>
    <d v="2022-09-26T00:00:00"/>
    <d v="2023-10-26T00:00:00"/>
    <d v="2024-11-26T00:00:00"/>
    <d v="2025-12-26T00:00:00"/>
    <x v="27"/>
    <x v="0"/>
    <x v="0"/>
  </r>
  <r>
    <x v="0"/>
    <x v="16"/>
    <x v="17"/>
    <d v="2021-01-13T00:00:00"/>
    <d v="2020-12-13T00:00:00"/>
    <d v="2022-12-12T00:00:00"/>
    <d v="2024-12-10T00:00:00"/>
    <d v="2026-12-09T00:00:00"/>
    <d v="2028-12-07T00:00:00"/>
    <d v="2030-12-06T00:00:00"/>
    <x v="44"/>
    <x v="1"/>
    <x v="0"/>
  </r>
  <r>
    <x v="0"/>
    <x v="16"/>
    <x v="14"/>
    <d v="2020-10-18T00:00:00"/>
    <d v="2020-09-18T00:00:00"/>
    <d v="2023-01-07T00:00:00"/>
    <d v="2025-04-27T00:00:00"/>
    <d v="2027-08-16T00:00:00"/>
    <d v="2029-12-04T00:00:00"/>
    <d v="2032-03-24T00:00:00"/>
    <x v="46"/>
    <x v="1"/>
    <x v="0"/>
  </r>
  <r>
    <x v="0"/>
    <x v="16"/>
    <x v="11"/>
    <d v="2021-01-13T00:00:00"/>
    <d v="2020-12-13T00:00:00"/>
    <d v="2022-12-12T00:00:00"/>
    <d v="2024-12-10T00:00:00"/>
    <d v="2026-12-09T00:00:00"/>
    <d v="2028-12-07T00:00:00"/>
    <d v="2030-12-06T00:00:00"/>
    <x v="44"/>
    <x v="1"/>
    <x v="0"/>
  </r>
  <r>
    <x v="0"/>
    <x v="16"/>
    <x v="13"/>
    <d v="2020-10-18T00:00:00"/>
    <d v="2020-09-18T00:00:00"/>
    <d v="2023-01-07T00:00:00"/>
    <d v="2025-04-27T00:00:00"/>
    <d v="2027-08-16T00:00:00"/>
    <d v="2029-12-04T00:00:00"/>
    <d v="2032-03-24T00:00:00"/>
    <x v="46"/>
    <x v="1"/>
    <x v="0"/>
  </r>
  <r>
    <x v="0"/>
    <x v="16"/>
    <x v="12"/>
    <d v="2021-06-02T00:00:00"/>
    <d v="2021-05-26T00:00:00"/>
    <d v="2024-06-26T00:00:00"/>
    <d v="2027-07-26T00:00:00"/>
    <d v="2030-08-26T00:00:00"/>
    <d v="2033-09-26T00:00:00"/>
    <d v="2036-10-26T00:00:00"/>
    <x v="40"/>
    <x v="0"/>
    <x v="0"/>
  </r>
  <r>
    <x v="0"/>
    <x v="16"/>
    <x v="15"/>
    <d v="2021-01-13T00:00:00"/>
    <d v="2020-12-13T00:00:00"/>
    <d v="2022-12-12T00:00:00"/>
    <d v="2024-12-10T00:00:00"/>
    <d v="2026-12-09T00:00:00"/>
    <d v="2028-12-07T00:00:00"/>
    <d v="2030-12-06T00:00:00"/>
    <x v="44"/>
    <x v="1"/>
    <x v="0"/>
  </r>
  <r>
    <x v="0"/>
    <x v="16"/>
    <x v="9"/>
    <d v="2020-09-04T00:00:00"/>
    <d v="2020-08-04T00:00:00"/>
    <d v="2022-08-03T00:00:00"/>
    <d v="2024-08-01T00:00:00"/>
    <d v="2026-07-31T00:00:00"/>
    <d v="2028-07-29T00:00:00"/>
    <d v="2030-07-28T00:00:00"/>
    <x v="26"/>
    <x v="1"/>
    <x v="0"/>
  </r>
  <r>
    <x v="0"/>
    <x v="16"/>
    <x v="22"/>
    <d v="2020-02-29T00:00:00"/>
    <d v="2020-01-29T00:00:00"/>
    <d v="2021-09-20T00:00:00"/>
    <d v="2023-05-13T00:00:00"/>
    <d v="2025-01-02T00:00:00"/>
    <d v="2026-08-25T00:00:00"/>
    <d v="2028-04-16T00:00:00"/>
    <x v="21"/>
    <x v="1"/>
    <x v="0"/>
  </r>
  <r>
    <x v="0"/>
    <x v="16"/>
    <x v="22"/>
    <d v="2020-02-29T00:00:00"/>
    <d v="2020-01-29T00:00:00"/>
    <d v="2021-09-20T00:00:00"/>
    <d v="2023-05-13T00:00:00"/>
    <d v="2025-01-02T00:00:00"/>
    <d v="2026-08-25T00:00:00"/>
    <d v="2028-04-16T00:00:00"/>
    <x v="46"/>
    <x v="0"/>
    <x v="0"/>
  </r>
  <r>
    <x v="0"/>
    <x v="16"/>
    <x v="10"/>
    <d v="2021-06-16T00:00:00"/>
    <d v="2021-06-09T00:00:00"/>
    <d v="2024-07-09T00:00:00"/>
    <d v="2027-08-09T00:00:00"/>
    <d v="2030-09-09T00:00:00"/>
    <d v="2033-10-09T00:00:00"/>
    <d v="2036-11-09T00:00:00"/>
    <x v="47"/>
    <x v="0"/>
    <x v="0"/>
  </r>
  <r>
    <x v="0"/>
    <x v="16"/>
    <x v="7"/>
    <d v="2020-08-05T00:00:00"/>
    <d v="2020-07-29T00:00:00"/>
    <d v="2021-08-29T00:00:00"/>
    <d v="2022-09-29T00:00:00"/>
    <d v="2023-10-29T00:00:00"/>
    <d v="2024-11-29T00:00:00"/>
    <d v="2025-12-29T00:00:00"/>
    <x v="20"/>
    <x v="1"/>
    <x v="0"/>
  </r>
  <r>
    <x v="0"/>
    <x v="16"/>
    <x v="7"/>
    <d v="2020-08-05T00:00:00"/>
    <d v="2020-07-29T00:00:00"/>
    <d v="2021-08-29T00:00:00"/>
    <d v="2022-09-29T00:00:00"/>
    <d v="2023-10-29T00:00:00"/>
    <d v="2024-11-29T00:00:00"/>
    <d v="2025-12-29T00:00:00"/>
    <x v="27"/>
    <x v="0"/>
    <x v="0"/>
  </r>
  <r>
    <x v="0"/>
    <x v="16"/>
    <x v="6"/>
    <d v="2020-08-03T00:00:00"/>
    <d v="2020-07-27T00:00:00"/>
    <d v="2021-08-27T00:00:00"/>
    <d v="2022-09-27T00:00:00"/>
    <d v="2023-10-27T00:00:00"/>
    <d v="2024-11-27T00:00:00"/>
    <d v="2025-12-27T00:00:00"/>
    <x v="20"/>
    <x v="1"/>
    <x v="0"/>
  </r>
  <r>
    <x v="0"/>
    <x v="16"/>
    <x v="6"/>
    <d v="2020-08-03T00:00:00"/>
    <d v="2020-07-27T00:00:00"/>
    <d v="2021-08-27T00:00:00"/>
    <d v="2022-09-27T00:00:00"/>
    <d v="2023-10-27T00:00:00"/>
    <d v="2024-11-27T00:00:00"/>
    <d v="2025-12-27T00:00:00"/>
    <x v="27"/>
    <x v="0"/>
    <x v="0"/>
  </r>
  <r>
    <x v="0"/>
    <x v="16"/>
    <x v="3"/>
    <d v="2021-01-13T00:00:00"/>
    <d v="2020-12-13T00:00:00"/>
    <d v="2022-12-12T00:00:00"/>
    <d v="2024-12-10T00:00:00"/>
    <d v="2026-12-09T00:00:00"/>
    <d v="2028-12-07T00:00:00"/>
    <d v="2030-12-06T00:00:00"/>
    <x v="44"/>
    <x v="1"/>
    <x v="0"/>
  </r>
  <r>
    <x v="0"/>
    <x v="16"/>
    <x v="4"/>
    <d v="2021-02-20T00:00:00"/>
    <d v="2021-01-20T00:00:00"/>
    <d v="2023-12-06T00:00:00"/>
    <d v="2026-10-21T00:00:00"/>
    <d v="2029-09-05T00:00:00"/>
    <d v="2032-07-21T00:00:00"/>
    <d v="2035-06-06T00:00:00"/>
    <x v="6"/>
    <x v="0"/>
    <x v="0"/>
  </r>
  <r>
    <x v="0"/>
    <x v="16"/>
    <x v="5"/>
    <d v="2020-10-18T00:00:00"/>
    <d v="2020-09-18T00:00:00"/>
    <d v="2023-01-07T00:00:00"/>
    <d v="2025-04-27T00:00:00"/>
    <d v="2027-08-16T00:00:00"/>
    <d v="2029-12-04T00:00:00"/>
    <d v="2032-03-24T00:00:00"/>
    <x v="46"/>
    <x v="1"/>
    <x v="0"/>
  </r>
  <r>
    <x v="0"/>
    <x v="16"/>
    <x v="2"/>
    <d v="2021-03-30T00:00:00"/>
    <d v="2021-03-02T00:00:00"/>
    <d v="2021-07-30T00:00:00"/>
    <d v="2021-12-27T00:00:00"/>
    <d v="2022-05-26T00:00:00"/>
    <d v="2022-10-23T00:00:00"/>
    <d v="2023-03-22T00:00:00"/>
    <x v="1"/>
    <x v="0"/>
    <x v="0"/>
  </r>
  <r>
    <x v="0"/>
    <x v="16"/>
    <x v="2"/>
    <d v="2021-03-30T00:00:00"/>
    <d v="2021-03-02T00:00:00"/>
    <d v="2021-07-30T00:00:00"/>
    <d v="2021-12-27T00:00:00"/>
    <d v="2022-05-26T00:00:00"/>
    <d v="2022-10-23T00:00:00"/>
    <d v="2023-03-22T00:00:00"/>
    <x v="14"/>
    <x v="0"/>
    <x v="0"/>
  </r>
  <r>
    <x v="0"/>
    <x v="16"/>
    <x v="2"/>
    <d v="2021-03-30T00:00:00"/>
    <d v="2021-03-02T00:00:00"/>
    <d v="2021-07-30T00:00:00"/>
    <d v="2021-12-27T00:00:00"/>
    <d v="2022-05-26T00:00:00"/>
    <d v="2022-10-23T00:00:00"/>
    <d v="2023-03-22T00:00:00"/>
    <x v="39"/>
    <x v="0"/>
    <x v="0"/>
  </r>
  <r>
    <x v="0"/>
    <x v="16"/>
    <x v="2"/>
    <d v="2020-01-19T00:00:00"/>
    <d v="2019-12-19T00:00:00"/>
    <d v="2020-05-17T00:00:00"/>
    <d v="2020-10-14T00:00:00"/>
    <d v="2021-03-13T00:00:00"/>
    <d v="2021-08-10T00:00:00"/>
    <d v="2022-01-07T00:00:00"/>
    <x v="12"/>
    <x v="1"/>
    <x v="0"/>
  </r>
  <r>
    <x v="0"/>
    <x v="16"/>
    <x v="2"/>
    <d v="2020-01-19T00:00:00"/>
    <d v="2019-12-19T00:00:00"/>
    <d v="2020-05-17T00:00:00"/>
    <d v="2020-10-14T00:00:00"/>
    <d v="2021-03-13T00:00:00"/>
    <d v="2021-08-10T00:00:00"/>
    <d v="2022-01-07T00:00:00"/>
    <x v="33"/>
    <x v="1"/>
    <x v="0"/>
  </r>
  <r>
    <x v="0"/>
    <x v="16"/>
    <x v="2"/>
    <d v="2020-01-19T00:00:00"/>
    <d v="2019-12-19T00:00:00"/>
    <d v="2020-05-17T00:00:00"/>
    <d v="2020-10-14T00:00:00"/>
    <d v="2021-03-13T00:00:00"/>
    <d v="2021-08-10T00:00:00"/>
    <d v="2022-01-07T00:00:00"/>
    <x v="10"/>
    <x v="0"/>
    <x v="0"/>
  </r>
  <r>
    <x v="0"/>
    <x v="16"/>
    <x v="2"/>
    <d v="2020-01-19T00:00:00"/>
    <d v="2019-12-19T00:00:00"/>
    <d v="2020-05-17T00:00:00"/>
    <d v="2020-10-14T00:00:00"/>
    <d v="2021-03-13T00:00:00"/>
    <d v="2021-08-10T00:00:00"/>
    <d v="2022-01-07T00:00:00"/>
    <x v="26"/>
    <x v="0"/>
    <x v="0"/>
  </r>
  <r>
    <x v="0"/>
    <x v="16"/>
    <x v="2"/>
    <d v="2020-01-19T00:00:00"/>
    <d v="2019-12-19T00:00:00"/>
    <d v="2020-05-17T00:00:00"/>
    <d v="2020-10-14T00:00:00"/>
    <d v="2021-03-13T00:00:00"/>
    <d v="2021-08-10T00:00:00"/>
    <d v="2022-01-07T00:00:00"/>
    <x v="49"/>
    <x v="2"/>
    <x v="0"/>
  </r>
  <r>
    <x v="0"/>
    <x v="16"/>
    <x v="0"/>
    <d v="2022-02-26T00:00:00"/>
    <d v="2021-12-26T00:00:00"/>
    <d v="2024-06-25T00:00:00"/>
    <d v="2026-12-24T00:00:00"/>
    <d v="2029-06-23T00:00:00"/>
    <d v="2031-12-22T00:00:00"/>
    <d v="2034-06-21T00:00:00"/>
    <x v="43"/>
    <x v="0"/>
    <x v="0"/>
  </r>
  <r>
    <x v="0"/>
    <x v="16"/>
    <x v="20"/>
    <d v="2020-12-20T00:00:00"/>
    <d v="2020-10-20T00:00:00"/>
    <d v="2023-10-20T00:00:00"/>
    <d v="2026-10-20T00:00:00"/>
    <d v="2029-10-20T00:00:00"/>
    <d v="2032-10-20T00:00:00"/>
    <d v="2035-10-20T00:00:00"/>
    <x v="34"/>
    <x v="1"/>
    <x v="0"/>
  </r>
  <r>
    <x v="0"/>
    <x v="16"/>
    <x v="0"/>
    <d v="2022-02-26T00:00:00"/>
    <d v="2021-12-26T00:00:00"/>
    <d v="2024-06-25T00:00:00"/>
    <d v="2026-12-24T00:00:00"/>
    <d v="2029-06-23T00:00:00"/>
    <d v="2031-12-22T00:00:00"/>
    <d v="2034-06-21T00:00:00"/>
    <x v="43"/>
    <x v="0"/>
    <x v="0"/>
  </r>
  <r>
    <x v="0"/>
    <x v="16"/>
    <x v="0"/>
    <d v="2022-02-26T00:00:00"/>
    <d v="2021-12-26T00:00:00"/>
    <d v="2024-06-25T00:00:00"/>
    <d v="2026-12-24T00:00:00"/>
    <d v="2029-06-23T00:00:00"/>
    <d v="2031-12-22T00:00:00"/>
    <d v="2034-06-21T00:00:00"/>
    <x v="43"/>
    <x v="0"/>
    <x v="0"/>
  </r>
  <r>
    <x v="0"/>
    <x v="16"/>
    <x v="23"/>
    <d v="2020-12-18T00:00:00"/>
    <d v="2020-10-18T00:00:00"/>
    <d v="2026-10-18T00:00:00"/>
    <d v="2032-10-18T00:00:00"/>
    <d v="2038-10-18T00:00:00"/>
    <d v="2044-10-18T00:00:00"/>
    <d v="2050-10-18T00:00:00"/>
    <x v="33"/>
    <x v="1"/>
    <x v="0"/>
  </r>
  <r>
    <x v="0"/>
    <x v="16"/>
    <x v="21"/>
    <d v="2020-02-09T00:00:00"/>
    <d v="2020-01-09T00:00:00"/>
    <d v="2020-11-04T00:00:00"/>
    <d v="2021-08-31T00:00:00"/>
    <d v="2022-06-27T00:00:00"/>
    <d v="2023-04-23T00:00:00"/>
    <d v="2024-02-17T00:00:00"/>
    <x v="38"/>
    <x v="1"/>
    <x v="0"/>
  </r>
  <r>
    <x v="0"/>
    <x v="16"/>
    <x v="21"/>
    <d v="2020-02-09T00:00:00"/>
    <d v="2020-01-09T00:00:00"/>
    <d v="2020-11-04T00:00:00"/>
    <d v="2021-08-31T00:00:00"/>
    <d v="2022-06-27T00:00:00"/>
    <d v="2023-04-23T00:00:00"/>
    <d v="2024-02-17T00:00:00"/>
    <x v="5"/>
    <x v="0"/>
    <x v="0"/>
  </r>
  <r>
    <x v="0"/>
    <x v="16"/>
    <x v="1"/>
    <d v="2020-11-18T00:00:00"/>
    <d v="2020-09-18T00:00:00"/>
    <d v="2022-09-18T00:00:00"/>
    <d v="2024-09-18T00:00:00"/>
    <d v="2026-09-18T00:00:00"/>
    <d v="2028-09-18T00:00:00"/>
    <d v="2030-09-18T00:00:00"/>
    <x v="46"/>
    <x v="1"/>
    <x v="0"/>
  </r>
  <r>
    <x v="0"/>
    <x v="16"/>
    <x v="0"/>
    <d v="2022-02-26T00:00:00"/>
    <d v="2021-12-26T00:00:00"/>
    <d v="2024-06-25T00:00:00"/>
    <d v="2026-12-24T00:00:00"/>
    <d v="2029-06-23T00:00:00"/>
    <d v="2031-12-22T00:00:00"/>
    <d v="2034-06-21T00:00:00"/>
    <x v="43"/>
    <x v="0"/>
    <x v="0"/>
  </r>
  <r>
    <x v="0"/>
    <x v="17"/>
    <x v="6"/>
    <d v="2020-07-03T00:00:00"/>
    <d v="2020-06-26T00:00:00"/>
    <d v="2021-07-26T00:00:00"/>
    <d v="2022-08-26T00:00:00"/>
    <d v="2023-09-26T00:00:00"/>
    <d v="2024-10-26T00:00:00"/>
    <d v="2025-11-26T00:00:00"/>
    <x v="41"/>
    <x v="1"/>
    <x v="0"/>
  </r>
  <r>
    <x v="0"/>
    <x v="17"/>
    <x v="6"/>
    <d v="2020-07-03T00:00:00"/>
    <d v="2020-06-26T00:00:00"/>
    <d v="2021-07-26T00:00:00"/>
    <d v="2022-08-26T00:00:00"/>
    <d v="2023-09-26T00:00:00"/>
    <d v="2024-10-26T00:00:00"/>
    <d v="2025-11-26T00:00:00"/>
    <x v="14"/>
    <x v="0"/>
    <x v="0"/>
  </r>
  <r>
    <x v="0"/>
    <x v="17"/>
    <x v="3"/>
    <d v="2021-02-21T00:00:00"/>
    <d v="2021-01-21T00:00:00"/>
    <d v="2023-01-20T00:00:00"/>
    <d v="2025-01-18T00:00:00"/>
    <d v="2027-01-17T00:00:00"/>
    <d v="2029-01-15T00:00:00"/>
    <d v="2031-01-14T00:00:00"/>
    <x v="6"/>
    <x v="0"/>
    <x v="0"/>
  </r>
  <r>
    <x v="0"/>
    <x v="17"/>
    <x v="2"/>
    <d v="2020-06-09T00:00:00"/>
    <d v="2020-05-09T00:00:00"/>
    <d v="2020-10-06T00:00:00"/>
    <d v="2021-03-05T00:00:00"/>
    <d v="2021-08-02T00:00:00"/>
    <d v="2021-12-30T00:00:00"/>
    <d v="2022-05-29T00:00:00"/>
    <x v="25"/>
    <x v="1"/>
    <x v="0"/>
  </r>
  <r>
    <x v="0"/>
    <x v="17"/>
    <x v="2"/>
    <d v="2020-06-09T00:00:00"/>
    <d v="2020-05-09T00:00:00"/>
    <d v="2020-10-06T00:00:00"/>
    <d v="2021-03-05T00:00:00"/>
    <d v="2021-08-02T00:00:00"/>
    <d v="2021-12-30T00:00:00"/>
    <d v="2022-05-29T00:00:00"/>
    <x v="22"/>
    <x v="1"/>
    <x v="0"/>
  </r>
  <r>
    <x v="0"/>
    <x v="17"/>
    <x v="2"/>
    <d v="2020-06-09T00:00:00"/>
    <d v="2020-05-09T00:00:00"/>
    <d v="2020-10-06T00:00:00"/>
    <d v="2021-03-05T00:00:00"/>
    <d v="2021-08-02T00:00:00"/>
    <d v="2021-12-30T00:00:00"/>
    <d v="2022-05-29T00:00:00"/>
    <x v="1"/>
    <x v="0"/>
    <x v="0"/>
  </r>
  <r>
    <x v="0"/>
    <x v="17"/>
    <x v="2"/>
    <d v="2020-06-09T00:00:00"/>
    <d v="2020-05-09T00:00:00"/>
    <d v="2020-10-06T00:00:00"/>
    <d v="2021-03-05T00:00:00"/>
    <d v="2021-08-02T00:00:00"/>
    <d v="2021-12-30T00:00:00"/>
    <d v="2022-05-29T00:00:00"/>
    <x v="20"/>
    <x v="0"/>
    <x v="0"/>
  </r>
  <r>
    <x v="0"/>
    <x v="17"/>
    <x v="2"/>
    <d v="2020-06-09T00:00:00"/>
    <d v="2020-05-09T00:00:00"/>
    <d v="2020-10-06T00:00:00"/>
    <d v="2021-03-05T00:00:00"/>
    <d v="2021-08-02T00:00:00"/>
    <d v="2021-12-30T00:00:00"/>
    <d v="2022-05-29T00:00:00"/>
    <x v="39"/>
    <x v="0"/>
    <x v="0"/>
  </r>
  <r>
    <x v="0"/>
    <x v="17"/>
    <x v="20"/>
    <d v="2020-12-07T00:00:00"/>
    <d v="2020-10-07T00:00:00"/>
    <d v="2023-10-07T00:00:00"/>
    <d v="2026-10-07T00:00:00"/>
    <d v="2029-10-07T00:00:00"/>
    <d v="2032-10-07T00:00:00"/>
    <d v="2035-10-07T00:00:00"/>
    <x v="22"/>
    <x v="1"/>
    <x v="0"/>
  </r>
  <r>
    <x v="0"/>
    <x v="17"/>
    <x v="23"/>
    <d v="2020-12-24T00:00:00"/>
    <d v="2020-10-24T00:00:00"/>
    <d v="2026-10-24T00:00:00"/>
    <d v="2032-10-24T00:00:00"/>
    <d v="2038-10-24T00:00:00"/>
    <d v="2044-10-24T00:00:00"/>
    <d v="2050-10-24T00:00:00"/>
    <x v="34"/>
    <x v="1"/>
    <x v="0"/>
  </r>
  <r>
    <x v="0"/>
    <x v="17"/>
    <x v="21"/>
    <d v="2020-06-09T00:00:00"/>
    <d v="2020-05-09T00:00:00"/>
    <d v="2021-03-05T00:00:00"/>
    <d v="2021-12-30T00:00:00"/>
    <d v="2022-10-26T00:00:00"/>
    <d v="2023-08-22T00:00:00"/>
    <d v="2024-06-17T00:00:00"/>
    <x v="25"/>
    <x v="1"/>
    <x v="0"/>
  </r>
  <r>
    <x v="0"/>
    <x v="17"/>
    <x v="21"/>
    <d v="2020-06-09T00:00:00"/>
    <d v="2020-05-09T00:00:00"/>
    <d v="2021-03-05T00:00:00"/>
    <d v="2021-12-30T00:00:00"/>
    <d v="2022-10-26T00:00:00"/>
    <d v="2023-08-22T00:00:00"/>
    <d v="2024-06-17T00:00:00"/>
    <x v="1"/>
    <x v="0"/>
    <x v="0"/>
  </r>
  <r>
    <x v="0"/>
    <x v="17"/>
    <x v="21"/>
    <d v="2020-06-09T00:00:00"/>
    <d v="2020-05-09T00:00:00"/>
    <d v="2021-03-05T00:00:00"/>
    <d v="2021-12-30T00:00:00"/>
    <d v="2022-10-26T00:00:00"/>
    <d v="2023-08-22T00:00:00"/>
    <d v="2024-06-17T00:00:00"/>
    <x v="39"/>
    <x v="0"/>
    <x v="0"/>
  </r>
  <r>
    <x v="0"/>
    <x v="17"/>
    <x v="21"/>
    <d v="2020-09-14T00:00:00"/>
    <d v="2020-08-14T00:00:00"/>
    <d v="2021-06-10T00:00:00"/>
    <d v="2022-04-06T00:00:00"/>
    <d v="2023-01-31T00:00:00"/>
    <d v="2023-11-27T00:00:00"/>
    <d v="2024-09-22T00:00:00"/>
    <x v="11"/>
    <x v="1"/>
    <x v="0"/>
  </r>
  <r>
    <x v="0"/>
    <x v="17"/>
    <x v="21"/>
    <d v="2020-09-14T00:00:00"/>
    <d v="2020-08-14T00:00:00"/>
    <d v="2021-06-10T00:00:00"/>
    <d v="2022-04-06T00:00:00"/>
    <d v="2023-01-31T00:00:00"/>
    <d v="2023-11-27T00:00:00"/>
    <d v="2024-09-22T00:00:00"/>
    <x v="47"/>
    <x v="0"/>
    <x v="0"/>
  </r>
  <r>
    <x v="0"/>
    <x v="17"/>
    <x v="1"/>
    <d v="2020-11-08T00:00:00"/>
    <d v="2020-09-08T00:00:00"/>
    <d v="2022-09-08T00:00:00"/>
    <d v="2024-09-08T00:00:00"/>
    <d v="2026-09-08T00:00:00"/>
    <d v="2028-09-08T00:00:00"/>
    <d v="2030-09-08T00:00:00"/>
    <x v="35"/>
    <x v="1"/>
    <x v="0"/>
  </r>
  <r>
    <x v="0"/>
    <x v="17"/>
    <x v="2"/>
    <d v="2021-01-08T00:00:00"/>
    <d v="2020-12-08T00:00:00"/>
    <d v="2021-05-07T00:00:00"/>
    <d v="2021-10-04T00:00:00"/>
    <d v="2022-03-03T00:00:00"/>
    <d v="2022-07-31T00:00:00"/>
    <d v="2022-12-28T00:00:00"/>
    <x v="44"/>
    <x v="1"/>
    <x v="0"/>
  </r>
  <r>
    <x v="0"/>
    <x v="17"/>
    <x v="2"/>
    <d v="2021-01-08T00:00:00"/>
    <d v="2020-12-08T00:00:00"/>
    <d v="2021-05-07T00:00:00"/>
    <d v="2021-10-04T00:00:00"/>
    <d v="2022-03-03T00:00:00"/>
    <d v="2022-07-31T00:00:00"/>
    <d v="2022-12-28T00:00:00"/>
    <x v="36"/>
    <x v="0"/>
    <x v="0"/>
  </r>
  <r>
    <x v="0"/>
    <x v="17"/>
    <x v="2"/>
    <d v="2021-01-08T00:00:00"/>
    <d v="2020-12-08T00:00:00"/>
    <d v="2021-05-07T00:00:00"/>
    <d v="2021-10-04T00:00:00"/>
    <d v="2022-03-03T00:00:00"/>
    <d v="2022-07-31T00:00:00"/>
    <d v="2022-12-28T00:00:00"/>
    <x v="31"/>
    <x v="0"/>
    <x v="0"/>
  </r>
  <r>
    <x v="0"/>
    <x v="17"/>
    <x v="0"/>
    <d v="2020-03-26T00:00:00"/>
    <d v="2020-01-26T00:00:00"/>
    <d v="2022-07-26T00:00:00"/>
    <d v="2025-01-23T00:00:00"/>
    <d v="2027-07-24T00:00:00"/>
    <d v="2030-01-21T00:00:00"/>
    <d v="2032-07-21T00:00:00"/>
    <x v="32"/>
    <x v="1"/>
    <x v="0"/>
  </r>
  <r>
    <x v="0"/>
    <x v="17"/>
    <x v="0"/>
    <d v="2020-10-19T00:00:00"/>
    <d v="2020-08-19T00:00:00"/>
    <d v="2023-02-17T00:00:00"/>
    <d v="2025-08-17T00:00:00"/>
    <d v="2028-02-15T00:00:00"/>
    <d v="2030-08-15T00:00:00"/>
    <d v="2033-02-12T00:00:00"/>
    <x v="27"/>
    <x v="1"/>
    <x v="0"/>
  </r>
  <r>
    <x v="0"/>
    <x v="17"/>
    <x v="0"/>
    <d v="2020-03-19T00:00:00"/>
    <d v="2020-01-19T00:00:00"/>
    <d v="2022-07-19T00:00:00"/>
    <d v="2025-01-16T00:00:00"/>
    <d v="2027-07-17T00:00:00"/>
    <d v="2030-01-14T00:00:00"/>
    <d v="2032-07-14T00:00:00"/>
    <x v="6"/>
    <x v="1"/>
    <x v="0"/>
  </r>
  <r>
    <x v="0"/>
    <x v="17"/>
    <x v="0"/>
    <d v="2022-01-20T00:00:00"/>
    <d v="2021-11-20T00:00:00"/>
    <d v="2024-05-20T00:00:00"/>
    <d v="2026-11-18T00:00:00"/>
    <d v="2029-05-18T00:00:00"/>
    <d v="2031-11-16T00:00:00"/>
    <d v="2034-05-16T00:00:00"/>
    <x v="2"/>
    <x v="0"/>
    <x v="0"/>
  </r>
  <r>
    <x v="0"/>
    <x v="17"/>
    <x v="0"/>
    <d v="2022-01-20T00:00:00"/>
    <d v="2021-11-20T00:00:00"/>
    <d v="2024-05-20T00:00:00"/>
    <d v="2026-11-18T00:00:00"/>
    <d v="2029-05-18T00:00:00"/>
    <d v="2031-11-16T00:00:00"/>
    <d v="2034-05-16T00:00:00"/>
    <x v="2"/>
    <x v="0"/>
    <x v="0"/>
  </r>
  <r>
    <x v="0"/>
    <x v="17"/>
    <x v="0"/>
    <d v="2020-10-19T00:00:00"/>
    <d v="2020-08-19T00:00:00"/>
    <d v="2023-02-17T00:00:00"/>
    <d v="2025-08-17T00:00:00"/>
    <d v="2028-02-15T00:00:00"/>
    <d v="2030-08-15T00:00:00"/>
    <d v="2033-02-12T00:00:00"/>
    <x v="27"/>
    <x v="1"/>
    <x v="0"/>
  </r>
  <r>
    <x v="0"/>
    <x v="17"/>
    <x v="0"/>
    <d v="2020-10-19T00:00:00"/>
    <d v="2020-08-19T00:00:00"/>
    <d v="2023-02-17T00:00:00"/>
    <d v="2025-08-17T00:00:00"/>
    <d v="2028-02-15T00:00:00"/>
    <d v="2030-08-15T00:00:00"/>
    <d v="2033-02-12T00:00:00"/>
    <x v="27"/>
    <x v="1"/>
    <x v="0"/>
  </r>
  <r>
    <x v="0"/>
    <x v="17"/>
    <x v="18"/>
    <d v="2020-01-22T00:00:00"/>
    <d v="2020-01-15T00:00:00"/>
    <d v="2021-08-15T00:00:00"/>
    <d v="2023-03-15T00:00:00"/>
    <d v="2024-10-15T00:00:00"/>
    <d v="2026-05-15T00:00:00"/>
    <d v="2027-12-15T00:00:00"/>
    <x v="6"/>
    <x v="1"/>
    <x v="0"/>
  </r>
  <r>
    <x v="0"/>
    <x v="17"/>
    <x v="18"/>
    <d v="2020-01-22T00:00:00"/>
    <d v="2020-01-15T00:00:00"/>
    <d v="2021-08-15T00:00:00"/>
    <d v="2023-03-15T00:00:00"/>
    <d v="2024-10-15T00:00:00"/>
    <d v="2026-05-15T00:00:00"/>
    <d v="2027-12-15T00:00:00"/>
    <x v="26"/>
    <x v="0"/>
    <x v="0"/>
  </r>
  <r>
    <x v="0"/>
    <x v="17"/>
    <x v="19"/>
    <d v="2020-06-27T00:00:00"/>
    <d v="2020-06-20T00:00:00"/>
    <d v="2021-07-20T00:00:00"/>
    <d v="2022-08-20T00:00:00"/>
    <d v="2023-09-20T00:00:00"/>
    <d v="2024-10-20T00:00:00"/>
    <d v="2025-11-20T00:00:00"/>
    <x v="7"/>
    <x v="1"/>
    <x v="0"/>
  </r>
  <r>
    <x v="0"/>
    <x v="17"/>
    <x v="19"/>
    <d v="2020-06-27T00:00:00"/>
    <d v="2020-06-20T00:00:00"/>
    <d v="2021-07-20T00:00:00"/>
    <d v="2022-08-20T00:00:00"/>
    <d v="2023-09-20T00:00:00"/>
    <d v="2024-10-20T00:00:00"/>
    <d v="2025-11-20T00:00:00"/>
    <x v="13"/>
    <x v="0"/>
    <x v="0"/>
  </r>
  <r>
    <x v="0"/>
    <x v="17"/>
    <x v="17"/>
    <d v="2021-02-21T00:00:00"/>
    <d v="2021-01-21T00:00:00"/>
    <d v="2023-01-20T00:00:00"/>
    <d v="2025-01-18T00:00:00"/>
    <d v="2027-01-17T00:00:00"/>
    <d v="2029-01-15T00:00:00"/>
    <d v="2031-01-14T00:00:00"/>
    <x v="6"/>
    <x v="0"/>
    <x v="0"/>
  </r>
  <r>
    <x v="0"/>
    <x v="17"/>
    <x v="11"/>
    <d v="2021-02-21T00:00:00"/>
    <d v="2021-01-21T00:00:00"/>
    <d v="2023-01-20T00:00:00"/>
    <d v="2025-01-18T00:00:00"/>
    <d v="2027-01-17T00:00:00"/>
    <d v="2029-01-15T00:00:00"/>
    <d v="2031-01-14T00:00:00"/>
    <x v="6"/>
    <x v="0"/>
    <x v="0"/>
  </r>
  <r>
    <x v="0"/>
    <x v="17"/>
    <x v="12"/>
    <d v="2021-05-18T00:00:00"/>
    <d v="2021-05-11T00:00:00"/>
    <d v="2024-06-11T00:00:00"/>
    <d v="2027-07-11T00:00:00"/>
    <d v="2030-08-11T00:00:00"/>
    <d v="2033-09-11T00:00:00"/>
    <d v="2036-10-11T00:00:00"/>
    <x v="25"/>
    <x v="0"/>
    <x v="0"/>
  </r>
  <r>
    <x v="0"/>
    <x v="17"/>
    <x v="15"/>
    <d v="2021-02-21T00:00:00"/>
    <d v="2021-01-21T00:00:00"/>
    <d v="2023-01-20T00:00:00"/>
    <d v="2025-01-18T00:00:00"/>
    <d v="2027-01-17T00:00:00"/>
    <d v="2029-01-15T00:00:00"/>
    <d v="2031-01-14T00:00:00"/>
    <x v="6"/>
    <x v="0"/>
    <x v="0"/>
  </r>
  <r>
    <x v="0"/>
    <x v="17"/>
    <x v="9"/>
    <d v="2021-02-21T00:00:00"/>
    <d v="2021-01-21T00:00:00"/>
    <d v="2023-01-20T00:00:00"/>
    <d v="2025-01-18T00:00:00"/>
    <d v="2027-01-17T00:00:00"/>
    <d v="2029-01-15T00:00:00"/>
    <d v="2031-01-14T00:00:00"/>
    <x v="6"/>
    <x v="0"/>
    <x v="0"/>
  </r>
  <r>
    <x v="0"/>
    <x v="17"/>
    <x v="22"/>
    <d v="2021-08-19T00:00:00"/>
    <d v="2021-07-19T00:00:00"/>
    <d v="2023-03-11T00:00:00"/>
    <d v="2024-10-31T00:00:00"/>
    <d v="2026-06-23T00:00:00"/>
    <d v="2028-02-13T00:00:00"/>
    <d v="2029-10-05T00:00:00"/>
    <x v="13"/>
    <x v="0"/>
    <x v="0"/>
  </r>
  <r>
    <x v="0"/>
    <x v="17"/>
    <x v="22"/>
    <d v="2020-11-09T00:00:00"/>
    <d v="2020-10-09T00:00:00"/>
    <d v="2022-06-01T00:00:00"/>
    <d v="2024-01-22T00:00:00"/>
    <d v="2025-09-13T00:00:00"/>
    <d v="2027-05-06T00:00:00"/>
    <d v="2028-12-26T00:00:00"/>
    <x v="22"/>
    <x v="1"/>
    <x v="0"/>
  </r>
  <r>
    <x v="0"/>
    <x v="17"/>
    <x v="10"/>
    <d v="2021-05-17T00:00:00"/>
    <d v="2021-05-10T00:00:00"/>
    <d v="2024-06-10T00:00:00"/>
    <d v="2027-07-10T00:00:00"/>
    <d v="2030-08-10T00:00:00"/>
    <d v="2033-09-10T00:00:00"/>
    <d v="2036-10-10T00:00:00"/>
    <x v="25"/>
    <x v="0"/>
    <x v="0"/>
  </r>
  <r>
    <x v="0"/>
    <x v="17"/>
    <x v="7"/>
    <d v="2020-06-21T00:00:00"/>
    <d v="2020-06-14T00:00:00"/>
    <d v="2021-07-14T00:00:00"/>
    <d v="2022-08-14T00:00:00"/>
    <d v="2023-09-14T00:00:00"/>
    <d v="2024-10-14T00:00:00"/>
    <d v="2025-11-14T00:00:00"/>
    <x v="3"/>
    <x v="1"/>
    <x v="0"/>
  </r>
  <r>
    <x v="0"/>
    <x v="17"/>
    <x v="7"/>
    <d v="2020-06-21T00:00:00"/>
    <d v="2020-06-14T00:00:00"/>
    <d v="2021-07-14T00:00:00"/>
    <d v="2022-08-14T00:00:00"/>
    <d v="2023-09-14T00:00:00"/>
    <d v="2024-10-14T00:00:00"/>
    <d v="2025-11-14T00:00:00"/>
    <x v="16"/>
    <x v="0"/>
    <x v="0"/>
  </r>
  <r>
    <x v="0"/>
    <x v="18"/>
    <x v="16"/>
    <d v="2020-10-17T00:00:00"/>
    <d v="2020-09-17T00:00:00"/>
    <d v="2028-09-17T00:00:00"/>
    <d v="2036-09-17T00:00:00"/>
    <d v="2044-09-17T00:00:00"/>
    <d v="2052-09-17T00:00:00"/>
    <d v="2060-09-17T00:00:00"/>
    <x v="46"/>
    <x v="1"/>
    <x v="0"/>
  </r>
  <r>
    <x v="0"/>
    <x v="18"/>
    <x v="17"/>
    <d v="2021-12-27T00:00:00"/>
    <d v="2021-11-27T00:00:00"/>
    <d v="2023-11-26T00:00:00"/>
    <d v="2025-11-24T00:00:00"/>
    <d v="2027-11-23T00:00:00"/>
    <d v="2029-11-21T00:00:00"/>
    <d v="2031-11-20T00:00:00"/>
    <x v="24"/>
    <x v="0"/>
    <x v="0"/>
  </r>
  <r>
    <x v="0"/>
    <x v="18"/>
    <x v="18"/>
    <d v="2021-07-16T00:00:00"/>
    <d v="2021-07-09T00:00:00"/>
    <d v="2023-02-09T00:00:00"/>
    <d v="2024-09-09T00:00:00"/>
    <d v="2026-04-09T00:00:00"/>
    <d v="2027-11-09T00:00:00"/>
    <d v="2029-06-09T00:00:00"/>
    <x v="23"/>
    <x v="0"/>
    <x v="0"/>
  </r>
  <r>
    <x v="0"/>
    <x v="18"/>
    <x v="19"/>
    <d v="2020-06-30T00:00:00"/>
    <d v="2020-06-23T00:00:00"/>
    <d v="2021-07-23T00:00:00"/>
    <d v="2022-08-23T00:00:00"/>
    <d v="2023-09-23T00:00:00"/>
    <d v="2024-10-23T00:00:00"/>
    <d v="2025-11-23T00:00:00"/>
    <x v="41"/>
    <x v="1"/>
    <x v="0"/>
  </r>
  <r>
    <x v="0"/>
    <x v="18"/>
    <x v="19"/>
    <d v="2020-06-30T00:00:00"/>
    <d v="2020-06-23T00:00:00"/>
    <d v="2021-07-23T00:00:00"/>
    <d v="2022-08-23T00:00:00"/>
    <d v="2023-09-23T00:00:00"/>
    <d v="2024-10-23T00:00:00"/>
    <d v="2025-11-23T00:00:00"/>
    <x v="13"/>
    <x v="0"/>
    <x v="0"/>
  </r>
  <r>
    <x v="0"/>
    <x v="18"/>
    <x v="7"/>
    <d v="2020-05-30T00:00:00"/>
    <d v="2020-05-23T00:00:00"/>
    <d v="2021-06-23T00:00:00"/>
    <d v="2022-07-23T00:00:00"/>
    <d v="2023-08-23T00:00:00"/>
    <d v="2024-09-23T00:00:00"/>
    <d v="2025-10-23T00:00:00"/>
    <x v="40"/>
    <x v="1"/>
    <x v="0"/>
  </r>
  <r>
    <x v="0"/>
    <x v="18"/>
    <x v="7"/>
    <d v="2020-05-30T00:00:00"/>
    <d v="2020-05-23T00:00:00"/>
    <d v="2021-06-23T00:00:00"/>
    <d v="2022-07-23T00:00:00"/>
    <d v="2023-08-23T00:00:00"/>
    <d v="2024-09-23T00:00:00"/>
    <d v="2025-10-23T00:00:00"/>
    <x v="7"/>
    <x v="0"/>
    <x v="0"/>
  </r>
  <r>
    <x v="0"/>
    <x v="18"/>
    <x v="3"/>
    <d v="2021-12-27T00:00:00"/>
    <d v="2021-11-27T00:00:00"/>
    <d v="2023-11-26T00:00:00"/>
    <d v="2025-11-24T00:00:00"/>
    <d v="2027-11-23T00:00:00"/>
    <d v="2029-11-21T00:00:00"/>
    <d v="2031-11-20T00:00:00"/>
    <x v="24"/>
    <x v="0"/>
    <x v="0"/>
  </r>
  <r>
    <x v="0"/>
    <x v="18"/>
    <x v="2"/>
    <d v="2021-11-22T00:00:00"/>
    <d v="2021-10-22T00:00:00"/>
    <d v="2022-03-21T00:00:00"/>
    <d v="2022-08-18T00:00:00"/>
    <d v="2023-01-15T00:00:00"/>
    <d v="2023-06-14T00:00:00"/>
    <d v="2023-11-11T00:00:00"/>
    <x v="33"/>
    <x v="0"/>
    <x v="0"/>
  </r>
  <r>
    <x v="0"/>
    <x v="18"/>
    <x v="0"/>
    <d v="2021-12-11T00:00:00"/>
    <d v="2021-10-11T00:00:00"/>
    <d v="2024-04-10T00:00:00"/>
    <d v="2026-10-09T00:00:00"/>
    <d v="2029-04-08T00:00:00"/>
    <d v="2031-10-07T00:00:00"/>
    <d v="2034-04-06T00:00:00"/>
    <x v="22"/>
    <x v="0"/>
    <x v="0"/>
  </r>
  <r>
    <x v="0"/>
    <x v="18"/>
    <x v="12"/>
    <d v="2021-04-01T00:00:00"/>
    <d v="2021-03-25T00:00:00"/>
    <d v="2024-04-25T00:00:00"/>
    <d v="2027-05-25T00:00:00"/>
    <d v="2030-06-25T00:00:00"/>
    <d v="2033-07-25T00:00:00"/>
    <d v="2036-08-25T00:00:00"/>
    <x v="18"/>
    <x v="0"/>
    <x v="0"/>
  </r>
  <r>
    <x v="0"/>
    <x v="18"/>
    <x v="11"/>
    <d v="2021-12-27T00:00:00"/>
    <d v="2021-11-27T00:00:00"/>
    <d v="2023-11-26T00:00:00"/>
    <d v="2025-11-24T00:00:00"/>
    <d v="2027-11-23T00:00:00"/>
    <d v="2029-11-21T00:00:00"/>
    <d v="2031-11-20T00:00:00"/>
    <x v="24"/>
    <x v="0"/>
    <x v="0"/>
  </r>
  <r>
    <x v="0"/>
    <x v="18"/>
    <x v="15"/>
    <d v="2021-12-27T00:00:00"/>
    <d v="2021-11-27T00:00:00"/>
    <d v="2023-11-26T00:00:00"/>
    <d v="2025-11-24T00:00:00"/>
    <d v="2027-11-23T00:00:00"/>
    <d v="2029-11-21T00:00:00"/>
    <d v="2031-11-20T00:00:00"/>
    <x v="24"/>
    <x v="0"/>
    <x v="0"/>
  </r>
  <r>
    <x v="0"/>
    <x v="18"/>
    <x v="8"/>
    <d v="2020-11-29T00:00:00"/>
    <d v="2020-10-29T00:00:00"/>
    <d v="2026-07-30T00:00:00"/>
    <d v="2032-04-29T00:00:00"/>
    <d v="2038-01-28T00:00:00"/>
    <d v="2043-10-29T00:00:00"/>
    <d v="2049-07-29T00:00:00"/>
    <x v="15"/>
    <x v="1"/>
    <x v="0"/>
  </r>
  <r>
    <x v="0"/>
    <x v="18"/>
    <x v="10"/>
    <d v="2021-04-01T00:00:00"/>
    <d v="2021-03-25T00:00:00"/>
    <d v="2024-04-25T00:00:00"/>
    <d v="2027-05-25T00:00:00"/>
    <d v="2030-06-25T00:00:00"/>
    <d v="2033-07-25T00:00:00"/>
    <d v="2036-08-25T00:00:00"/>
    <x v="18"/>
    <x v="0"/>
    <x v="0"/>
  </r>
  <r>
    <x v="0"/>
    <x v="18"/>
    <x v="9"/>
    <d v="2021-12-27T00:00:00"/>
    <d v="2021-11-27T00:00:00"/>
    <d v="2023-11-26T00:00:00"/>
    <d v="2025-11-24T00:00:00"/>
    <d v="2027-11-23T00:00:00"/>
    <d v="2029-11-21T00:00:00"/>
    <d v="2031-11-20T00:00:00"/>
    <x v="24"/>
    <x v="0"/>
    <x v="0"/>
  </r>
  <r>
    <x v="0"/>
    <x v="18"/>
    <x v="6"/>
    <d v="2020-06-03T00:00:00"/>
    <d v="2020-05-27T00:00:00"/>
    <d v="2021-06-27T00:00:00"/>
    <d v="2022-07-27T00:00:00"/>
    <d v="2023-08-27T00:00:00"/>
    <d v="2024-09-27T00:00:00"/>
    <d v="2025-10-27T00:00:00"/>
    <x v="42"/>
    <x v="1"/>
    <x v="0"/>
  </r>
  <r>
    <x v="0"/>
    <x v="18"/>
    <x v="6"/>
    <d v="2020-06-03T00:00:00"/>
    <d v="2020-05-27T00:00:00"/>
    <d v="2021-06-27T00:00:00"/>
    <d v="2022-07-27T00:00:00"/>
    <d v="2023-08-27T00:00:00"/>
    <d v="2024-09-27T00:00:00"/>
    <d v="2025-10-27T00:00:00"/>
    <x v="7"/>
    <x v="0"/>
    <x v="0"/>
  </r>
  <r>
    <x v="0"/>
    <x v="18"/>
    <x v="0"/>
    <d v="2021-12-11T00:00:00"/>
    <d v="2021-10-11T00:00:00"/>
    <d v="2024-04-10T00:00:00"/>
    <d v="2026-10-09T00:00:00"/>
    <d v="2029-04-08T00:00:00"/>
    <d v="2031-10-07T00:00:00"/>
    <d v="2034-04-06T00:00:00"/>
    <x v="22"/>
    <x v="0"/>
    <x v="0"/>
  </r>
  <r>
    <x v="0"/>
    <x v="18"/>
    <x v="0"/>
    <d v="2021-12-11T00:00:00"/>
    <d v="2021-10-11T00:00:00"/>
    <d v="2024-04-10T00:00:00"/>
    <d v="2026-10-09T00:00:00"/>
    <d v="2029-04-08T00:00:00"/>
    <d v="2031-10-07T00:00:00"/>
    <d v="2034-04-06T00:00:00"/>
    <x v="22"/>
    <x v="0"/>
    <x v="0"/>
  </r>
  <r>
    <x v="0"/>
    <x v="18"/>
    <x v="0"/>
    <d v="2021-12-11T00:00:00"/>
    <d v="2021-10-11T00:00:00"/>
    <d v="2024-04-10T00:00:00"/>
    <d v="2026-10-09T00:00:00"/>
    <d v="2029-04-08T00:00:00"/>
    <d v="2031-10-07T00:00:00"/>
    <d v="2034-04-06T00:00:00"/>
    <x v="22"/>
    <x v="0"/>
    <x v="0"/>
  </r>
  <r>
    <x v="0"/>
    <x v="18"/>
    <x v="20"/>
    <d v="2021-01-17T00:00:00"/>
    <d v="2020-11-17T00:00:00"/>
    <d v="2023-11-17T00:00:00"/>
    <d v="2026-11-17T00:00:00"/>
    <d v="2029-11-17T00:00:00"/>
    <d v="2032-11-17T00:00:00"/>
    <d v="2035-11-17T00:00:00"/>
    <x v="24"/>
    <x v="1"/>
    <x v="0"/>
  </r>
  <r>
    <x v="0"/>
    <x v="18"/>
    <x v="23"/>
    <d v="2021-01-22T00:00:00"/>
    <d v="2020-11-22T00:00:00"/>
    <d v="2026-11-22T00:00:00"/>
    <d v="2032-11-22T00:00:00"/>
    <d v="2038-11-22T00:00:00"/>
    <d v="2044-11-22T00:00:00"/>
    <d v="2050-11-22T00:00:00"/>
    <x v="24"/>
    <x v="1"/>
    <x v="0"/>
  </r>
  <r>
    <x v="0"/>
    <x v="18"/>
    <x v="1"/>
    <d v="2020-12-23T00:00:00"/>
    <d v="2020-10-23T00:00:00"/>
    <d v="2022-10-23T00:00:00"/>
    <d v="2024-10-23T00:00:00"/>
    <d v="2026-10-23T00:00:00"/>
    <d v="2028-10-23T00:00:00"/>
    <d v="2030-10-23T00:00:00"/>
    <x v="34"/>
    <x v="1"/>
    <x v="0"/>
  </r>
  <r>
    <x v="0"/>
    <x v="18"/>
    <x v="0"/>
    <d v="2021-12-11T00:00:00"/>
    <d v="2021-10-11T00:00:00"/>
    <d v="2024-04-10T00:00:00"/>
    <d v="2026-10-09T00:00:00"/>
    <d v="2029-04-08T00:00:00"/>
    <d v="2031-10-07T00:00:00"/>
    <d v="2034-04-06T00:00:00"/>
    <x v="22"/>
    <x v="0"/>
    <x v="0"/>
  </r>
  <r>
    <x v="0"/>
    <x v="18"/>
    <x v="0"/>
    <d v="2021-01-01T00:00:00"/>
    <d v="2020-11-01T00:00:00"/>
    <d v="2023-05-02T00:00:00"/>
    <d v="2025-10-30T00:00:00"/>
    <d v="2028-04-29T00:00:00"/>
    <d v="2030-10-28T00:00:00"/>
    <d v="2033-04-27T00:00:00"/>
    <x v="15"/>
    <x v="1"/>
    <x v="0"/>
  </r>
  <r>
    <x v="0"/>
    <x v="19"/>
    <x v="0"/>
    <d v="2020-12-29T00:00:00"/>
    <d v="2020-10-29T00:00:00"/>
    <d v="2023-04-29T00:00:00"/>
    <d v="2025-10-27T00:00:00"/>
    <d v="2028-04-26T00:00:00"/>
    <d v="2030-10-25T00:00:00"/>
    <d v="2033-04-24T00:00:00"/>
    <x v="15"/>
    <x v="1"/>
    <x v="0"/>
  </r>
  <r>
    <x v="0"/>
    <x v="19"/>
    <x v="0"/>
    <d v="2020-12-29T00:00:00"/>
    <d v="2020-10-29T00:00:00"/>
    <d v="2023-04-29T00:00:00"/>
    <d v="2025-10-27T00:00:00"/>
    <d v="2028-04-26T00:00:00"/>
    <d v="2030-10-25T00:00:00"/>
    <d v="2033-04-24T00:00:00"/>
    <x v="15"/>
    <x v="1"/>
    <x v="0"/>
  </r>
  <r>
    <x v="0"/>
    <x v="19"/>
    <x v="0"/>
    <d v="2020-12-29T00:00:00"/>
    <d v="2020-10-29T00:00:00"/>
    <d v="2023-04-29T00:00:00"/>
    <d v="2025-10-27T00:00:00"/>
    <d v="2028-04-26T00:00:00"/>
    <d v="2030-10-25T00:00:00"/>
    <d v="2033-04-24T00:00:00"/>
    <x v="15"/>
    <x v="1"/>
    <x v="0"/>
  </r>
  <r>
    <x v="0"/>
    <x v="19"/>
    <x v="20"/>
    <d v="2020-12-14T00:00:00"/>
    <d v="2020-10-14T00:00:00"/>
    <d v="2023-10-14T00:00:00"/>
    <d v="2026-10-14T00:00:00"/>
    <d v="2029-10-14T00:00:00"/>
    <d v="2032-10-14T00:00:00"/>
    <d v="2035-10-14T00:00:00"/>
    <x v="33"/>
    <x v="1"/>
    <x v="0"/>
  </r>
  <r>
    <x v="0"/>
    <x v="19"/>
    <x v="23"/>
    <d v="2021-01-05T00:00:00"/>
    <d v="2020-11-05T00:00:00"/>
    <d v="2026-11-05T00:00:00"/>
    <d v="2032-11-05T00:00:00"/>
    <d v="2038-11-05T00:00:00"/>
    <d v="2044-11-05T00:00:00"/>
    <d v="2050-11-05T00:00:00"/>
    <x v="38"/>
    <x v="1"/>
    <x v="0"/>
  </r>
  <r>
    <x v="0"/>
    <x v="19"/>
    <x v="21"/>
    <d v="2020-01-19T00:00:00"/>
    <d v="2019-12-19T00:00:00"/>
    <d v="2020-10-14T00:00:00"/>
    <d v="2021-08-10T00:00:00"/>
    <d v="2022-06-06T00:00:00"/>
    <d v="2023-04-02T00:00:00"/>
    <d v="2024-01-27T00:00:00"/>
    <x v="33"/>
    <x v="1"/>
    <x v="0"/>
  </r>
  <r>
    <x v="0"/>
    <x v="19"/>
    <x v="21"/>
    <d v="2020-01-19T00:00:00"/>
    <d v="2019-12-19T00:00:00"/>
    <d v="2020-10-14T00:00:00"/>
    <d v="2021-08-10T00:00:00"/>
    <d v="2022-06-06T00:00:00"/>
    <d v="2023-04-02T00:00:00"/>
    <d v="2024-01-27T00:00:00"/>
    <x v="26"/>
    <x v="0"/>
    <x v="0"/>
  </r>
  <r>
    <x v="0"/>
    <x v="19"/>
    <x v="1"/>
    <d v="2021-01-21T00:00:00"/>
    <d v="2020-11-21T00:00:00"/>
    <d v="2022-11-21T00:00:00"/>
    <d v="2024-11-21T00:00:00"/>
    <d v="2026-11-21T00:00:00"/>
    <d v="2028-11-21T00:00:00"/>
    <d v="2030-11-21T00:00:00"/>
    <x v="24"/>
    <x v="1"/>
    <x v="0"/>
  </r>
  <r>
    <x v="0"/>
    <x v="19"/>
    <x v="0"/>
    <d v="2020-12-29T00:00:00"/>
    <d v="2020-10-29T00:00:00"/>
    <d v="2023-04-29T00:00:00"/>
    <d v="2025-10-27T00:00:00"/>
    <d v="2028-04-26T00:00:00"/>
    <d v="2030-10-25T00:00:00"/>
    <d v="2033-04-24T00:00:00"/>
    <x v="15"/>
    <x v="1"/>
    <x v="0"/>
  </r>
  <r>
    <x v="0"/>
    <x v="19"/>
    <x v="0"/>
    <d v="2020-12-29T00:00:00"/>
    <d v="2020-10-29T00:00:00"/>
    <d v="2023-04-29T00:00:00"/>
    <d v="2025-10-27T00:00:00"/>
    <d v="2028-04-26T00:00:00"/>
    <d v="2030-10-25T00:00:00"/>
    <d v="2033-04-24T00:00:00"/>
    <x v="15"/>
    <x v="1"/>
    <x v="0"/>
  </r>
  <r>
    <x v="0"/>
    <x v="19"/>
    <x v="0"/>
    <d v="2022-02-14T00:00:00"/>
    <d v="2021-12-14T00:00:00"/>
    <d v="2024-06-13T00:00:00"/>
    <d v="2026-12-12T00:00:00"/>
    <d v="2029-06-11T00:00:00"/>
    <d v="2031-12-10T00:00:00"/>
    <d v="2034-06-09T00:00:00"/>
    <x v="44"/>
    <x v="0"/>
    <x v="0"/>
  </r>
  <r>
    <x v="0"/>
    <x v="19"/>
    <x v="0"/>
    <d v="2020-12-29T00:00:00"/>
    <d v="2020-10-29T00:00:00"/>
    <d v="2023-04-29T00:00:00"/>
    <d v="2025-10-27T00:00:00"/>
    <d v="2028-04-26T00:00:00"/>
    <d v="2030-10-25T00:00:00"/>
    <d v="2033-04-24T00:00:00"/>
    <x v="15"/>
    <x v="1"/>
    <x v="0"/>
  </r>
  <r>
    <x v="0"/>
    <x v="19"/>
    <x v="7"/>
    <d v="2020-06-23T00:00:00"/>
    <d v="2020-06-16T00:00:00"/>
    <d v="2021-07-16T00:00:00"/>
    <d v="2022-08-16T00:00:00"/>
    <d v="2023-09-16T00:00:00"/>
    <d v="2024-10-16T00:00:00"/>
    <d v="2025-11-16T00:00:00"/>
    <x v="7"/>
    <x v="1"/>
    <x v="0"/>
  </r>
  <r>
    <x v="0"/>
    <x v="19"/>
    <x v="7"/>
    <d v="2020-06-23T00:00:00"/>
    <d v="2020-06-16T00:00:00"/>
    <d v="2021-07-16T00:00:00"/>
    <d v="2022-08-16T00:00:00"/>
    <d v="2023-09-16T00:00:00"/>
    <d v="2024-10-16T00:00:00"/>
    <d v="2025-11-16T00:00:00"/>
    <x v="16"/>
    <x v="0"/>
    <x v="0"/>
  </r>
  <r>
    <x v="0"/>
    <x v="19"/>
    <x v="3"/>
    <d v="2020-03-30T00:00:00"/>
    <d v="2020-03-01T00:00:00"/>
    <d v="2022-02-28T00:00:00"/>
    <d v="2024-02-27T00:00:00"/>
    <d v="2026-02-25T00:00:00"/>
    <d v="2028-02-24T00:00:00"/>
    <d v="2030-02-22T00:00:00"/>
    <x v="1"/>
    <x v="1"/>
    <x v="0"/>
  </r>
  <r>
    <x v="0"/>
    <x v="19"/>
    <x v="4"/>
    <d v="2021-01-26T00:00:00"/>
    <d v="2020-12-26T00:00:00"/>
    <d v="2023-11-11T00:00:00"/>
    <d v="2026-09-26T00:00:00"/>
    <d v="2029-08-11T00:00:00"/>
    <d v="2032-06-26T00:00:00"/>
    <d v="2035-05-12T00:00:00"/>
    <x v="39"/>
    <x v="1"/>
    <x v="0"/>
  </r>
  <r>
    <x v="0"/>
    <x v="19"/>
    <x v="5"/>
    <d v="2021-07-24T00:00:00"/>
    <d v="2021-06-24T00:00:00"/>
    <d v="2023-10-13T00:00:00"/>
    <d v="2026-01-31T00:00:00"/>
    <d v="2028-05-21T00:00:00"/>
    <d v="2030-09-09T00:00:00"/>
    <d v="2032-12-28T00:00:00"/>
    <x v="7"/>
    <x v="0"/>
    <x v="0"/>
  </r>
  <r>
    <x v="0"/>
    <x v="19"/>
    <x v="2"/>
    <d v="2021-02-08T00:00:00"/>
    <d v="2021-01-08T00:00:00"/>
    <d v="2021-06-07T00:00:00"/>
    <d v="2021-11-04T00:00:00"/>
    <d v="2022-04-03T00:00:00"/>
    <d v="2022-08-31T00:00:00"/>
    <d v="2023-01-28T00:00:00"/>
    <x v="49"/>
    <x v="0"/>
    <x v="0"/>
  </r>
  <r>
    <x v="0"/>
    <x v="19"/>
    <x v="2"/>
    <d v="2021-02-08T00:00:00"/>
    <d v="2021-01-08T00:00:00"/>
    <d v="2021-06-07T00:00:00"/>
    <d v="2021-11-04T00:00:00"/>
    <d v="2022-04-03T00:00:00"/>
    <d v="2022-08-31T00:00:00"/>
    <d v="2023-01-28T00:00:00"/>
    <x v="47"/>
    <x v="0"/>
    <x v="0"/>
  </r>
  <r>
    <x v="0"/>
    <x v="19"/>
    <x v="2"/>
    <d v="2021-02-08T00:00:00"/>
    <d v="2021-01-08T00:00:00"/>
    <d v="2021-06-07T00:00:00"/>
    <d v="2021-11-04T00:00:00"/>
    <d v="2022-04-03T00:00:00"/>
    <d v="2022-08-31T00:00:00"/>
    <d v="2023-01-28T00:00:00"/>
    <x v="15"/>
    <x v="0"/>
    <x v="0"/>
  </r>
  <r>
    <x v="0"/>
    <x v="19"/>
    <x v="2"/>
    <d v="2021-03-13T00:00:00"/>
    <d v="2021-02-13T00:00:00"/>
    <d v="2021-07-13T00:00:00"/>
    <d v="2021-12-10T00:00:00"/>
    <d v="2022-05-09T00:00:00"/>
    <d v="2022-10-06T00:00:00"/>
    <d v="2023-03-05T00:00:00"/>
    <x v="17"/>
    <x v="0"/>
    <x v="0"/>
  </r>
  <r>
    <x v="0"/>
    <x v="19"/>
    <x v="2"/>
    <d v="2021-03-13T00:00:00"/>
    <d v="2021-02-13T00:00:00"/>
    <d v="2021-07-13T00:00:00"/>
    <d v="2021-12-10T00:00:00"/>
    <d v="2022-05-09T00:00:00"/>
    <d v="2022-10-06T00:00:00"/>
    <d v="2023-03-05T00:00:00"/>
    <x v="16"/>
    <x v="0"/>
    <x v="0"/>
  </r>
  <r>
    <x v="0"/>
    <x v="19"/>
    <x v="2"/>
    <d v="2021-03-13T00:00:00"/>
    <d v="2021-02-13T00:00:00"/>
    <d v="2021-07-13T00:00:00"/>
    <d v="2021-12-10T00:00:00"/>
    <d v="2022-05-09T00:00:00"/>
    <d v="2022-10-06T00:00:00"/>
    <d v="2023-03-05T00:00:00"/>
    <x v="28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32" firstHeaderRow="0" firstDataRow="1" firstDataCol="1"/>
  <pivotFields count="115">
    <pivotField axis="axisRow" showAll="0">
      <items count="2">
        <item x="0"/>
        <item t="default"/>
      </items>
    </pivotField>
    <pivotField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Row" showAll="0">
      <items count="28">
        <item x="20"/>
        <item x="21"/>
        <item x="24"/>
        <item x="12"/>
        <item x="6"/>
        <item x="22"/>
        <item x="7"/>
        <item x="8"/>
        <item x="9"/>
        <item x="18"/>
        <item x="19"/>
        <item x="0"/>
        <item x="4"/>
        <item x="1"/>
        <item x="2"/>
        <item x="5"/>
        <item x="3"/>
        <item x="14"/>
        <item x="13"/>
        <item x="23"/>
        <item x="16"/>
        <item x="25"/>
        <item x="15"/>
        <item x="17"/>
        <item x="26"/>
        <item x="11"/>
        <item x="10"/>
        <item t="default"/>
      </items>
    </pivotField>
    <pivotField numFmtId="14" showAll="0"/>
    <pivotField numFmtId="14" showAll="0"/>
    <pivotField numFmtId="14" showAll="0"/>
    <pivotField numFmtId="14" showAll="0"/>
    <pivotField numFmtId="14" showAll="0"/>
    <pivotField numFmtId="14" showAll="0"/>
    <pivotField numFmtId="14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</pivotFields>
  <rowFields count="2">
    <field x="0"/>
    <field x="2"/>
  </rowFields>
  <rowItems count="29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Nombre de S3  2020" fld="10" subtotal="count" baseField="0" baseItem="0"/>
    <dataField name="Nombre de S4  2020" fld="11" subtotal="count" baseField="0" baseItem="0"/>
    <dataField name="Nombre de S5  2020" fld="12" subtotal="count" baseField="0" baseItem="0"/>
    <dataField name="Nombre de S6  2020" fld="13" subtotal="count" baseField="0" baseItem="0"/>
    <dataField name="Nombre de S7  2020" fld="14" subtotal="count" baseField="0" baseItem="0"/>
    <dataField name="Nombre de S1  2022" fld="113" subtotal="count" baseField="0" baseItem="0"/>
    <dataField name="Nombre de S2  2022" fld="11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7DE2F2-0828-4CF7-BD5E-47FED9646533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colHeaderCaption="Année_x000a_Semaine" fieldListSortAscending="1">
  <location ref="A1:CZ29" firstHeaderRow="1" firstDataRow="3" firstDataCol="1"/>
  <pivotFields count="13">
    <pivotField axis="axisRow" showAll="0">
      <items count="2">
        <item x="0"/>
        <item t="default"/>
      </items>
    </pivotField>
    <pivotField showAll="0"/>
    <pivotField axis="axisRow" showAll="0">
      <items count="25">
        <item x="17"/>
        <item x="8"/>
        <item x="15"/>
        <item x="3"/>
        <item x="4"/>
        <item x="5"/>
        <item x="13"/>
        <item x="14"/>
        <item x="0"/>
        <item x="1"/>
        <item x="20"/>
        <item x="23"/>
        <item x="2"/>
        <item x="21"/>
        <item x="22"/>
        <item x="9"/>
        <item x="16"/>
        <item x="11"/>
        <item x="18"/>
        <item x="10"/>
        <item x="12"/>
        <item x="19"/>
        <item x="7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53">
        <item x="49"/>
        <item x="29"/>
        <item x="6"/>
        <item x="32"/>
        <item x="21"/>
        <item x="17"/>
        <item x="19"/>
        <item x="0"/>
        <item x="1"/>
        <item x="10"/>
        <item x="37"/>
        <item x="18"/>
        <item x="4"/>
        <item x="48"/>
        <item x="8"/>
        <item x="45"/>
        <item x="50"/>
        <item x="36"/>
        <item x="25"/>
        <item x="12"/>
        <item x="40"/>
        <item x="42"/>
        <item x="47"/>
        <item x="3"/>
        <item x="7"/>
        <item x="41"/>
        <item x="23"/>
        <item x="16"/>
        <item x="13"/>
        <item x="14"/>
        <item x="20"/>
        <item x="26"/>
        <item x="11"/>
        <item x="27"/>
        <item x="5"/>
        <item x="9"/>
        <item x="35"/>
        <item x="46"/>
        <item x="30"/>
        <item x="31"/>
        <item x="22"/>
        <item x="33"/>
        <item x="34"/>
        <item x="15"/>
        <item x="38"/>
        <item x="2"/>
        <item x="24"/>
        <item x="51"/>
        <item x="28"/>
        <item x="44"/>
        <item x="43"/>
        <item x="39"/>
        <item t="default"/>
      </items>
    </pivotField>
    <pivotField axis="axisCol" showAll="0" defaultSubtotal="0">
      <items count="3">
        <item x="1"/>
        <item x="0"/>
        <item x="2"/>
      </items>
    </pivotField>
    <pivotField dataField="1" showAll="0"/>
  </pivotFields>
  <rowFields count="2">
    <field x="0"/>
    <field x="2"/>
  </rowFields>
  <rowItems count="26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t="grand">
      <x/>
    </i>
  </rowItems>
  <colFields count="2">
    <field x="11"/>
    <field x="10"/>
  </colFields>
  <colItems count="103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>
      <x v="2"/>
      <x/>
    </i>
    <i r="1">
      <x v="1"/>
    </i>
  </colItems>
  <dataFields count="1">
    <dataField name="Somme de Valeur" fld="12" baseField="0" baseItem="0"/>
  </dataFields>
  <formats count="1">
    <format dxfId="0">
      <pivotArea field="11" type="button" dataOnly="0" labelOnly="1" outline="0" axis="axisCol" fieldPosition="0"/>
    </format>
  </formats>
  <pivotTableStyleInfo name="PivotStyleMedium6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3:H32"/>
  <sheetViews>
    <sheetView workbookViewId="0">
      <selection activeCell="A3" sqref="A3"/>
    </sheetView>
  </sheetViews>
  <sheetFormatPr baseColWidth="10" defaultRowHeight="15" x14ac:dyDescent="0.25"/>
  <cols>
    <col min="1" max="1" width="19.5703125" bestFit="1" customWidth="1"/>
    <col min="2" max="8" width="17.5703125" bestFit="1" customWidth="1"/>
  </cols>
  <sheetData>
    <row r="3" spans="1:8" x14ac:dyDescent="0.25">
      <c r="A3" s="17" t="s">
        <v>65</v>
      </c>
      <c r="B3" t="s">
        <v>67</v>
      </c>
      <c r="C3" t="s">
        <v>68</v>
      </c>
      <c r="D3" t="s">
        <v>69</v>
      </c>
      <c r="E3" t="s">
        <v>70</v>
      </c>
      <c r="F3" t="s">
        <v>71</v>
      </c>
      <c r="G3" t="s">
        <v>73</v>
      </c>
      <c r="H3" t="s">
        <v>72</v>
      </c>
    </row>
    <row r="4" spans="1:8" x14ac:dyDescent="0.25">
      <c r="A4" s="18" t="s">
        <v>12</v>
      </c>
      <c r="B4" s="20">
        <v>6</v>
      </c>
      <c r="C4" s="20">
        <v>9</v>
      </c>
      <c r="D4" s="20">
        <v>3</v>
      </c>
      <c r="E4" s="20">
        <v>7</v>
      </c>
      <c r="F4" s="20">
        <v>6</v>
      </c>
      <c r="G4" s="20">
        <v>2</v>
      </c>
      <c r="H4" s="20">
        <v>11</v>
      </c>
    </row>
    <row r="5" spans="1:8" x14ac:dyDescent="0.25">
      <c r="A5" s="19" t="s">
        <v>39</v>
      </c>
      <c r="B5" s="20"/>
      <c r="C5" s="20"/>
      <c r="D5" s="20"/>
      <c r="E5" s="20"/>
      <c r="F5" s="20"/>
      <c r="G5" s="20"/>
      <c r="H5" s="20"/>
    </row>
    <row r="6" spans="1:8" x14ac:dyDescent="0.25">
      <c r="A6" s="19" t="s">
        <v>40</v>
      </c>
      <c r="B6" s="20"/>
      <c r="C6" s="20"/>
      <c r="D6" s="20"/>
      <c r="E6" s="20"/>
      <c r="F6" s="20"/>
      <c r="G6" s="20"/>
      <c r="H6" s="20"/>
    </row>
    <row r="7" spans="1:8" x14ac:dyDescent="0.25">
      <c r="A7" s="19" t="s">
        <v>43</v>
      </c>
      <c r="B7" s="20"/>
      <c r="C7" s="20">
        <v>1</v>
      </c>
      <c r="D7" s="20"/>
      <c r="E7" s="20">
        <v>1</v>
      </c>
      <c r="F7" s="20">
        <v>1</v>
      </c>
      <c r="G7" s="20"/>
      <c r="H7" s="20">
        <v>1</v>
      </c>
    </row>
    <row r="8" spans="1:8" x14ac:dyDescent="0.25">
      <c r="A8" s="19" t="s">
        <v>31</v>
      </c>
      <c r="B8" s="20"/>
      <c r="C8" s="20"/>
      <c r="D8" s="20"/>
      <c r="E8" s="20"/>
      <c r="F8" s="20"/>
      <c r="G8" s="20"/>
      <c r="H8" s="20"/>
    </row>
    <row r="9" spans="1:8" x14ac:dyDescent="0.25">
      <c r="A9" s="19" t="s">
        <v>24</v>
      </c>
      <c r="B9" s="20"/>
      <c r="C9" s="20"/>
      <c r="D9" s="20"/>
      <c r="E9" s="20"/>
      <c r="F9" s="20"/>
      <c r="G9" s="20"/>
      <c r="H9" s="20"/>
    </row>
    <row r="10" spans="1:8" x14ac:dyDescent="0.25">
      <c r="A10" s="19" t="s">
        <v>41</v>
      </c>
      <c r="B10" s="20"/>
      <c r="C10" s="20">
        <v>1</v>
      </c>
      <c r="D10" s="20"/>
      <c r="E10" s="20">
        <v>1</v>
      </c>
      <c r="F10" s="20">
        <v>1</v>
      </c>
      <c r="G10" s="20"/>
      <c r="H10" s="20">
        <v>1</v>
      </c>
    </row>
    <row r="11" spans="1:8" x14ac:dyDescent="0.25">
      <c r="A11" s="19" t="s">
        <v>25</v>
      </c>
      <c r="B11" s="20"/>
      <c r="C11" s="20">
        <v>1</v>
      </c>
      <c r="D11" s="20"/>
      <c r="E11" s="20">
        <v>1</v>
      </c>
      <c r="F11" s="20">
        <v>1</v>
      </c>
      <c r="G11" s="20"/>
      <c r="H11" s="20">
        <v>1</v>
      </c>
    </row>
    <row r="12" spans="1:8" x14ac:dyDescent="0.25">
      <c r="A12" s="19" t="s">
        <v>26</v>
      </c>
      <c r="B12" s="20"/>
      <c r="C12" s="20"/>
      <c r="D12" s="20"/>
      <c r="E12" s="20"/>
      <c r="F12" s="20"/>
      <c r="G12" s="20"/>
      <c r="H12" s="20">
        <v>1</v>
      </c>
    </row>
    <row r="13" spans="1:8" x14ac:dyDescent="0.25">
      <c r="A13" s="19" t="s">
        <v>27</v>
      </c>
      <c r="B13" s="20"/>
      <c r="C13" s="20"/>
      <c r="D13" s="20"/>
      <c r="E13" s="20"/>
      <c r="F13" s="20"/>
      <c r="G13" s="20"/>
      <c r="H13" s="20"/>
    </row>
    <row r="14" spans="1:8" x14ac:dyDescent="0.25">
      <c r="A14" s="19" t="s">
        <v>37</v>
      </c>
      <c r="B14" s="20"/>
      <c r="C14" s="20"/>
      <c r="D14" s="20"/>
      <c r="E14" s="20"/>
      <c r="F14" s="20"/>
      <c r="G14" s="20"/>
      <c r="H14" s="20"/>
    </row>
    <row r="15" spans="1:8" x14ac:dyDescent="0.25">
      <c r="A15" s="19" t="s">
        <v>38</v>
      </c>
      <c r="B15" s="20"/>
      <c r="C15" s="20"/>
      <c r="D15" s="20"/>
      <c r="E15" s="20"/>
      <c r="F15" s="20"/>
      <c r="G15" s="20"/>
      <c r="H15" s="20"/>
    </row>
    <row r="16" spans="1:8" x14ac:dyDescent="0.25">
      <c r="A16" s="19" t="s">
        <v>14</v>
      </c>
      <c r="B16" s="20">
        <v>1</v>
      </c>
      <c r="C16" s="20">
        <v>2</v>
      </c>
      <c r="D16" s="20"/>
      <c r="E16" s="20"/>
      <c r="F16" s="20"/>
      <c r="G16" s="20">
        <v>1</v>
      </c>
      <c r="H16" s="20">
        <v>1</v>
      </c>
    </row>
    <row r="17" spans="1:8" x14ac:dyDescent="0.25">
      <c r="A17" s="19" t="s">
        <v>22</v>
      </c>
      <c r="B17" s="20"/>
      <c r="C17" s="20"/>
      <c r="D17" s="20"/>
      <c r="E17" s="20"/>
      <c r="F17" s="20"/>
      <c r="G17" s="20"/>
      <c r="H17" s="20">
        <v>1</v>
      </c>
    </row>
    <row r="18" spans="1:8" x14ac:dyDescent="0.25">
      <c r="A18" s="19" t="s">
        <v>17</v>
      </c>
      <c r="B18" s="20">
        <v>2</v>
      </c>
      <c r="C18" s="20">
        <v>1</v>
      </c>
      <c r="D18" s="20">
        <v>1</v>
      </c>
      <c r="E18" s="20"/>
      <c r="F18" s="20">
        <v>1</v>
      </c>
      <c r="G18" s="20"/>
      <c r="H18" s="20"/>
    </row>
    <row r="19" spans="1:8" x14ac:dyDescent="0.25">
      <c r="A19" s="19" t="s">
        <v>19</v>
      </c>
      <c r="B19" s="20">
        <v>1</v>
      </c>
      <c r="C19" s="20">
        <v>1</v>
      </c>
      <c r="D19" s="20"/>
      <c r="E19" s="20"/>
      <c r="F19" s="20"/>
      <c r="G19" s="20"/>
      <c r="H19" s="20"/>
    </row>
    <row r="20" spans="1:8" x14ac:dyDescent="0.25">
      <c r="A20" s="19" t="s">
        <v>23</v>
      </c>
      <c r="B20" s="20">
        <v>1</v>
      </c>
      <c r="C20" s="20"/>
      <c r="D20" s="20">
        <v>1</v>
      </c>
      <c r="E20" s="20"/>
      <c r="F20" s="20"/>
      <c r="G20" s="20">
        <v>1</v>
      </c>
      <c r="H20" s="20">
        <v>3</v>
      </c>
    </row>
    <row r="21" spans="1:8" x14ac:dyDescent="0.25">
      <c r="A21" s="19" t="s">
        <v>20</v>
      </c>
      <c r="B21" s="20"/>
      <c r="C21" s="20"/>
      <c r="D21" s="20"/>
      <c r="E21" s="20"/>
      <c r="F21" s="20"/>
      <c r="G21" s="20"/>
      <c r="H21" s="20"/>
    </row>
    <row r="22" spans="1:8" x14ac:dyDescent="0.25">
      <c r="A22" s="19" t="s">
        <v>33</v>
      </c>
      <c r="B22" s="20"/>
      <c r="C22" s="20"/>
      <c r="D22" s="20">
        <v>1</v>
      </c>
      <c r="E22" s="20"/>
      <c r="F22" s="20"/>
      <c r="G22" s="20"/>
      <c r="H22" s="20"/>
    </row>
    <row r="23" spans="1:8" x14ac:dyDescent="0.25">
      <c r="A23" s="19" t="s">
        <v>32</v>
      </c>
      <c r="B23" s="20"/>
      <c r="C23" s="20">
        <v>1</v>
      </c>
      <c r="D23" s="20"/>
      <c r="E23" s="20">
        <v>1</v>
      </c>
      <c r="F23" s="20">
        <v>1</v>
      </c>
      <c r="G23" s="20"/>
      <c r="H23" s="20">
        <v>1</v>
      </c>
    </row>
    <row r="24" spans="1:8" x14ac:dyDescent="0.25">
      <c r="A24" s="19" t="s">
        <v>42</v>
      </c>
      <c r="B24" s="20"/>
      <c r="C24" s="20"/>
      <c r="D24" s="20"/>
      <c r="E24" s="20"/>
      <c r="F24" s="20"/>
      <c r="G24" s="20"/>
      <c r="H24" s="20"/>
    </row>
    <row r="25" spans="1:8" x14ac:dyDescent="0.25">
      <c r="A25" s="19" t="s">
        <v>35</v>
      </c>
      <c r="B25" s="20"/>
      <c r="C25" s="20">
        <v>1</v>
      </c>
      <c r="D25" s="20"/>
      <c r="E25" s="20">
        <v>1</v>
      </c>
      <c r="F25" s="20">
        <v>1</v>
      </c>
      <c r="G25" s="20"/>
      <c r="H25" s="20">
        <v>1</v>
      </c>
    </row>
    <row r="26" spans="1:8" x14ac:dyDescent="0.25">
      <c r="A26" s="19" t="s">
        <v>44</v>
      </c>
      <c r="B26" s="20">
        <v>1</v>
      </c>
      <c r="C26" s="20"/>
      <c r="D26" s="20"/>
      <c r="E26" s="20">
        <v>1</v>
      </c>
      <c r="F26" s="20"/>
      <c r="G26" s="20"/>
      <c r="H26" s="20"/>
    </row>
    <row r="27" spans="1:8" x14ac:dyDescent="0.25">
      <c r="A27" s="19" t="s">
        <v>34</v>
      </c>
      <c r="B27" s="20"/>
      <c r="C27" s="20"/>
      <c r="D27" s="20"/>
      <c r="E27" s="20"/>
      <c r="F27" s="20"/>
      <c r="G27" s="20"/>
      <c r="H27" s="20"/>
    </row>
    <row r="28" spans="1:8" x14ac:dyDescent="0.25">
      <c r="A28" s="19" t="s">
        <v>36</v>
      </c>
      <c r="B28" s="20"/>
      <c r="C28" s="20"/>
      <c r="D28" s="20"/>
      <c r="E28" s="20"/>
      <c r="F28" s="20"/>
      <c r="G28" s="20"/>
      <c r="H28" s="20"/>
    </row>
    <row r="29" spans="1:8" x14ac:dyDescent="0.25">
      <c r="A29" s="19" t="s">
        <v>45</v>
      </c>
      <c r="B29" s="20"/>
      <c r="C29" s="20"/>
      <c r="D29" s="20"/>
      <c r="E29" s="20"/>
      <c r="F29" s="20"/>
      <c r="G29" s="20"/>
      <c r="H29" s="20"/>
    </row>
    <row r="30" spans="1:8" x14ac:dyDescent="0.25">
      <c r="A30" s="19" t="s">
        <v>30</v>
      </c>
      <c r="B30" s="20"/>
      <c r="C30" s="20"/>
      <c r="D30" s="20"/>
      <c r="E30" s="20">
        <v>1</v>
      </c>
      <c r="F30" s="20"/>
      <c r="G30" s="20"/>
      <c r="H30" s="20"/>
    </row>
    <row r="31" spans="1:8" x14ac:dyDescent="0.25">
      <c r="A31" s="19" t="s">
        <v>29</v>
      </c>
      <c r="B31" s="20"/>
      <c r="C31" s="20"/>
      <c r="D31" s="20"/>
      <c r="E31" s="20"/>
      <c r="F31" s="20"/>
      <c r="G31" s="20"/>
      <c r="H31" s="20"/>
    </row>
    <row r="32" spans="1:8" x14ac:dyDescent="0.25">
      <c r="A32" s="18" t="s">
        <v>66</v>
      </c>
      <c r="B32" s="20">
        <v>6</v>
      </c>
      <c r="C32" s="20">
        <v>9</v>
      </c>
      <c r="D32" s="20">
        <v>3</v>
      </c>
      <c r="E32" s="20">
        <v>7</v>
      </c>
      <c r="F32" s="20">
        <v>6</v>
      </c>
      <c r="G32" s="20">
        <v>2</v>
      </c>
      <c r="H32" s="20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M924"/>
  <sheetViews>
    <sheetView workbookViewId="0">
      <selection activeCell="K1" sqref="K1"/>
    </sheetView>
  </sheetViews>
  <sheetFormatPr baseColWidth="10" defaultRowHeight="15" x14ac:dyDescent="0.25"/>
  <sheetData>
    <row r="1" spans="1:325" ht="42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5" t="str">
        <f ca="1">"S" &amp; _xlfn.ISOWEEKNUM(NOW()+7*(4-3)) &amp; "  " &amp; YEAR(NOW()+7*(4-3))</f>
        <v>S3  2020</v>
      </c>
      <c r="L1" s="6" t="str">
        <f ca="1">"S" &amp; _xlfn.ISOWEEKNUM(NOW()+7*(5-3)) &amp; "  " &amp; YEAR(NOW()+7*(5-3))</f>
        <v>S4  2020</v>
      </c>
      <c r="M1" s="6" t="str">
        <f ca="1">"S" &amp; _xlfn.ISOWEEKNUM(NOW()+7*(6-3)) &amp; "  " &amp; YEAR(NOW()+7*(6-3))</f>
        <v>S5  2020</v>
      </c>
      <c r="N1" s="6" t="str">
        <f ca="1">"S" &amp; _xlfn.ISOWEEKNUM(NOW()+7*(7-3)) &amp; "  " &amp; YEAR(NOW()+7*(7-3))</f>
        <v>S6  2020</v>
      </c>
      <c r="O1" s="6" t="str">
        <f ca="1">"S" &amp; _xlfn.ISOWEEKNUM(NOW()+7*(8-3)) &amp; "  " &amp; YEAR(NOW()+7*(8-3))</f>
        <v>S7  2020</v>
      </c>
      <c r="P1" s="6" t="str">
        <f ca="1">"S" &amp; _xlfn.ISOWEEKNUM(NOW()+7*(9-3)) &amp; "  " &amp; YEAR(NOW()+7*(9-3))</f>
        <v>S8  2020</v>
      </c>
      <c r="Q1" s="6" t="str">
        <f ca="1">"S" &amp; _xlfn.ISOWEEKNUM(NOW()+7*(10-3)) &amp; "  " &amp; YEAR(NOW()+7*(10-3))</f>
        <v>S9  2020</v>
      </c>
      <c r="R1" s="6" t="str">
        <f ca="1">"S" &amp; _xlfn.ISOWEEKNUM(NOW()+7*(11-3)) &amp; "  " &amp; YEAR(NOW()+7*(11-3))</f>
        <v>S10  2020</v>
      </c>
      <c r="S1" s="6" t="str">
        <f ca="1">"S" &amp; _xlfn.ISOWEEKNUM(NOW()+7*(12-3)) &amp; "  " &amp; YEAR(NOW()+7*(12-3))</f>
        <v>S11  2020</v>
      </c>
      <c r="T1" s="6" t="str">
        <f ca="1">"S" &amp; _xlfn.ISOWEEKNUM(NOW()+7*(13-3)) &amp; "  " &amp; YEAR(NOW()+7*(13-3))</f>
        <v>S12  2020</v>
      </c>
      <c r="U1" s="6" t="str">
        <f ca="1">"S" &amp; _xlfn.ISOWEEKNUM(NOW()+7*(14-3)) &amp; "  " &amp; YEAR(NOW()+7*(14-3))</f>
        <v>S13  2020</v>
      </c>
      <c r="V1" s="6" t="str">
        <f ca="1">"S" &amp; _xlfn.ISOWEEKNUM(NOW()+7*(15-3)) &amp; "  " &amp; YEAR(NOW()+7*(15-3))</f>
        <v>S14  2020</v>
      </c>
      <c r="W1" s="6" t="str">
        <f ca="1">"S" &amp; _xlfn.ISOWEEKNUM(NOW()+7*(16-3)) &amp; "  " &amp; YEAR(NOW()+7*(16-3))</f>
        <v>S15  2020</v>
      </c>
      <c r="X1" s="6" t="str">
        <f ca="1">"S" &amp; _xlfn.ISOWEEKNUM(NOW()+7*(17-3)) &amp; "  " &amp; YEAR(NOW()+7*(17-3))</f>
        <v>S16  2020</v>
      </c>
      <c r="Y1" s="6" t="str">
        <f ca="1">"S" &amp; _xlfn.ISOWEEKNUM(NOW()+7*(18-3)) &amp; "  " &amp; YEAR(NOW()+7*(18-3))</f>
        <v>S17  2020</v>
      </c>
      <c r="Z1" s="6" t="str">
        <f ca="1">"S" &amp; _xlfn.ISOWEEKNUM(NOW()+7*(19-3)) &amp; "  " &amp; YEAR(NOW()+7*(19-3))</f>
        <v>S18  2020</v>
      </c>
      <c r="AA1" s="6" t="str">
        <f ca="1">"S" &amp; _xlfn.ISOWEEKNUM(NOW()+7*(20-3)) &amp; "  " &amp; YEAR(NOW()+7*(20-3))</f>
        <v>S19  2020</v>
      </c>
      <c r="AB1" s="6" t="str">
        <f ca="1">"S" &amp; _xlfn.ISOWEEKNUM(NOW()+7*(21-3)) &amp; "  " &amp; YEAR(NOW()+7*(21-3))</f>
        <v>S20  2020</v>
      </c>
      <c r="AC1" s="6" t="str">
        <f ca="1">"S" &amp; _xlfn.ISOWEEKNUM(NOW()+7*(22-3)) &amp; "  " &amp; YEAR(NOW()+7*(22-3))</f>
        <v>S21  2020</v>
      </c>
      <c r="AD1" s="6" t="str">
        <f ca="1">"S" &amp; _xlfn.ISOWEEKNUM(NOW()+7*(23-3)) &amp; "  " &amp; YEAR(NOW()+7*(23-3))</f>
        <v>S22  2020</v>
      </c>
      <c r="AE1" s="6" t="str">
        <f ca="1">"S" &amp; _xlfn.ISOWEEKNUM(NOW()+7*(24-3)) &amp; "  " &amp; YEAR(NOW()+7*(24-3))</f>
        <v>S23  2020</v>
      </c>
      <c r="AF1" s="6" t="str">
        <f ca="1">"S" &amp; _xlfn.ISOWEEKNUM(NOW()+7*(25-3)) &amp; "  " &amp; YEAR(NOW()+7*(25-3))</f>
        <v>S24  2020</v>
      </c>
      <c r="AG1" s="6" t="str">
        <f ca="1">"S" &amp; _xlfn.ISOWEEKNUM(NOW()+7*(26-3)) &amp; "  " &amp; YEAR(NOW()+7*(26-3))</f>
        <v>S25  2020</v>
      </c>
      <c r="AH1" s="6" t="str">
        <f ca="1">"S" &amp; _xlfn.ISOWEEKNUM(NOW()+7*(27-3)) &amp; "  " &amp; YEAR(NOW()+7*(27-3))</f>
        <v>S26  2020</v>
      </c>
      <c r="AI1" s="6" t="str">
        <f ca="1">"S" &amp; _xlfn.ISOWEEKNUM(NOW()+7*(28-3)) &amp; "  " &amp; YEAR(NOW()+7*(28-3))</f>
        <v>S27  2020</v>
      </c>
      <c r="AJ1" s="6" t="str">
        <f ca="1">"S" &amp; _xlfn.ISOWEEKNUM(NOW()+7*(29-3)) &amp; "  " &amp; YEAR(NOW()+7*(29-3))</f>
        <v>S28  2020</v>
      </c>
      <c r="AK1" s="6" t="str">
        <f ca="1">"S" &amp; _xlfn.ISOWEEKNUM(NOW()+7*(30-3)) &amp; "  " &amp; YEAR(NOW()+7*(30-3))</f>
        <v>S29  2020</v>
      </c>
      <c r="AL1" s="6" t="str">
        <f ca="1">"S" &amp; _xlfn.ISOWEEKNUM(NOW()+7*(31-3)) &amp; "  " &amp; YEAR(NOW()+7*(31-3))</f>
        <v>S30  2020</v>
      </c>
      <c r="AM1" s="6" t="str">
        <f ca="1">"S" &amp; _xlfn.ISOWEEKNUM(NOW()+7*(32-3)) &amp; "  " &amp; YEAR(NOW()+7*(32-3))</f>
        <v>S31  2020</v>
      </c>
      <c r="AN1" s="6" t="str">
        <f ca="1">"S" &amp; _xlfn.ISOWEEKNUM(NOW()+7*(33-3)) &amp; "  " &amp; YEAR(NOW()+7*(33-3))</f>
        <v>S32  2020</v>
      </c>
      <c r="AO1" s="6" t="str">
        <f ca="1">"S" &amp; _xlfn.ISOWEEKNUM(NOW()+7*(34-3)) &amp; "  " &amp; YEAR(NOW()+7*(34-3))</f>
        <v>S33  2020</v>
      </c>
      <c r="AP1" s="6" t="str">
        <f ca="1">"S" &amp; _xlfn.ISOWEEKNUM(NOW()+7*(35-3)) &amp; "  " &amp; YEAR(NOW()+7*(35-3))</f>
        <v>S34  2020</v>
      </c>
      <c r="AQ1" s="6" t="str">
        <f ca="1">"S" &amp; _xlfn.ISOWEEKNUM(NOW()+7*(36-3)) &amp; "  " &amp; YEAR(NOW()+7*(36-3))</f>
        <v>S35  2020</v>
      </c>
      <c r="AR1" s="6" t="str">
        <f ca="1">"S" &amp; _xlfn.ISOWEEKNUM(NOW()+7*(37-3)) &amp; "  " &amp; YEAR(NOW()+7*(37-3))</f>
        <v>S36  2020</v>
      </c>
      <c r="AS1" s="6" t="str">
        <f ca="1">"S" &amp; _xlfn.ISOWEEKNUM(NOW()+7*(38-3)) &amp; "  " &amp; YEAR(NOW()+7*(38-3))</f>
        <v>S37  2020</v>
      </c>
      <c r="AT1" s="6" t="str">
        <f ca="1">"S" &amp; _xlfn.ISOWEEKNUM(NOW()+7*(39-3)) &amp; "  " &amp; YEAR(NOW()+7*(39-3))</f>
        <v>S38  2020</v>
      </c>
      <c r="AU1" s="6" t="str">
        <f ca="1">"S" &amp; _xlfn.ISOWEEKNUM(NOW()+7*(40-3)) &amp; "  " &amp; YEAR(NOW()+7*(40-3))</f>
        <v>S39  2020</v>
      </c>
      <c r="AV1" s="6" t="str">
        <f ca="1">"S" &amp; _xlfn.ISOWEEKNUM(NOW()+7*(41-3)) &amp; "  " &amp; YEAR(NOW()+7*(41-3))</f>
        <v>S40  2020</v>
      </c>
      <c r="AW1" s="6" t="str">
        <f ca="1">"S" &amp; _xlfn.ISOWEEKNUM(NOW()+7*(42-3)) &amp; "  " &amp; YEAR(NOW()+7*(42-3))</f>
        <v>S41  2020</v>
      </c>
      <c r="AX1" s="6" t="str">
        <f ca="1">"S" &amp; _xlfn.ISOWEEKNUM(NOW()+7*(43-3)) &amp; "  " &amp; YEAR(NOW()+7*(43-3))</f>
        <v>S42  2020</v>
      </c>
      <c r="AY1" s="6" t="str">
        <f ca="1">"S" &amp; _xlfn.ISOWEEKNUM(NOW()+7*(44-3)) &amp; "  " &amp; YEAR(NOW()+7*(44-3))</f>
        <v>S43  2020</v>
      </c>
      <c r="AZ1" s="6" t="str">
        <f ca="1">"S" &amp; _xlfn.ISOWEEKNUM(NOW()+7*(45-3)) &amp; "  " &amp; YEAR(NOW()+7*(45-3))</f>
        <v>S44  2020</v>
      </c>
      <c r="BA1" s="6" t="str">
        <f ca="1">"S" &amp; _xlfn.ISOWEEKNUM(NOW()+7*(46-3)) &amp; "  " &amp; YEAR(NOW()+7*(46-3))</f>
        <v>S45  2020</v>
      </c>
      <c r="BB1" s="6" t="str">
        <f ca="1">"S" &amp; _xlfn.ISOWEEKNUM(NOW()+7*(47-3)) &amp; "  " &amp; YEAR(NOW()+7*(47-3))</f>
        <v>S46  2020</v>
      </c>
      <c r="BC1" s="6" t="str">
        <f ca="1">"S" &amp; _xlfn.ISOWEEKNUM(NOW()+7*(48-3)) &amp; "  " &amp; YEAR(NOW()+7*(48-3))</f>
        <v>S47  2020</v>
      </c>
      <c r="BD1" s="6" t="str">
        <f ca="1">"S" &amp; _xlfn.ISOWEEKNUM(NOW()+7*(49-3)) &amp; "  " &amp; YEAR(NOW()+7*(49-3))</f>
        <v>S48  2020</v>
      </c>
      <c r="BE1" s="6" t="str">
        <f ca="1">"S" &amp; _xlfn.ISOWEEKNUM(NOW()+7*(50-3)) &amp; "  " &amp; YEAR(NOW()+7*(50-3))</f>
        <v>S49  2020</v>
      </c>
      <c r="BF1" s="6" t="str">
        <f ca="1">"S" &amp; _xlfn.ISOWEEKNUM(NOW()+7*(51-3)) &amp; "  " &amp; YEAR(NOW()+7*(51-3))</f>
        <v>S50  2020</v>
      </c>
      <c r="BG1" s="6" t="str">
        <f ca="1">"S" &amp; _xlfn.ISOWEEKNUM(NOW()+7*(52-3)) &amp; "  " &amp; YEAR(NOW()+7*(52-3))</f>
        <v>S51  2020</v>
      </c>
      <c r="BH1" s="6" t="str">
        <f ca="1">"S" &amp; _xlfn.ISOWEEKNUM(NOW()+7*(53-3)) &amp; "  " &amp; YEAR(NOW()+7*(53-3))</f>
        <v>S52  2020</v>
      </c>
      <c r="BI1" s="6" t="str">
        <f ca="1">"S" &amp; _xlfn.ISOWEEKNUM(NOW()+7*(54-3)) &amp; "  " &amp; YEAR(NOW()+7*(54-3))</f>
        <v>S53  2020</v>
      </c>
      <c r="BJ1" s="6" t="str">
        <f ca="1">"S" &amp; _xlfn.ISOWEEKNUM(NOW()+7*(55-3)) &amp; "  " &amp; YEAR(NOW()+7*(55-3))</f>
        <v>S1  2021</v>
      </c>
      <c r="BK1" s="6" t="str">
        <f ca="1">"S" &amp; _xlfn.ISOWEEKNUM(NOW()+7*(56-3)) &amp; "  " &amp; YEAR(NOW()+7*(56-3))</f>
        <v>S2  2021</v>
      </c>
      <c r="BL1" s="6" t="str">
        <f ca="1">"S" &amp; _xlfn.ISOWEEKNUM(NOW()+7*(57-3)) &amp; "  " &amp; YEAR(NOW()+7*(57-3))</f>
        <v>S3  2021</v>
      </c>
      <c r="BM1" s="6" t="str">
        <f ca="1">"S" &amp; _xlfn.ISOWEEKNUM(NOW()+7*(58-3)) &amp; "  " &amp; YEAR(NOW()+7*(58-3))</f>
        <v>S4  2021</v>
      </c>
      <c r="BN1" s="6" t="str">
        <f ca="1">"S" &amp; _xlfn.ISOWEEKNUM(NOW()+7*(59-3)) &amp; "  " &amp; YEAR(NOW()+7*(59-3))</f>
        <v>S5  2021</v>
      </c>
      <c r="BO1" s="6" t="str">
        <f ca="1">"S" &amp; _xlfn.ISOWEEKNUM(NOW()+7*(60-3)) &amp; "  " &amp; YEAR(NOW()+7*(60-3))</f>
        <v>S6  2021</v>
      </c>
      <c r="BP1" s="6" t="str">
        <f ca="1">"S" &amp; _xlfn.ISOWEEKNUM(NOW()+7*(61-3)) &amp; "  " &amp; YEAR(NOW()+7*(61-3))</f>
        <v>S7  2021</v>
      </c>
      <c r="BQ1" s="6" t="str">
        <f ca="1">"S" &amp; _xlfn.ISOWEEKNUM(NOW()+7*(62-3)) &amp; "  " &amp; YEAR(NOW()+7*(62-3))</f>
        <v>S8  2021</v>
      </c>
      <c r="BR1" s="6" t="str">
        <f ca="1">"S" &amp; _xlfn.ISOWEEKNUM(NOW()+7*(63-3)) &amp; "  " &amp; YEAR(NOW()+7*(63-3))</f>
        <v>S9  2021</v>
      </c>
      <c r="BS1" s="6" t="str">
        <f ca="1">"S" &amp; _xlfn.ISOWEEKNUM(NOW()+7*(64-3)) &amp; "  " &amp; YEAR(NOW()+7*(64-3))</f>
        <v>S10  2021</v>
      </c>
      <c r="BT1" s="6" t="str">
        <f ca="1">"S" &amp; _xlfn.ISOWEEKNUM(NOW()+7*(65-3)) &amp; "  " &amp; YEAR(NOW()+7*(65-3))</f>
        <v>S11  2021</v>
      </c>
      <c r="BU1" s="6" t="str">
        <f ca="1">"S" &amp; _xlfn.ISOWEEKNUM(NOW()+7*(66-3)) &amp; "  " &amp; YEAR(NOW()+7*(66-3))</f>
        <v>S12  2021</v>
      </c>
      <c r="BV1" s="6" t="str">
        <f ca="1">"S" &amp; _xlfn.ISOWEEKNUM(NOW()+7*(67-3)) &amp; "  " &amp; YEAR(NOW()+7*(67-3))</f>
        <v>S13  2021</v>
      </c>
      <c r="BW1" s="6" t="str">
        <f ca="1">"S" &amp; _xlfn.ISOWEEKNUM(NOW()+7*(68-3)) &amp; "  " &amp; YEAR(NOW()+7*(68-3))</f>
        <v>S14  2021</v>
      </c>
      <c r="BX1" s="6" t="str">
        <f ca="1">"S" &amp; _xlfn.ISOWEEKNUM(NOW()+7*(69-3)) &amp; "  " &amp; YEAR(NOW()+7*(69-3))</f>
        <v>S15  2021</v>
      </c>
      <c r="BY1" s="6" t="str">
        <f ca="1">"S" &amp; _xlfn.ISOWEEKNUM(NOW()+7*(70-3)) &amp; "  " &amp; YEAR(NOW()+7*(70-3))</f>
        <v>S16  2021</v>
      </c>
      <c r="BZ1" s="6" t="str">
        <f ca="1">"S" &amp; _xlfn.ISOWEEKNUM(NOW()+7*(71-3)) &amp; "  " &amp; YEAR(NOW()+7*(71-3))</f>
        <v>S17  2021</v>
      </c>
      <c r="CA1" s="6" t="str">
        <f ca="1">"S" &amp; _xlfn.ISOWEEKNUM(NOW()+7*(72-3)) &amp; "  " &amp; YEAR(NOW()+7*(72-3))</f>
        <v>S18  2021</v>
      </c>
      <c r="CB1" s="6" t="str">
        <f ca="1">"S" &amp; _xlfn.ISOWEEKNUM(NOW()+7*(73-3)) &amp; "  " &amp; YEAR(NOW()+7*(73-3))</f>
        <v>S19  2021</v>
      </c>
      <c r="CC1" s="6" t="str">
        <f ca="1">"S" &amp; _xlfn.ISOWEEKNUM(NOW()+7*(74-3)) &amp; "  " &amp; YEAR(NOW()+7*(74-3))</f>
        <v>S20  2021</v>
      </c>
      <c r="CD1" s="6" t="str">
        <f ca="1">"S" &amp; _xlfn.ISOWEEKNUM(NOW()+7*(75-3)) &amp; "  " &amp; YEAR(NOW()+7*(75-3))</f>
        <v>S21  2021</v>
      </c>
      <c r="CE1" s="6" t="str">
        <f ca="1">"S" &amp; _xlfn.ISOWEEKNUM(NOW()+7*(76-3)) &amp; "  " &amp; YEAR(NOW()+7*(76-3))</f>
        <v>S22  2021</v>
      </c>
      <c r="CF1" s="6" t="str">
        <f ca="1">"S" &amp; _xlfn.ISOWEEKNUM(NOW()+7*(77-3)) &amp; "  " &amp; YEAR(NOW()+7*(77-3))</f>
        <v>S23  2021</v>
      </c>
      <c r="CG1" s="6" t="str">
        <f ca="1">"S" &amp; _xlfn.ISOWEEKNUM(NOW()+7*(78-3)) &amp; "  " &amp; YEAR(NOW()+7*(78-3))</f>
        <v>S24  2021</v>
      </c>
      <c r="CH1" s="6" t="str">
        <f ca="1">"S" &amp; _xlfn.ISOWEEKNUM(NOW()+7*(79-3)) &amp; "  " &amp; YEAR(NOW()+7*(79-3))</f>
        <v>S25  2021</v>
      </c>
      <c r="CI1" s="6" t="str">
        <f ca="1">"S" &amp; _xlfn.ISOWEEKNUM(NOW()+7*(80-3)) &amp; "  " &amp; YEAR(NOW()+7*(80-3))</f>
        <v>S26  2021</v>
      </c>
      <c r="CJ1" s="6" t="str">
        <f ca="1">"S" &amp; _xlfn.ISOWEEKNUM(NOW()+7*(81-3)) &amp; "  " &amp; YEAR(NOW()+7*(81-3))</f>
        <v>S27  2021</v>
      </c>
      <c r="CK1" s="6" t="str">
        <f ca="1">"S" &amp; _xlfn.ISOWEEKNUM(NOW()+7*(82-3)) &amp; "  " &amp; YEAR(NOW()+7*(82-3))</f>
        <v>S28  2021</v>
      </c>
      <c r="CL1" s="6" t="str">
        <f ca="1">"S" &amp; _xlfn.ISOWEEKNUM(NOW()+7*(83-3)) &amp; "  " &amp; YEAR(NOW()+7*(83-3))</f>
        <v>S29  2021</v>
      </c>
      <c r="CM1" s="6" t="str">
        <f ca="1">"S" &amp; _xlfn.ISOWEEKNUM(NOW()+7*(84-3)) &amp; "  " &amp; YEAR(NOW()+7*(84-3))</f>
        <v>S30  2021</v>
      </c>
      <c r="CN1" s="6" t="str">
        <f ca="1">"S" &amp; _xlfn.ISOWEEKNUM(NOW()+7*(85-3)) &amp; "  " &amp; YEAR(NOW()+7*(85-3))</f>
        <v>S31  2021</v>
      </c>
      <c r="CO1" s="6" t="str">
        <f ca="1">"S" &amp; _xlfn.ISOWEEKNUM(NOW()+7*(86-3)) &amp; "  " &amp; YEAR(NOW()+7*(86-3))</f>
        <v>S32  2021</v>
      </c>
      <c r="CP1" s="6" t="str">
        <f ca="1">"S" &amp; _xlfn.ISOWEEKNUM(NOW()+7*(87-3)) &amp; "  " &amp; YEAR(NOW()+7*(87-3))</f>
        <v>S33  2021</v>
      </c>
      <c r="CQ1" s="6" t="str">
        <f ca="1">"S" &amp; _xlfn.ISOWEEKNUM(NOW()+7*(88-3)) &amp; "  " &amp; YEAR(NOW()+7*(88-3))</f>
        <v>S34  2021</v>
      </c>
      <c r="CR1" s="6" t="str">
        <f ca="1">"S" &amp; _xlfn.ISOWEEKNUM(NOW()+7*(89-3)) &amp; "  " &amp; YEAR(NOW()+7*(89-3))</f>
        <v>S35  2021</v>
      </c>
      <c r="CS1" s="6" t="str">
        <f ca="1">"S" &amp; _xlfn.ISOWEEKNUM(NOW()+7*(90-3)) &amp; "  " &amp; YEAR(NOW()+7*(90-3))</f>
        <v>S36  2021</v>
      </c>
      <c r="CT1" s="6" t="str">
        <f ca="1">"S" &amp; _xlfn.ISOWEEKNUM(NOW()+7*(91-3)) &amp; "  " &amp; YEAR(NOW()+7*(91-3))</f>
        <v>S37  2021</v>
      </c>
      <c r="CU1" s="6" t="str">
        <f ca="1">"S" &amp; _xlfn.ISOWEEKNUM(NOW()+7*(92-3)) &amp; "  " &amp; YEAR(NOW()+7*(92-3))</f>
        <v>S38  2021</v>
      </c>
      <c r="CV1" s="6" t="str">
        <f ca="1">"S" &amp; _xlfn.ISOWEEKNUM(NOW()+7*(93-3)) &amp; "  " &amp; YEAR(NOW()+7*(93-3))</f>
        <v>S39  2021</v>
      </c>
      <c r="CW1" s="6" t="str">
        <f ca="1">"S" &amp; _xlfn.ISOWEEKNUM(NOW()+7*(94-3)) &amp; "  " &amp; YEAR(NOW()+7*(94-3))</f>
        <v>S40  2021</v>
      </c>
      <c r="CX1" s="6" t="str">
        <f ca="1">"S" &amp; _xlfn.ISOWEEKNUM(NOW()+7*(95-3)) &amp; "  " &amp; YEAR(NOW()+7*(95-3))</f>
        <v>S41  2021</v>
      </c>
      <c r="CY1" s="6" t="str">
        <f ca="1">"S" &amp; _xlfn.ISOWEEKNUM(NOW()+7*(96-3)) &amp; "  " &amp; YEAR(NOW()+7*(96-3))</f>
        <v>S42  2021</v>
      </c>
      <c r="CZ1" s="6" t="str">
        <f ca="1">"S" &amp; _xlfn.ISOWEEKNUM(NOW()+7*(97-3)) &amp; "  " &amp; YEAR(NOW()+7*(97-3))</f>
        <v>S43  2021</v>
      </c>
      <c r="DA1" s="6" t="str">
        <f ca="1">"S" &amp; _xlfn.ISOWEEKNUM(NOW()+7*(98-3)) &amp; "  " &amp; YEAR(NOW()+7*(98-3))</f>
        <v>S44  2021</v>
      </c>
      <c r="DB1" s="6" t="str">
        <f ca="1">"S" &amp; _xlfn.ISOWEEKNUM(NOW()+7*(99-3)) &amp; "  " &amp; YEAR(NOW()+7*(99-3))</f>
        <v>S45  2021</v>
      </c>
      <c r="DC1" s="6" t="str">
        <f ca="1">"S" &amp; _xlfn.ISOWEEKNUM(NOW()+7*(100-3)) &amp; "  " &amp; YEAR(NOW()+7*(100-3))</f>
        <v>S46  2021</v>
      </c>
      <c r="DD1" s="6" t="str">
        <f ca="1">"S" &amp; _xlfn.ISOWEEKNUM(NOW()+7*(101-3)) &amp; "  " &amp; YEAR(NOW()+7*(101-3))</f>
        <v>S47  2021</v>
      </c>
      <c r="DE1" s="6" t="str">
        <f ca="1">"S" &amp; _xlfn.ISOWEEKNUM(NOW()+7*(102-3)) &amp; "  " &amp; YEAR(NOW()+7*(102-3))</f>
        <v>S48  2021</v>
      </c>
      <c r="DF1" s="6" t="str">
        <f ca="1">"S" &amp; _xlfn.ISOWEEKNUM(NOW()+7*(103-3)) &amp; "  " &amp; YEAR(NOW()+7*(103-3))</f>
        <v>S49  2021</v>
      </c>
      <c r="DG1" s="6" t="str">
        <f ca="1">"S" &amp; _xlfn.ISOWEEKNUM(NOW()+7*(104-3)) &amp; "  " &amp; YEAR(NOW()+7*(104-3))</f>
        <v>S50  2021</v>
      </c>
      <c r="DH1" s="6" t="str">
        <f ca="1">"S" &amp; _xlfn.ISOWEEKNUM(NOW()+7*(105-3)) &amp; "  " &amp; YEAR(NOW()+7*(105-3))</f>
        <v>S51  2021</v>
      </c>
      <c r="DI1" s="6" t="str">
        <f ca="1">"S" &amp; _xlfn.ISOWEEKNUM(NOW()+7*(106-3)) &amp; "  " &amp; YEAR(NOW()+7*(106-3))</f>
        <v>S52  2021</v>
      </c>
      <c r="DJ1" s="6" t="str">
        <f ca="1">"S" &amp; _xlfn.ISOWEEKNUM(NOW()+7*(107-3)) &amp; "  " &amp; YEAR(NOW()+7*(107-3))</f>
        <v>S1  2022</v>
      </c>
      <c r="DK1" s="7" t="str">
        <f ca="1">"S" &amp; _xlfn.ISOWEEKNUM(NOW()+7*(108-3)) &amp; "  " &amp; YEAR(NOW()+7*(108-3))</f>
        <v>S2  2022</v>
      </c>
      <c r="DL1" s="8"/>
      <c r="LK1" t="s">
        <v>10</v>
      </c>
      <c r="LL1" t="s">
        <v>11</v>
      </c>
      <c r="LM1" t="s">
        <v>0</v>
      </c>
    </row>
    <row r="2" spans="1:325" ht="15.75" thickBot="1" x14ac:dyDescent="0.3">
      <c r="A2" s="9" t="s">
        <v>12</v>
      </c>
      <c r="B2" s="10" t="s">
        <v>13</v>
      </c>
      <c r="C2" s="10" t="s">
        <v>14</v>
      </c>
      <c r="D2" s="11">
        <v>44308.759027777778</v>
      </c>
      <c r="E2" s="11">
        <f t="shared" ref="E2:E19" si="0">DATE(YEAR($D2),MONTH($D2)-2,DAY($D2))</f>
        <v>44249</v>
      </c>
      <c r="F2" s="11">
        <f>DATE(YEAR($E2),MONTH($E2),DAY($E2)+$LL2*30.4/10000)</f>
        <v>45161</v>
      </c>
      <c r="G2" s="11">
        <f>DATE(YEAR($F2),MONTH($F2),DAY($F2)+$LL2*30.4/10000)</f>
        <v>46073</v>
      </c>
      <c r="H2" s="11">
        <f>DATE(YEAR($G2),MONTH($G2),DAY($G2)+$LL2*30.4/10000)</f>
        <v>46985</v>
      </c>
      <c r="I2" s="11">
        <f>DATE(YEAR($H2),MONTH($H2),DAY($H2)+$LL2*30.4/10000)</f>
        <v>47897</v>
      </c>
      <c r="J2" s="12">
        <f>DATE(YEAR($I2),MONTH($I2),DAY($I2)+$LL2*30.4/10000)</f>
        <v>48809</v>
      </c>
      <c r="K2" s="13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>
        <v>1</v>
      </c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LK2" t="s">
        <v>15</v>
      </c>
      <c r="LL2">
        <v>300000</v>
      </c>
      <c r="LM2" t="s">
        <v>12</v>
      </c>
    </row>
    <row r="3" spans="1:325" ht="15.75" thickBot="1" x14ac:dyDescent="0.3">
      <c r="A3" s="9" t="s">
        <v>12</v>
      </c>
      <c r="B3" s="10" t="s">
        <v>13</v>
      </c>
      <c r="C3" s="10" t="s">
        <v>14</v>
      </c>
      <c r="D3" s="11">
        <v>47508.454861111109</v>
      </c>
      <c r="E3" s="11">
        <f t="shared" si="0"/>
        <v>47447</v>
      </c>
      <c r="F3" s="11">
        <f>DATE(YEAR($E3)+$LL3,MONTH($E3),DAY($E3))</f>
        <v>51830</v>
      </c>
      <c r="G3" s="11">
        <f>DATE(YEAR($F3)+$LL3,MONTH($F3),DAY($F3))</f>
        <v>56213</v>
      </c>
      <c r="H3" s="11">
        <f>DATE(YEAR($G3)+$LL3,MONTH($G3),DAY($G3))</f>
        <v>60596</v>
      </c>
      <c r="I3" s="11">
        <f>DATE(YEAR($H3)+$LL3,MONTH($H3),DAY($H3))</f>
        <v>64979</v>
      </c>
      <c r="J3" s="12">
        <f>DATE(YEAR($I3)+$LL3,MONTH($I3),DAY($I3))</f>
        <v>69362</v>
      </c>
      <c r="K3" s="15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LK3" t="s">
        <v>16</v>
      </c>
      <c r="LL3">
        <v>12</v>
      </c>
      <c r="LM3" t="s">
        <v>12</v>
      </c>
    </row>
    <row r="4" spans="1:325" ht="15.75" thickBot="1" x14ac:dyDescent="0.3">
      <c r="A4" s="9" t="s">
        <v>12</v>
      </c>
      <c r="B4" s="10" t="s">
        <v>13</v>
      </c>
      <c r="C4" s="10" t="s">
        <v>14</v>
      </c>
      <c r="D4" s="11">
        <v>44882.990277777775</v>
      </c>
      <c r="E4" s="11">
        <f t="shared" si="0"/>
        <v>44821</v>
      </c>
      <c r="F4" s="11">
        <f>DATE(YEAR($E4),MONTH($E4),DAY($E4)+$LL4*30.4/10000)</f>
        <v>45733</v>
      </c>
      <c r="G4" s="11">
        <f>DATE(YEAR($F4),MONTH($F4),DAY($F4)+$LL4*30.4/10000)</f>
        <v>46645</v>
      </c>
      <c r="H4" s="11">
        <f>DATE(YEAR($G4),MONTH($G4),DAY($G4)+$LL4*30.4/10000)</f>
        <v>47557</v>
      </c>
      <c r="I4" s="11">
        <f>DATE(YEAR($H4),MONTH($H4),DAY($H4)+$LL4*30.4/10000)</f>
        <v>48469</v>
      </c>
      <c r="J4" s="12">
        <f>DATE(YEAR($I4),MONTH($I4),DAY($I4)+$LL4*30.4/10000)</f>
        <v>49381</v>
      </c>
      <c r="K4" s="15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LK4" t="s">
        <v>15</v>
      </c>
      <c r="LL4">
        <v>300000</v>
      </c>
      <c r="LM4" t="s">
        <v>12</v>
      </c>
    </row>
    <row r="5" spans="1:325" ht="15.75" thickBot="1" x14ac:dyDescent="0.3">
      <c r="A5" s="9" t="s">
        <v>12</v>
      </c>
      <c r="B5" s="10" t="s">
        <v>13</v>
      </c>
      <c r="C5" s="10" t="s">
        <v>14</v>
      </c>
      <c r="D5" s="11">
        <v>47600.583333333336</v>
      </c>
      <c r="E5" s="11">
        <f t="shared" si="0"/>
        <v>47541</v>
      </c>
      <c r="F5" s="11">
        <f>DATE(YEAR($E5)+$LL5,MONTH($E5),DAY($E5))</f>
        <v>51924</v>
      </c>
      <c r="G5" s="11">
        <f>DATE(YEAR($F5)+$LL5,MONTH($F5),DAY($F5))</f>
        <v>56307</v>
      </c>
      <c r="H5" s="11">
        <f>DATE(YEAR($G5)+$LL5,MONTH($G5),DAY($G5))</f>
        <v>60690</v>
      </c>
      <c r="I5" s="11">
        <f>DATE(YEAR($H5)+$LL5,MONTH($H5),DAY($H5))</f>
        <v>65073</v>
      </c>
      <c r="J5" s="12">
        <f>DATE(YEAR($I5)+$LL5,MONTH($I5),DAY($I5))</f>
        <v>69456</v>
      </c>
      <c r="K5" s="1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LK5" t="s">
        <v>16</v>
      </c>
      <c r="LL5">
        <v>12</v>
      </c>
      <c r="LM5" t="s">
        <v>12</v>
      </c>
    </row>
    <row r="6" spans="1:325" ht="15.75" thickBot="1" x14ac:dyDescent="0.3">
      <c r="A6" s="9" t="s">
        <v>12</v>
      </c>
      <c r="B6" s="10" t="s">
        <v>13</v>
      </c>
      <c r="C6" s="10" t="s">
        <v>14</v>
      </c>
      <c r="D6" s="11">
        <v>44322.013194444444</v>
      </c>
      <c r="E6" s="11">
        <f t="shared" si="0"/>
        <v>44261</v>
      </c>
      <c r="F6" s="11">
        <f>DATE(YEAR($E6),MONTH($E6),DAY($E6)+$LL6*30.4/10000)</f>
        <v>45173</v>
      </c>
      <c r="G6" s="11">
        <f>DATE(YEAR($F6),MONTH($F6),DAY($F6)+$LL6*30.4/10000)</f>
        <v>46085</v>
      </c>
      <c r="H6" s="11">
        <f>DATE(YEAR($G6),MONTH($G6),DAY($G6)+$LL6*30.4/10000)</f>
        <v>46997</v>
      </c>
      <c r="I6" s="11">
        <f>DATE(YEAR($H6),MONTH($H6),DAY($H6)+$LL6*30.4/10000)</f>
        <v>47909</v>
      </c>
      <c r="J6" s="12">
        <f>DATE(YEAR($I6),MONTH($I6),DAY($I6)+$LL6*30.4/10000)</f>
        <v>48821</v>
      </c>
      <c r="K6" s="1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>
        <v>1</v>
      </c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LK6" t="s">
        <v>15</v>
      </c>
      <c r="LL6">
        <v>300000</v>
      </c>
      <c r="LM6" t="s">
        <v>12</v>
      </c>
    </row>
    <row r="7" spans="1:325" ht="15.75" thickBot="1" x14ac:dyDescent="0.3">
      <c r="A7" s="9" t="s">
        <v>12</v>
      </c>
      <c r="B7" s="10" t="s">
        <v>13</v>
      </c>
      <c r="C7" s="10" t="s">
        <v>14</v>
      </c>
      <c r="D7" s="11">
        <v>44210.86041666667</v>
      </c>
      <c r="E7" s="11">
        <f t="shared" si="0"/>
        <v>44149</v>
      </c>
      <c r="F7" s="11">
        <f>DATE(YEAR($E7),MONTH($E7),DAY($E7)+$LL7*30.4/10000)</f>
        <v>45061</v>
      </c>
      <c r="G7" s="11">
        <f>DATE(YEAR($F7),MONTH($F7),DAY($F7)+$LL7*30.4/10000)</f>
        <v>45973</v>
      </c>
      <c r="H7" s="11">
        <f>DATE(YEAR($G7),MONTH($G7),DAY($G7)+$LL7*30.4/10000)</f>
        <v>46885</v>
      </c>
      <c r="I7" s="11">
        <f>DATE(YEAR($H7),MONTH($H7),DAY($H7)+$LL7*30.4/10000)</f>
        <v>47797</v>
      </c>
      <c r="J7" s="12">
        <f>DATE(YEAR($I7),MONTH($I7),DAY($I7)+$LL7*30.4/10000)</f>
        <v>48709</v>
      </c>
      <c r="K7" s="1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>
        <v>1</v>
      </c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LK7" t="s">
        <v>15</v>
      </c>
      <c r="LL7">
        <v>300000</v>
      </c>
      <c r="LM7" t="s">
        <v>12</v>
      </c>
    </row>
    <row r="8" spans="1:325" ht="15.75" thickBot="1" x14ac:dyDescent="0.3">
      <c r="A8" s="9" t="s">
        <v>12</v>
      </c>
      <c r="B8" s="10" t="s">
        <v>13</v>
      </c>
      <c r="C8" s="10" t="s">
        <v>14</v>
      </c>
      <c r="D8" s="11">
        <v>47317.373611111114</v>
      </c>
      <c r="E8" s="11">
        <f t="shared" si="0"/>
        <v>47256</v>
      </c>
      <c r="F8" s="11">
        <f>DATE(YEAR($E8)+$LL8,MONTH($E8),DAY($E8))</f>
        <v>51639</v>
      </c>
      <c r="G8" s="11">
        <f>DATE(YEAR($F8)+$LL8,MONTH($F8),DAY($F8))</f>
        <v>56022</v>
      </c>
      <c r="H8" s="11">
        <f>DATE(YEAR($G8)+$LL8,MONTH($G8),DAY($G8))</f>
        <v>60405</v>
      </c>
      <c r="I8" s="11">
        <f>DATE(YEAR($H8)+$LL8,MONTH($H8),DAY($H8))</f>
        <v>64788</v>
      </c>
      <c r="J8" s="12">
        <f>DATE(YEAR($I8)+$LL8,MONTH($I8),DAY($I8))</f>
        <v>69171</v>
      </c>
      <c r="K8" s="1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LK8" t="s">
        <v>16</v>
      </c>
      <c r="LL8">
        <v>12</v>
      </c>
      <c r="LM8" t="s">
        <v>12</v>
      </c>
    </row>
    <row r="9" spans="1:325" ht="15.75" thickBot="1" x14ac:dyDescent="0.3">
      <c r="A9" s="9" t="s">
        <v>12</v>
      </c>
      <c r="B9" s="10" t="s">
        <v>13</v>
      </c>
      <c r="C9" s="10" t="s">
        <v>14</v>
      </c>
      <c r="D9" s="11">
        <v>44210.86041666667</v>
      </c>
      <c r="E9" s="11">
        <f t="shared" si="0"/>
        <v>44149</v>
      </c>
      <c r="F9" s="11">
        <f>DATE(YEAR($E9),MONTH($E9),DAY($E9)+$LL9*30.4/10000)</f>
        <v>45061</v>
      </c>
      <c r="G9" s="11">
        <f>DATE(YEAR($F9),MONTH($F9),DAY($F9)+$LL9*30.4/10000)</f>
        <v>45973</v>
      </c>
      <c r="H9" s="11">
        <f>DATE(YEAR($G9),MONTH($G9),DAY($G9)+$LL9*30.4/10000)</f>
        <v>46885</v>
      </c>
      <c r="I9" s="11">
        <f>DATE(YEAR($H9),MONTH($H9),DAY($H9)+$LL9*30.4/10000)</f>
        <v>47797</v>
      </c>
      <c r="J9" s="12">
        <f>DATE(YEAR($I9),MONTH($I9),DAY($I9)+$LL9*30.4/10000)</f>
        <v>48709</v>
      </c>
      <c r="K9" s="1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>
        <v>1</v>
      </c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LK9" t="s">
        <v>15</v>
      </c>
      <c r="LL9">
        <v>300000</v>
      </c>
      <c r="LM9" t="s">
        <v>12</v>
      </c>
    </row>
    <row r="10" spans="1:325" ht="15.75" thickBot="1" x14ac:dyDescent="0.3">
      <c r="A10" s="9" t="s">
        <v>12</v>
      </c>
      <c r="B10" s="10" t="s">
        <v>13</v>
      </c>
      <c r="C10" s="10" t="s">
        <v>14</v>
      </c>
      <c r="D10" s="11">
        <v>47327</v>
      </c>
      <c r="E10" s="11">
        <f t="shared" si="0"/>
        <v>47266</v>
      </c>
      <c r="F10" s="11">
        <f>DATE(YEAR($E10)+$LL10,MONTH($E10),DAY($E10))</f>
        <v>51649</v>
      </c>
      <c r="G10" s="11">
        <f>DATE(YEAR($F10)+$LL10,MONTH($F10),DAY($F10))</f>
        <v>56032</v>
      </c>
      <c r="H10" s="11">
        <f>DATE(YEAR($G10)+$LL10,MONTH($G10),DAY($G10))</f>
        <v>60415</v>
      </c>
      <c r="I10" s="11">
        <f>DATE(YEAR($H10)+$LL10,MONTH($H10),DAY($H10))</f>
        <v>64798</v>
      </c>
      <c r="J10" s="12">
        <f>DATE(YEAR($I10)+$LL10,MONTH($I10),DAY($I10))</f>
        <v>69181</v>
      </c>
      <c r="K10" s="1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LK10" t="s">
        <v>16</v>
      </c>
      <c r="LL10">
        <v>12</v>
      </c>
      <c r="LM10" t="s">
        <v>12</v>
      </c>
    </row>
    <row r="11" spans="1:325" ht="15.75" thickBot="1" x14ac:dyDescent="0.3">
      <c r="A11" s="9" t="s">
        <v>12</v>
      </c>
      <c r="B11" s="10" t="s">
        <v>13</v>
      </c>
      <c r="C11" s="10" t="s">
        <v>14</v>
      </c>
      <c r="D11" s="11">
        <v>48160.53402777778</v>
      </c>
      <c r="E11" s="11">
        <f t="shared" si="0"/>
        <v>48099</v>
      </c>
      <c r="F11" s="11">
        <f>DATE(YEAR($E11)+$LL11,MONTH($E11),DAY($E11))</f>
        <v>52482</v>
      </c>
      <c r="G11" s="11">
        <f>DATE(YEAR($F11)+$LL11,MONTH($F11),DAY($F11))</f>
        <v>56865</v>
      </c>
      <c r="H11" s="11">
        <f>DATE(YEAR($G11)+$LL11,MONTH($G11),DAY($G11))</f>
        <v>61248</v>
      </c>
      <c r="I11" s="11">
        <f>DATE(YEAR($H11)+$LL11,MONTH($H11),DAY($H11))</f>
        <v>65631</v>
      </c>
      <c r="J11" s="12">
        <f>DATE(YEAR($I11)+$LL11,MONTH($I11),DAY($I11))</f>
        <v>70014</v>
      </c>
      <c r="K11" s="1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LK11" t="s">
        <v>16</v>
      </c>
      <c r="LL11">
        <v>12</v>
      </c>
      <c r="LM11" t="s">
        <v>12</v>
      </c>
    </row>
    <row r="12" spans="1:325" ht="15.75" thickBot="1" x14ac:dyDescent="0.3">
      <c r="A12" s="9" t="s">
        <v>12</v>
      </c>
      <c r="B12" s="10" t="s">
        <v>13</v>
      </c>
      <c r="C12" s="10" t="s">
        <v>14</v>
      </c>
      <c r="D12" s="11">
        <v>48160.53402777778</v>
      </c>
      <c r="E12" s="11">
        <f t="shared" si="0"/>
        <v>48099</v>
      </c>
      <c r="F12" s="11">
        <f>DATE(YEAR($E12)+$LL12,MONTH($E12),DAY($E12))</f>
        <v>52482</v>
      </c>
      <c r="G12" s="11">
        <f>DATE(YEAR($F12)+$LL12,MONTH($F12),DAY($F12))</f>
        <v>56865</v>
      </c>
      <c r="H12" s="11">
        <f>DATE(YEAR($G12)+$LL12,MONTH($G12),DAY($G12))</f>
        <v>61248</v>
      </c>
      <c r="I12" s="11">
        <f>DATE(YEAR($H12)+$LL12,MONTH($H12),DAY($H12))</f>
        <v>65631</v>
      </c>
      <c r="J12" s="12">
        <f>DATE(YEAR($I12)+$LL12,MONTH($I12),DAY($I12))</f>
        <v>70014</v>
      </c>
      <c r="K12" s="1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LK12" t="s">
        <v>16</v>
      </c>
      <c r="LL12">
        <v>12</v>
      </c>
      <c r="LM12" t="s">
        <v>12</v>
      </c>
    </row>
    <row r="13" spans="1:325" ht="15.75" thickBot="1" x14ac:dyDescent="0.3">
      <c r="A13" s="9" t="s">
        <v>12</v>
      </c>
      <c r="B13" s="10" t="s">
        <v>13</v>
      </c>
      <c r="C13" s="10" t="s">
        <v>14</v>
      </c>
      <c r="D13" s="11">
        <v>44910.075694444444</v>
      </c>
      <c r="E13" s="11">
        <f t="shared" si="0"/>
        <v>44849</v>
      </c>
      <c r="F13" s="11">
        <f>DATE(YEAR($E13),MONTH($E13),DAY($E13)+$LL13*30.4/10000)</f>
        <v>45761</v>
      </c>
      <c r="G13" s="11">
        <f>DATE(YEAR($F13),MONTH($F13),DAY($F13)+$LL13*30.4/10000)</f>
        <v>46673</v>
      </c>
      <c r="H13" s="11">
        <f>DATE(YEAR($G13),MONTH($G13),DAY($G13)+$LL13*30.4/10000)</f>
        <v>47585</v>
      </c>
      <c r="I13" s="11">
        <f>DATE(YEAR($H13),MONTH($H13),DAY($H13)+$LL13*30.4/10000)</f>
        <v>48497</v>
      </c>
      <c r="J13" s="12">
        <f>DATE(YEAR($I13),MONTH($I13),DAY($I13)+$LL13*30.4/10000)</f>
        <v>49409</v>
      </c>
      <c r="K13" s="15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LK13" t="s">
        <v>15</v>
      </c>
      <c r="LL13">
        <v>300000</v>
      </c>
      <c r="LM13" t="s">
        <v>12</v>
      </c>
    </row>
    <row r="14" spans="1:325" ht="15.75" thickBot="1" x14ac:dyDescent="0.3">
      <c r="A14" s="9" t="s">
        <v>12</v>
      </c>
      <c r="B14" s="10" t="s">
        <v>13</v>
      </c>
      <c r="C14" s="10" t="s">
        <v>14</v>
      </c>
      <c r="D14" s="11">
        <v>48160.53402777778</v>
      </c>
      <c r="E14" s="11">
        <f t="shared" si="0"/>
        <v>48099</v>
      </c>
      <c r="F14" s="11">
        <f>DATE(YEAR($E14)+$LL14,MONTH($E14),DAY($E14))</f>
        <v>52482</v>
      </c>
      <c r="G14" s="11">
        <f>DATE(YEAR($F14)+$LL14,MONTH($F14),DAY($F14))</f>
        <v>56865</v>
      </c>
      <c r="H14" s="11">
        <f>DATE(YEAR($G14)+$LL14,MONTH($G14),DAY($G14))</f>
        <v>61248</v>
      </c>
      <c r="I14" s="11">
        <f>DATE(YEAR($H14)+$LL14,MONTH($H14),DAY($H14))</f>
        <v>65631</v>
      </c>
      <c r="J14" s="12">
        <f>DATE(YEAR($I14)+$LL14,MONTH($I14),DAY($I14))</f>
        <v>70014</v>
      </c>
      <c r="K14" s="1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LK14" t="s">
        <v>16</v>
      </c>
      <c r="LL14">
        <v>12</v>
      </c>
      <c r="LM14" t="s">
        <v>12</v>
      </c>
    </row>
    <row r="15" spans="1:325" ht="15.75" thickBot="1" x14ac:dyDescent="0.3">
      <c r="A15" s="9" t="s">
        <v>12</v>
      </c>
      <c r="B15" s="10" t="s">
        <v>13</v>
      </c>
      <c r="C15" s="10" t="s">
        <v>14</v>
      </c>
      <c r="D15" s="11">
        <v>44910.075694444444</v>
      </c>
      <c r="E15" s="11">
        <f t="shared" si="0"/>
        <v>44849</v>
      </c>
      <c r="F15" s="11">
        <f>DATE(YEAR($E15),MONTH($E15),DAY($E15)+$LL15*30.4/10000)</f>
        <v>45761</v>
      </c>
      <c r="G15" s="11">
        <f>DATE(YEAR($F15),MONTH($F15),DAY($F15)+$LL15*30.4/10000)</f>
        <v>46673</v>
      </c>
      <c r="H15" s="11">
        <f>DATE(YEAR($G15),MONTH($G15),DAY($G15)+$LL15*30.4/10000)</f>
        <v>47585</v>
      </c>
      <c r="I15" s="11">
        <f>DATE(YEAR($H15),MONTH($H15),DAY($H15)+$LL15*30.4/10000)</f>
        <v>48497</v>
      </c>
      <c r="J15" s="12">
        <f>DATE(YEAR($I15),MONTH($I15),DAY($I15)+$LL15*30.4/10000)</f>
        <v>49409</v>
      </c>
      <c r="K15" s="15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LK15" t="s">
        <v>15</v>
      </c>
      <c r="LL15">
        <v>300000</v>
      </c>
      <c r="LM15" t="s">
        <v>12</v>
      </c>
    </row>
    <row r="16" spans="1:325" ht="15.75" thickBot="1" x14ac:dyDescent="0.3">
      <c r="A16" s="9" t="s">
        <v>12</v>
      </c>
      <c r="B16" s="10" t="s">
        <v>13</v>
      </c>
      <c r="C16" s="10" t="s">
        <v>14</v>
      </c>
      <c r="D16" s="11">
        <v>44308.759027777778</v>
      </c>
      <c r="E16" s="11">
        <f t="shared" si="0"/>
        <v>44249</v>
      </c>
      <c r="F16" s="11">
        <f>DATE(YEAR($E16),MONTH($E16),DAY($E16)+$LL16*30.4/10000)</f>
        <v>45161</v>
      </c>
      <c r="G16" s="11">
        <f>DATE(YEAR($F16),MONTH($F16),DAY($F16)+$LL16*30.4/10000)</f>
        <v>46073</v>
      </c>
      <c r="H16" s="11">
        <f>DATE(YEAR($G16),MONTH($G16),DAY($G16)+$LL16*30.4/10000)</f>
        <v>46985</v>
      </c>
      <c r="I16" s="11">
        <f>DATE(YEAR($H16),MONTH($H16),DAY($H16)+$LL16*30.4/10000)</f>
        <v>47897</v>
      </c>
      <c r="J16" s="12">
        <f>DATE(YEAR($I16),MONTH($I16),DAY($I16)+$LL16*30.4/10000)</f>
        <v>48809</v>
      </c>
      <c r="K16" s="15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>
        <v>1</v>
      </c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LK16" t="s">
        <v>15</v>
      </c>
      <c r="LL16">
        <v>300000</v>
      </c>
      <c r="LM16" t="s">
        <v>12</v>
      </c>
    </row>
    <row r="17" spans="1:325" ht="15.75" thickBot="1" x14ac:dyDescent="0.3">
      <c r="A17" s="9" t="s">
        <v>12</v>
      </c>
      <c r="B17" s="10" t="s">
        <v>13</v>
      </c>
      <c r="C17" s="10" t="s">
        <v>14</v>
      </c>
      <c r="D17" s="11">
        <v>47510</v>
      </c>
      <c r="E17" s="11">
        <f t="shared" si="0"/>
        <v>47449</v>
      </c>
      <c r="F17" s="11">
        <f>DATE(YEAR($E17)+$LL17,MONTH($E17),DAY($E17))</f>
        <v>51832</v>
      </c>
      <c r="G17" s="11">
        <f>DATE(YEAR($F17)+$LL17,MONTH($F17),DAY($F17))</f>
        <v>56215</v>
      </c>
      <c r="H17" s="11">
        <f>DATE(YEAR($G17)+$LL17,MONTH($G17),DAY($G17))</f>
        <v>60598</v>
      </c>
      <c r="I17" s="11">
        <f>DATE(YEAR($H17)+$LL17,MONTH($H17),DAY($H17))</f>
        <v>64981</v>
      </c>
      <c r="J17" s="12">
        <f>DATE(YEAR($I17)+$LL17,MONTH($I17),DAY($I17))</f>
        <v>69364</v>
      </c>
      <c r="K17" s="15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LK17" t="s">
        <v>16</v>
      </c>
      <c r="LL17">
        <v>12</v>
      </c>
      <c r="LM17" t="s">
        <v>12</v>
      </c>
    </row>
    <row r="18" spans="1:325" ht="15.75" thickBot="1" x14ac:dyDescent="0.3">
      <c r="A18" s="9" t="s">
        <v>12</v>
      </c>
      <c r="B18" s="10" t="s">
        <v>13</v>
      </c>
      <c r="C18" s="10" t="s">
        <v>17</v>
      </c>
      <c r="D18" s="11">
        <v>43889.409722222219</v>
      </c>
      <c r="E18" s="11">
        <f t="shared" si="0"/>
        <v>43827</v>
      </c>
      <c r="F18" s="11">
        <f>DATE(YEAR($E18),MONTH($E18)+$LL18,DAY($E18))</f>
        <v>44923</v>
      </c>
      <c r="G18" s="11">
        <f>DATE(YEAR($F18),MONTH($F18)+$LL18,DAY($F18))</f>
        <v>46019</v>
      </c>
      <c r="H18" s="11">
        <f>DATE(YEAR($G18),MONTH($G18)+$LL18,DAY($G18))</f>
        <v>47115</v>
      </c>
      <c r="I18" s="11">
        <f>DATE(YEAR($H18),MONTH($H18)+$LL18,DAY($H18))</f>
        <v>48210</v>
      </c>
      <c r="J18" s="12">
        <f>DATE(YEAR($I18),MONTH($I18)+$LL18,DAY($I18))</f>
        <v>49306</v>
      </c>
      <c r="K18" s="15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LK18" t="s">
        <v>18</v>
      </c>
      <c r="LL18">
        <v>36</v>
      </c>
      <c r="LM18" t="s">
        <v>12</v>
      </c>
    </row>
    <row r="19" spans="1:325" ht="15.75" thickBot="1" x14ac:dyDescent="0.3">
      <c r="A19" s="9" t="s">
        <v>12</v>
      </c>
      <c r="B19" s="10" t="s">
        <v>13</v>
      </c>
      <c r="C19" s="10" t="s">
        <v>19</v>
      </c>
      <c r="D19" s="11">
        <v>44985.40902777778</v>
      </c>
      <c r="E19" s="11">
        <f t="shared" si="0"/>
        <v>44923</v>
      </c>
      <c r="F19" s="11">
        <f>DATE(YEAR($E19)+$LL19,MONTH($E19),DAY($E19))</f>
        <v>47115</v>
      </c>
      <c r="G19" s="11">
        <f>DATE(YEAR($F19)+$LL19,MONTH($F19),DAY($F19))</f>
        <v>49306</v>
      </c>
      <c r="H19" s="11">
        <f>DATE(YEAR($G19)+$LL19,MONTH($G19),DAY($G19))</f>
        <v>51498</v>
      </c>
      <c r="I19" s="11">
        <f>DATE(YEAR($H19)+$LL19,MONTH($H19),DAY($H19))</f>
        <v>53689</v>
      </c>
      <c r="J19" s="12">
        <f>DATE(YEAR($I19)+$LL19,MONTH($I19),DAY($I19))</f>
        <v>55881</v>
      </c>
      <c r="K19" s="15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LK19" t="s">
        <v>16</v>
      </c>
      <c r="LL19">
        <v>6</v>
      </c>
      <c r="LM19" t="s">
        <v>12</v>
      </c>
    </row>
    <row r="20" spans="1:325" ht="15.75" thickBot="1" x14ac:dyDescent="0.3">
      <c r="A20" s="9" t="s">
        <v>12</v>
      </c>
      <c r="B20" s="10" t="s">
        <v>13</v>
      </c>
      <c r="C20" s="10" t="s">
        <v>20</v>
      </c>
      <c r="D20" s="11">
        <v>44808.012499999997</v>
      </c>
      <c r="E20" s="11">
        <f>DATE(YEAR($D20),MONTH($D20)-1,DAY($D20))</f>
        <v>44777</v>
      </c>
      <c r="F20" s="11">
        <f>DATE(YEAR($E20),MONTH($E20),DAY($E20)+$LL20/10)</f>
        <v>45077</v>
      </c>
      <c r="G20" s="11">
        <f>DATE(YEAR($F20),MONTH($F20),DAY($F20)+$LL20/10)</f>
        <v>45377</v>
      </c>
      <c r="H20" s="11">
        <f>DATE(YEAR($G20),MONTH($G20),DAY($G20)+$LL20/10)</f>
        <v>45677</v>
      </c>
      <c r="I20" s="11">
        <f>DATE(YEAR($H20),MONTH($H20),DAY($H20)+$LL20/10)</f>
        <v>45977</v>
      </c>
      <c r="J20" s="12">
        <f>DATE(YEAR($I20),MONTH($I20),DAY($I20)+$LL20/10)</f>
        <v>46277</v>
      </c>
      <c r="K20" s="15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LK20" t="s">
        <v>21</v>
      </c>
      <c r="LL20">
        <v>3000</v>
      </c>
      <c r="LM20" t="s">
        <v>12</v>
      </c>
    </row>
    <row r="21" spans="1:325" ht="15.75" thickBot="1" x14ac:dyDescent="0.3">
      <c r="A21" s="9" t="s">
        <v>12</v>
      </c>
      <c r="B21" s="10" t="s">
        <v>13</v>
      </c>
      <c r="C21" s="10" t="s">
        <v>22</v>
      </c>
      <c r="D21" s="11">
        <v>44428.602777777778</v>
      </c>
      <c r="E21" s="11">
        <f>DATE(YEAR($D21),MONTH($D21)-2,DAY($D21))</f>
        <v>44367</v>
      </c>
      <c r="F21" s="11">
        <f>DATE(YEAR($E21),MONTH($E21)+$LL21,DAY($E21))</f>
        <v>45097</v>
      </c>
      <c r="G21" s="11">
        <f>DATE(YEAR($F21),MONTH($F21)+$LL21,DAY($F21))</f>
        <v>45828</v>
      </c>
      <c r="H21" s="11">
        <f>DATE(YEAR($G21),MONTH($G21)+$LL21,DAY($G21))</f>
        <v>46558</v>
      </c>
      <c r="I21" s="11">
        <f>DATE(YEAR($H21),MONTH($H21)+$LL21,DAY($H21))</f>
        <v>47289</v>
      </c>
      <c r="J21" s="12">
        <f>DATE(YEAR($I21),MONTH($I21)+$LL21,DAY($I21))</f>
        <v>48019</v>
      </c>
      <c r="K21" s="15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>
        <v>1</v>
      </c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LK21" t="s">
        <v>18</v>
      </c>
      <c r="LL21">
        <v>24</v>
      </c>
      <c r="LM21" t="s">
        <v>12</v>
      </c>
    </row>
    <row r="22" spans="1:325" ht="15.75" thickBot="1" x14ac:dyDescent="0.3">
      <c r="A22" s="9" t="s">
        <v>12</v>
      </c>
      <c r="B22" s="10" t="s">
        <v>13</v>
      </c>
      <c r="C22" s="10" t="s">
        <v>23</v>
      </c>
      <c r="D22" s="11">
        <v>43948.166666666664</v>
      </c>
      <c r="E22" s="11">
        <f t="shared" ref="E22:E29" si="1">DATE(YEAR($D22),MONTH($D22)-1,DAY($D22))</f>
        <v>43917</v>
      </c>
      <c r="F22" s="11">
        <f>DATE(YEAR($E22),MONTH($E22),DAY($E22)+$LL22/10)</f>
        <v>44067</v>
      </c>
      <c r="G22" s="11">
        <f>DATE(YEAR($F22),MONTH($F22),DAY($F22)+$LL22/10)</f>
        <v>44217</v>
      </c>
      <c r="H22" s="11">
        <f>DATE(YEAR($G22),MONTH($G22),DAY($G22)+$LL22/10)</f>
        <v>44367</v>
      </c>
      <c r="I22" s="11">
        <f>DATE(YEAR($H22),MONTH($H22),DAY($H22)+$LL22/10)</f>
        <v>44517</v>
      </c>
      <c r="J22" s="12">
        <f>DATE(YEAR($I22),MONTH($I22),DAY($I22)+$LL22/10)</f>
        <v>44667</v>
      </c>
      <c r="K22" s="15"/>
      <c r="L22" s="16"/>
      <c r="M22" s="16"/>
      <c r="N22" s="16"/>
      <c r="O22" s="16"/>
      <c r="P22" s="16"/>
      <c r="Q22" s="16"/>
      <c r="R22" s="16"/>
      <c r="S22" s="16"/>
      <c r="T22" s="16"/>
      <c r="U22" s="16">
        <v>1</v>
      </c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>
        <v>1</v>
      </c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>
        <v>1</v>
      </c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>
        <v>1</v>
      </c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>
        <v>1</v>
      </c>
      <c r="DD22" s="16"/>
      <c r="DE22" s="16"/>
      <c r="DF22" s="16"/>
      <c r="DG22" s="16"/>
      <c r="DH22" s="16"/>
      <c r="DI22" s="16"/>
      <c r="DJ22" s="16"/>
      <c r="DK22" s="16"/>
      <c r="LK22" t="s">
        <v>21</v>
      </c>
      <c r="LL22">
        <v>1500</v>
      </c>
      <c r="LM22" t="s">
        <v>12</v>
      </c>
    </row>
    <row r="23" spans="1:325" ht="15.75" thickBot="1" x14ac:dyDescent="0.3">
      <c r="A23" s="9" t="s">
        <v>12</v>
      </c>
      <c r="B23" s="10" t="s">
        <v>13</v>
      </c>
      <c r="C23" s="10" t="s">
        <v>23</v>
      </c>
      <c r="D23" s="11">
        <v>43879.967361111114</v>
      </c>
      <c r="E23" s="11">
        <f t="shared" si="1"/>
        <v>43848</v>
      </c>
      <c r="F23" s="11">
        <f>DATE(YEAR($E23),MONTH($E23),DAY($E23)+$LL23/10)</f>
        <v>43998</v>
      </c>
      <c r="G23" s="11">
        <f>DATE(YEAR($F23),MONTH($F23),DAY($F23)+$LL23/10)</f>
        <v>44148</v>
      </c>
      <c r="H23" s="11">
        <f>DATE(YEAR($G23),MONTH($G23),DAY($G23)+$LL23/10)</f>
        <v>44298</v>
      </c>
      <c r="I23" s="11">
        <f>DATE(YEAR($H23),MONTH($H23),DAY($H23)+$LL23/10)</f>
        <v>44448</v>
      </c>
      <c r="J23" s="12">
        <f>DATE(YEAR($I23),MONTH($I23),DAY($I23)+$LL23/10)</f>
        <v>44598</v>
      </c>
      <c r="K23" s="15">
        <v>1</v>
      </c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>
        <v>1</v>
      </c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>
        <v>1</v>
      </c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>
        <v>1</v>
      </c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>
        <v>1</v>
      </c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LK23" t="s">
        <v>21</v>
      </c>
      <c r="LL23">
        <v>1500</v>
      </c>
      <c r="LM23" t="s">
        <v>12</v>
      </c>
    </row>
    <row r="24" spans="1:325" ht="15.75" thickBot="1" x14ac:dyDescent="0.3">
      <c r="A24" s="9" t="s">
        <v>12</v>
      </c>
      <c r="B24" s="10" t="s">
        <v>13</v>
      </c>
      <c r="C24" s="10" t="s">
        <v>20</v>
      </c>
      <c r="D24" s="11">
        <v>44977.978472222225</v>
      </c>
      <c r="E24" s="11">
        <f t="shared" si="1"/>
        <v>44946</v>
      </c>
      <c r="F24" s="11">
        <f>DATE(YEAR($E24),MONTH($E24),DAY($E24)+$LL24/10)</f>
        <v>45246</v>
      </c>
      <c r="G24" s="11">
        <f>DATE(YEAR($F24),MONTH($F24),DAY($F24)+$LL24/10)</f>
        <v>45546</v>
      </c>
      <c r="H24" s="11">
        <f>DATE(YEAR($G24),MONTH($G24),DAY($G24)+$LL24/10)</f>
        <v>45846</v>
      </c>
      <c r="I24" s="11">
        <f>DATE(YEAR($H24),MONTH($H24),DAY($H24)+$LL24/10)</f>
        <v>46146</v>
      </c>
      <c r="J24" s="12">
        <f>DATE(YEAR($I24),MONTH($I24),DAY($I24)+$LL24/10)</f>
        <v>46446</v>
      </c>
      <c r="K24" s="15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LK24" t="s">
        <v>21</v>
      </c>
      <c r="LL24">
        <v>3000</v>
      </c>
      <c r="LM24" t="s">
        <v>12</v>
      </c>
    </row>
    <row r="25" spans="1:325" ht="15.75" thickBot="1" x14ac:dyDescent="0.3">
      <c r="A25" s="9" t="s">
        <v>12</v>
      </c>
      <c r="B25" s="10" t="s">
        <v>13</v>
      </c>
      <c r="C25" s="10" t="s">
        <v>24</v>
      </c>
      <c r="D25" s="11">
        <v>47037.387499999997</v>
      </c>
      <c r="E25" s="11">
        <f t="shared" si="1"/>
        <v>47007</v>
      </c>
      <c r="F25" s="11">
        <f>DATE(YEAR($E25),MONTH($E25),DAY($E25)+$LL25*30.4/10000)</f>
        <v>50655</v>
      </c>
      <c r="G25" s="11">
        <f>DATE(YEAR($F25),MONTH($F25),DAY($F25)+$LL25*30.4/10000)</f>
        <v>54303</v>
      </c>
      <c r="H25" s="11">
        <f>DATE(YEAR($G25),MONTH($G25),DAY($G25)+$LL25*30.4/10000)</f>
        <v>57951</v>
      </c>
      <c r="I25" s="11">
        <f>DATE(YEAR($H25),MONTH($H25),DAY($H25)+$LL25*30.4/10000)</f>
        <v>61599</v>
      </c>
      <c r="J25" s="12">
        <f>DATE(YEAR($I25),MONTH($I25),DAY($I25)+$LL25*30.4/10000)</f>
        <v>65247</v>
      </c>
      <c r="K25" s="15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LK25" t="s">
        <v>15</v>
      </c>
      <c r="LL25">
        <v>1200000</v>
      </c>
      <c r="LM25" t="s">
        <v>12</v>
      </c>
    </row>
    <row r="26" spans="1:325" ht="15.75" thickBot="1" x14ac:dyDescent="0.3">
      <c r="A26" s="9" t="s">
        <v>12</v>
      </c>
      <c r="B26" s="10" t="s">
        <v>13</v>
      </c>
      <c r="C26" s="10" t="s">
        <v>25</v>
      </c>
      <c r="D26" s="11">
        <v>43921.946527777778</v>
      </c>
      <c r="E26" s="11">
        <f t="shared" si="1"/>
        <v>43892</v>
      </c>
      <c r="F26" s="11">
        <f>DATE(YEAR($E26),MONTH($E26),DAY($E26)+$LL26*30.4/10000)</f>
        <v>44621</v>
      </c>
      <c r="G26" s="11">
        <f>DATE(YEAR($F26),MONTH($F26),DAY($F26)+$LL26*30.4/10000)</f>
        <v>45350</v>
      </c>
      <c r="H26" s="11">
        <f>DATE(YEAR($G26),MONTH($G26),DAY($G26)+$LL26*30.4/10000)</f>
        <v>46079</v>
      </c>
      <c r="I26" s="11">
        <f>DATE(YEAR($H26),MONTH($H26),DAY($H26)+$LL26*30.4/10000)</f>
        <v>46808</v>
      </c>
      <c r="J26" s="12">
        <f>DATE(YEAR($I26),MONTH($I26),DAY($I26)+$LL26*30.4/10000)</f>
        <v>47537</v>
      </c>
      <c r="K26" s="15"/>
      <c r="L26" s="16"/>
      <c r="M26" s="16"/>
      <c r="N26" s="16"/>
      <c r="O26" s="16"/>
      <c r="P26" s="16"/>
      <c r="Q26" s="16"/>
      <c r="R26" s="16">
        <v>1</v>
      </c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LK26" t="s">
        <v>15</v>
      </c>
      <c r="LL26">
        <v>240000</v>
      </c>
      <c r="LM26" t="s">
        <v>12</v>
      </c>
    </row>
    <row r="27" spans="1:325" ht="15.75" thickBot="1" x14ac:dyDescent="0.3">
      <c r="A27" s="9" t="s">
        <v>12</v>
      </c>
      <c r="B27" s="10" t="s">
        <v>13</v>
      </c>
      <c r="C27" s="10" t="s">
        <v>26</v>
      </c>
      <c r="D27" s="11">
        <v>44333.84097222222</v>
      </c>
      <c r="E27" s="11">
        <f t="shared" si="1"/>
        <v>44303</v>
      </c>
      <c r="F27" s="11">
        <f>DATE(YEAR($E27),MONTH($E27),DAY($E27)+$LL27/10)</f>
        <v>45353</v>
      </c>
      <c r="G27" s="11">
        <f>DATE(YEAR($F27),MONTH($F27),DAY($F27)+$LL27/10)</f>
        <v>46403</v>
      </c>
      <c r="H27" s="11">
        <f>DATE(YEAR($G27),MONTH($G27),DAY($G27)+$LL27/10)</f>
        <v>47453</v>
      </c>
      <c r="I27" s="11">
        <f>DATE(YEAR($H27),MONTH($H27),DAY($H27)+$LL27/10)</f>
        <v>48503</v>
      </c>
      <c r="J27" s="12">
        <f>DATE(YEAR($I27),MONTH($I27),DAY($I27)+$LL27/10)</f>
        <v>49553</v>
      </c>
      <c r="K27" s="15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>
        <v>1</v>
      </c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LK27" t="s">
        <v>21</v>
      </c>
      <c r="LL27">
        <v>10500</v>
      </c>
      <c r="LM27" t="s">
        <v>12</v>
      </c>
    </row>
    <row r="28" spans="1:325" ht="15.75" thickBot="1" x14ac:dyDescent="0.3">
      <c r="A28" s="9" t="s">
        <v>12</v>
      </c>
      <c r="B28" s="10" t="s">
        <v>13</v>
      </c>
      <c r="C28" s="10" t="s">
        <v>26</v>
      </c>
      <c r="D28" s="11">
        <v>44773.478472222225</v>
      </c>
      <c r="E28" s="11">
        <f t="shared" si="1"/>
        <v>44743</v>
      </c>
      <c r="F28" s="11">
        <f>DATE(YEAR($E28),MONTH($E28),DAY($E28)+$LL28/10)</f>
        <v>45793</v>
      </c>
      <c r="G28" s="11">
        <f>DATE(YEAR($F28),MONTH($F28),DAY($F28)+$LL28/10)</f>
        <v>46843</v>
      </c>
      <c r="H28" s="11">
        <f>DATE(YEAR($G28),MONTH($G28),DAY($G28)+$LL28/10)</f>
        <v>47893</v>
      </c>
      <c r="I28" s="11">
        <f>DATE(YEAR($H28),MONTH($H28),DAY($H28)+$LL28/10)</f>
        <v>48943</v>
      </c>
      <c r="J28" s="12">
        <f>DATE(YEAR($I28),MONTH($I28),DAY($I28)+$LL28/10)</f>
        <v>49993</v>
      </c>
      <c r="K28" s="15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LK28" t="s">
        <v>21</v>
      </c>
      <c r="LL28">
        <v>10500</v>
      </c>
      <c r="LM28" t="s">
        <v>12</v>
      </c>
    </row>
    <row r="29" spans="1:325" ht="15.75" thickBot="1" x14ac:dyDescent="0.3">
      <c r="A29" s="9" t="s">
        <v>12</v>
      </c>
      <c r="B29" s="10" t="s">
        <v>13</v>
      </c>
      <c r="C29" s="10" t="s">
        <v>27</v>
      </c>
      <c r="D29" s="11">
        <v>44459.466666666667</v>
      </c>
      <c r="E29" s="11">
        <f t="shared" si="1"/>
        <v>44428</v>
      </c>
      <c r="F29" s="11">
        <f>DATE(YEAR($E29),MONTH($E29),DAY($E29)+$LL29*30.4/650)</f>
        <v>45269</v>
      </c>
      <c r="G29" s="11">
        <f>DATE(YEAR($F29),MONTH($F29),DAY($F29)+$LL29*30.4/650)</f>
        <v>46110</v>
      </c>
      <c r="H29" s="11">
        <f>DATE(YEAR($G29),MONTH($G29),DAY($G29)+$LL29*30.4/650)</f>
        <v>46951</v>
      </c>
      <c r="I29" s="11">
        <f>DATE(YEAR($H29),MONTH($H29),DAY($H29)+$LL29*30.4/650)</f>
        <v>47792</v>
      </c>
      <c r="J29" s="12">
        <f>DATE(YEAR($I29),MONTH($I29),DAY($I29)+$LL29*30.4/650)</f>
        <v>48633</v>
      </c>
      <c r="K29" s="15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>
        <v>1</v>
      </c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LK29" t="s">
        <v>28</v>
      </c>
      <c r="LL29">
        <v>18000</v>
      </c>
      <c r="LM29" t="s">
        <v>12</v>
      </c>
    </row>
    <row r="30" spans="1:325" ht="15.75" thickBot="1" x14ac:dyDescent="0.3">
      <c r="A30" s="9" t="s">
        <v>12</v>
      </c>
      <c r="B30" s="10" t="s">
        <v>13</v>
      </c>
      <c r="C30" s="10" t="s">
        <v>29</v>
      </c>
      <c r="D30" s="11">
        <v>43974.12222222222</v>
      </c>
      <c r="E30" s="11">
        <f>DATE(YEAR($D30),MONTH($D30),DAY($D30)-7)</f>
        <v>43967</v>
      </c>
      <c r="F30" s="11">
        <f>DATE(YEAR($E30),MONTH($E30)+$LL30,DAY($E30))</f>
        <v>44363</v>
      </c>
      <c r="G30" s="11">
        <f>DATE(YEAR($F30),MONTH($F30)+$LL30,DAY($F30))</f>
        <v>44758</v>
      </c>
      <c r="H30" s="11">
        <f>DATE(YEAR($G30),MONTH($G30)+$LL30,DAY($G30))</f>
        <v>45154</v>
      </c>
      <c r="I30" s="11">
        <f>DATE(YEAR($H30),MONTH($H30)+$LL30,DAY($H30))</f>
        <v>45551</v>
      </c>
      <c r="J30" s="12">
        <f>DATE(YEAR($I30),MONTH($I30)+$LL30,DAY($I30))</f>
        <v>45946</v>
      </c>
      <c r="K30" s="15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>
        <v>1</v>
      </c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>
        <v>1</v>
      </c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LK30" t="s">
        <v>18</v>
      </c>
      <c r="LL30">
        <v>13</v>
      </c>
      <c r="LM30" t="s">
        <v>12</v>
      </c>
    </row>
    <row r="31" spans="1:325" ht="15.75" thickBot="1" x14ac:dyDescent="0.3">
      <c r="A31" s="9" t="s">
        <v>12</v>
      </c>
      <c r="B31" s="10" t="s">
        <v>13</v>
      </c>
      <c r="C31" s="10" t="s">
        <v>30</v>
      </c>
      <c r="D31" s="11">
        <v>44010.434027777781</v>
      </c>
      <c r="E31" s="11">
        <f>DATE(YEAR($D31),MONTH($D31),DAY($D31)-7)</f>
        <v>44003</v>
      </c>
      <c r="F31" s="11">
        <f>DATE(YEAR($E31),MONTH($E31)+$LL31,DAY($E31))</f>
        <v>44398</v>
      </c>
      <c r="G31" s="11">
        <f>DATE(YEAR($F31),MONTH($F31)+$LL31,DAY($F31))</f>
        <v>44794</v>
      </c>
      <c r="H31" s="11">
        <f>DATE(YEAR($G31),MONTH($G31)+$LL31,DAY($G31))</f>
        <v>45190</v>
      </c>
      <c r="I31" s="11">
        <f>DATE(YEAR($H31),MONTH($H31)+$LL31,DAY($H31))</f>
        <v>45586</v>
      </c>
      <c r="J31" s="12">
        <f>DATE(YEAR($I31),MONTH($I31)+$LL31,DAY($I31))</f>
        <v>45982</v>
      </c>
      <c r="K31" s="15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>
        <v>1</v>
      </c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>
        <v>1</v>
      </c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LK31" t="s">
        <v>18</v>
      </c>
      <c r="LL31">
        <v>13</v>
      </c>
      <c r="LM31" t="s">
        <v>12</v>
      </c>
    </row>
    <row r="32" spans="1:325" ht="15.75" thickBot="1" x14ac:dyDescent="0.3">
      <c r="A32" s="9" t="s">
        <v>12</v>
      </c>
      <c r="B32" s="10" t="s">
        <v>13</v>
      </c>
      <c r="C32" s="10" t="s">
        <v>31</v>
      </c>
      <c r="D32" s="11">
        <v>43995.545138888891</v>
      </c>
      <c r="E32" s="11">
        <f>DATE(YEAR($D32),MONTH($D32)-1,DAY($D32))</f>
        <v>43964</v>
      </c>
      <c r="F32" s="11">
        <f>DATE(YEAR($E32),MONTH($E32),DAY($E32)+$LL32/10)</f>
        <v>46064</v>
      </c>
      <c r="G32" s="11">
        <f>DATE(YEAR($F32),MONTH($F32),DAY($F32)+$LL32/10)</f>
        <v>48164</v>
      </c>
      <c r="H32" s="11">
        <f>DATE(YEAR($G32),MONTH($G32),DAY($G32)+$LL32/10)</f>
        <v>50264</v>
      </c>
      <c r="I32" s="11">
        <f>DATE(YEAR($H32),MONTH($H32),DAY($H32)+$LL32/10)</f>
        <v>52364</v>
      </c>
      <c r="J32" s="12">
        <f>DATE(YEAR($I32),MONTH($I32),DAY($I32)+$LL32/10)</f>
        <v>54464</v>
      </c>
      <c r="K32" s="15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>
        <v>1</v>
      </c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LK32" t="s">
        <v>21</v>
      </c>
      <c r="LL32">
        <v>21000</v>
      </c>
      <c r="LM32" t="s">
        <v>12</v>
      </c>
    </row>
    <row r="33" spans="1:325" ht="15.75" thickBot="1" x14ac:dyDescent="0.3">
      <c r="A33" s="9" t="s">
        <v>12</v>
      </c>
      <c r="B33" s="10" t="s">
        <v>13</v>
      </c>
      <c r="C33" s="10" t="s">
        <v>31</v>
      </c>
      <c r="D33" s="11">
        <v>45817.1875</v>
      </c>
      <c r="E33" s="11">
        <f>DATE(YEAR($D33),MONTH($D33)-1,DAY($D33))</f>
        <v>45786</v>
      </c>
      <c r="F33" s="11">
        <f>DATE(YEAR($E33),MONTH($E33),DAY($E33)+$LL33/10)</f>
        <v>47886</v>
      </c>
      <c r="G33" s="11">
        <f>DATE(YEAR($F33),MONTH($F33),DAY($F33)+$LL33/10)</f>
        <v>49986</v>
      </c>
      <c r="H33" s="11">
        <f>DATE(YEAR($G33),MONTH($G33),DAY($G33)+$LL33/10)</f>
        <v>52086</v>
      </c>
      <c r="I33" s="11">
        <f>DATE(YEAR($H33),MONTH($H33),DAY($H33)+$LL33/10)</f>
        <v>54186</v>
      </c>
      <c r="J33" s="12">
        <f>DATE(YEAR($I33),MONTH($I33),DAY($I33)+$LL33/10)</f>
        <v>56286</v>
      </c>
      <c r="K33" s="15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LK33" t="s">
        <v>21</v>
      </c>
      <c r="LL33">
        <v>21000</v>
      </c>
      <c r="LM33" t="s">
        <v>12</v>
      </c>
    </row>
    <row r="34" spans="1:325" ht="15.75" thickBot="1" x14ac:dyDescent="0.3">
      <c r="A34" s="9" t="s">
        <v>12</v>
      </c>
      <c r="B34" s="10" t="s">
        <v>13</v>
      </c>
      <c r="C34" s="10" t="s">
        <v>32</v>
      </c>
      <c r="D34" s="11">
        <v>43921.946527777778</v>
      </c>
      <c r="E34" s="11">
        <f>DATE(YEAR($D34),MONTH($D34)-1,DAY($D34))</f>
        <v>43892</v>
      </c>
      <c r="F34" s="11">
        <f>DATE(YEAR($E34),MONTH($E34),DAY($E34)+$LL34*30.4/10000)</f>
        <v>44621</v>
      </c>
      <c r="G34" s="11">
        <f>DATE(YEAR($F34),MONTH($F34),DAY($F34)+$LL34*30.4/10000)</f>
        <v>45350</v>
      </c>
      <c r="H34" s="11">
        <f>DATE(YEAR($G34),MONTH($G34),DAY($G34)+$LL34*30.4/10000)</f>
        <v>46079</v>
      </c>
      <c r="I34" s="11">
        <f>DATE(YEAR($H34),MONTH($H34),DAY($H34)+$LL34*30.4/10000)</f>
        <v>46808</v>
      </c>
      <c r="J34" s="12">
        <f>DATE(YEAR($I34),MONTH($I34),DAY($I34)+$LL34*30.4/10000)</f>
        <v>47537</v>
      </c>
      <c r="K34" s="15"/>
      <c r="L34" s="16"/>
      <c r="M34" s="16"/>
      <c r="N34" s="16"/>
      <c r="O34" s="16"/>
      <c r="P34" s="16"/>
      <c r="Q34" s="16"/>
      <c r="R34" s="16">
        <v>1</v>
      </c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LK34" t="s">
        <v>15</v>
      </c>
      <c r="LL34">
        <v>240000</v>
      </c>
      <c r="LM34" t="s">
        <v>12</v>
      </c>
    </row>
    <row r="35" spans="1:325" ht="15.75" thickBot="1" x14ac:dyDescent="0.3">
      <c r="A35" s="9" t="s">
        <v>12</v>
      </c>
      <c r="B35" s="10" t="s">
        <v>13</v>
      </c>
      <c r="C35" s="10" t="s">
        <v>33</v>
      </c>
      <c r="D35" s="11">
        <v>44757.914583333331</v>
      </c>
      <c r="E35" s="11">
        <f>DATE(YEAR($D35),MONTH($D35)-1,DAY($D35))</f>
        <v>44727</v>
      </c>
      <c r="F35" s="11">
        <f>DATE(YEAR($E35),MONTH($E35),DAY($E35)+$LL35/10)</f>
        <v>45327</v>
      </c>
      <c r="G35" s="11">
        <f>DATE(YEAR($F35),MONTH($F35),DAY($F35)+$LL35/10)</f>
        <v>45927</v>
      </c>
      <c r="H35" s="11">
        <f>DATE(YEAR($G35),MONTH($G35),DAY($G35)+$LL35/10)</f>
        <v>46527</v>
      </c>
      <c r="I35" s="11">
        <f>DATE(YEAR($H35),MONTH($H35),DAY($H35)+$LL35/10)</f>
        <v>47127</v>
      </c>
      <c r="J35" s="12">
        <f>DATE(YEAR($I35),MONTH($I35),DAY($I35)+$LL35/10)</f>
        <v>47727</v>
      </c>
      <c r="K35" s="15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LK35" t="s">
        <v>21</v>
      </c>
      <c r="LL35">
        <v>6000</v>
      </c>
      <c r="LM35" t="s">
        <v>12</v>
      </c>
    </row>
    <row r="36" spans="1:325" ht="15.75" thickBot="1" x14ac:dyDescent="0.3">
      <c r="A36" s="9" t="s">
        <v>12</v>
      </c>
      <c r="B36" s="10" t="s">
        <v>13</v>
      </c>
      <c r="C36" s="10" t="s">
        <v>33</v>
      </c>
      <c r="D36" s="11">
        <v>45007.00277777778</v>
      </c>
      <c r="E36" s="11">
        <f>DATE(YEAR($D36),MONTH($D36)-1,DAY($D36))</f>
        <v>44979</v>
      </c>
      <c r="F36" s="11">
        <f>DATE(YEAR($E36),MONTH($E36),DAY($E36)+$LL36/10)</f>
        <v>45579</v>
      </c>
      <c r="G36" s="11">
        <f>DATE(YEAR($F36),MONTH($F36),DAY($F36)+$LL36/10)</f>
        <v>46179</v>
      </c>
      <c r="H36" s="11">
        <f>DATE(YEAR($G36),MONTH($G36),DAY($G36)+$LL36/10)</f>
        <v>46779</v>
      </c>
      <c r="I36" s="11">
        <f>DATE(YEAR($H36),MONTH($H36),DAY($H36)+$LL36/10)</f>
        <v>47379</v>
      </c>
      <c r="J36" s="12">
        <f>DATE(YEAR($I36),MONTH($I36),DAY($I36)+$LL36/10)</f>
        <v>47979</v>
      </c>
      <c r="K36" s="15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LK36" t="s">
        <v>21</v>
      </c>
      <c r="LL36">
        <v>6000</v>
      </c>
      <c r="LM36" t="s">
        <v>12</v>
      </c>
    </row>
    <row r="37" spans="1:325" ht="15.75" thickBot="1" x14ac:dyDescent="0.3">
      <c r="A37" s="9" t="s">
        <v>12</v>
      </c>
      <c r="B37" s="10" t="s">
        <v>13</v>
      </c>
      <c r="C37" s="10" t="s">
        <v>34</v>
      </c>
      <c r="D37" s="11">
        <v>43888.654166666667</v>
      </c>
      <c r="E37" s="11">
        <f>DATE(YEAR($D37),MONTH($D37),DAY($D37)-7)</f>
        <v>43881</v>
      </c>
      <c r="F37" s="11">
        <f>DATE(YEAR($E37),MONTH($E37)+$LL37,DAY($E37))</f>
        <v>45005</v>
      </c>
      <c r="G37" s="11">
        <f>DATE(YEAR($F37),MONTH($F37)+$LL37,DAY($F37))</f>
        <v>46132</v>
      </c>
      <c r="H37" s="11">
        <f>DATE(YEAR($G37),MONTH($G37)+$LL37,DAY($G37))</f>
        <v>47258</v>
      </c>
      <c r="I37" s="11">
        <f>DATE(YEAR($H37),MONTH($H37)+$LL37,DAY($H37))</f>
        <v>48385</v>
      </c>
      <c r="J37" s="12">
        <f>DATE(YEAR($I37),MONTH($I37)+$LL37,DAY($I37))</f>
        <v>49510</v>
      </c>
      <c r="K37" s="15"/>
      <c r="L37" s="16"/>
      <c r="M37" s="16"/>
      <c r="N37" s="16"/>
      <c r="O37" s="16"/>
      <c r="P37" s="16">
        <v>1</v>
      </c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LK37" t="s">
        <v>18</v>
      </c>
      <c r="LL37">
        <v>37</v>
      </c>
      <c r="LM37" t="s">
        <v>12</v>
      </c>
    </row>
    <row r="38" spans="1:325" ht="15.75" thickBot="1" x14ac:dyDescent="0.3">
      <c r="A38" s="9" t="s">
        <v>12</v>
      </c>
      <c r="B38" s="10" t="s">
        <v>13</v>
      </c>
      <c r="C38" s="10" t="s">
        <v>35</v>
      </c>
      <c r="D38" s="11">
        <v>43921.946527777778</v>
      </c>
      <c r="E38" s="11">
        <f>DATE(YEAR($D38),MONTH($D38)-1,DAY($D38))</f>
        <v>43892</v>
      </c>
      <c r="F38" s="11">
        <f>DATE(YEAR($E38),MONTH($E38),DAY($E38)+$LL38*30.4/10000)</f>
        <v>44621</v>
      </c>
      <c r="G38" s="11">
        <f>DATE(YEAR($F38),MONTH($F38),DAY($F38)+$LL38*30.4/10000)</f>
        <v>45350</v>
      </c>
      <c r="H38" s="11">
        <f>DATE(YEAR($G38),MONTH($G38),DAY($G38)+$LL38*30.4/10000)</f>
        <v>46079</v>
      </c>
      <c r="I38" s="11">
        <f>DATE(YEAR($H38),MONTH($H38),DAY($H38)+$LL38*30.4/10000)</f>
        <v>46808</v>
      </c>
      <c r="J38" s="12">
        <f>DATE(YEAR($I38),MONTH($I38),DAY($I38)+$LL38*30.4/10000)</f>
        <v>47537</v>
      </c>
      <c r="K38" s="15"/>
      <c r="L38" s="16"/>
      <c r="M38" s="16"/>
      <c r="N38" s="16"/>
      <c r="O38" s="16"/>
      <c r="P38" s="16"/>
      <c r="Q38" s="16"/>
      <c r="R38" s="16">
        <v>1</v>
      </c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LK38" t="s">
        <v>15</v>
      </c>
      <c r="LL38">
        <v>240000</v>
      </c>
      <c r="LM38" t="s">
        <v>12</v>
      </c>
    </row>
    <row r="39" spans="1:325" ht="15.75" thickBot="1" x14ac:dyDescent="0.3">
      <c r="A39" s="9" t="s">
        <v>12</v>
      </c>
      <c r="B39" s="10" t="s">
        <v>13</v>
      </c>
      <c r="C39" s="10" t="s">
        <v>36</v>
      </c>
      <c r="D39" s="11">
        <v>43886.598611111112</v>
      </c>
      <c r="E39" s="11">
        <f>DATE(YEAR($D39),MONTH($D39),DAY($D39)-7)</f>
        <v>43879</v>
      </c>
      <c r="F39" s="11">
        <f>DATE(YEAR($E39),MONTH($E39)+$LL39,DAY($E39))</f>
        <v>45003</v>
      </c>
      <c r="G39" s="11">
        <f>DATE(YEAR($F39),MONTH($F39)+$LL39,DAY($F39))</f>
        <v>46130</v>
      </c>
      <c r="H39" s="11">
        <f>DATE(YEAR($G39),MONTH($G39)+$LL39,DAY($G39))</f>
        <v>47256</v>
      </c>
      <c r="I39" s="11">
        <f>DATE(YEAR($H39),MONTH($H39)+$LL39,DAY($H39))</f>
        <v>48383</v>
      </c>
      <c r="J39" s="12">
        <f>DATE(YEAR($I39),MONTH($I39)+$LL39,DAY($I39))</f>
        <v>49508</v>
      </c>
      <c r="K39" s="15"/>
      <c r="L39" s="16"/>
      <c r="M39" s="16"/>
      <c r="N39" s="16"/>
      <c r="O39" s="16"/>
      <c r="P39" s="16">
        <v>1</v>
      </c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LK39" t="s">
        <v>18</v>
      </c>
      <c r="LL39">
        <v>37</v>
      </c>
      <c r="LM39" t="s">
        <v>12</v>
      </c>
    </row>
    <row r="40" spans="1:325" ht="15.75" thickBot="1" x14ac:dyDescent="0.3">
      <c r="A40" s="9" t="s">
        <v>12</v>
      </c>
      <c r="B40" s="10" t="s">
        <v>13</v>
      </c>
      <c r="C40" s="10" t="s">
        <v>37</v>
      </c>
      <c r="D40" s="11">
        <v>44459.466666666667</v>
      </c>
      <c r="E40" s="11">
        <f>DATE(YEAR($D40),MONTH($D40)-1,DAY($D40))</f>
        <v>44428</v>
      </c>
      <c r="F40" s="11">
        <f>DATE(YEAR($E40),MONTH($E40),DAY($E40)+$LL40*30.4/650)</f>
        <v>45269</v>
      </c>
      <c r="G40" s="11">
        <f>DATE(YEAR($F40),MONTH($F40),DAY($F40)+$LL40*30.4/650)</f>
        <v>46110</v>
      </c>
      <c r="H40" s="11">
        <f>DATE(YEAR($G40),MONTH($G40),DAY($G40)+$LL40*30.4/650)</f>
        <v>46951</v>
      </c>
      <c r="I40" s="11">
        <f>DATE(YEAR($H40),MONTH($H40),DAY($H40)+$LL40*30.4/650)</f>
        <v>47792</v>
      </c>
      <c r="J40" s="12">
        <f>DATE(YEAR($I40),MONTH($I40),DAY($I40)+$LL40*30.4/650)</f>
        <v>48633</v>
      </c>
      <c r="K40" s="15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>
        <v>1</v>
      </c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LK40" t="s">
        <v>28</v>
      </c>
      <c r="LL40">
        <v>18000</v>
      </c>
      <c r="LM40" t="s">
        <v>12</v>
      </c>
    </row>
    <row r="41" spans="1:325" ht="15.75" thickBot="1" x14ac:dyDescent="0.3">
      <c r="A41" s="9" t="s">
        <v>12</v>
      </c>
      <c r="B41" s="10" t="s">
        <v>13</v>
      </c>
      <c r="C41" s="10" t="s">
        <v>38</v>
      </c>
      <c r="D41" s="11">
        <v>44440.09097222222</v>
      </c>
      <c r="E41" s="11">
        <f>DATE(YEAR($D41),MONTH($D41)-1,DAY($D41))</f>
        <v>44409</v>
      </c>
      <c r="F41" s="11">
        <f>DATE(YEAR($E41),MONTH($E41),DAY($E41)+$LL41*30.4/650)</f>
        <v>45250</v>
      </c>
      <c r="G41" s="11">
        <f>DATE(YEAR($F41),MONTH($F41),DAY($F41)+$LL41*30.4/650)</f>
        <v>46091</v>
      </c>
      <c r="H41" s="11">
        <f>DATE(YEAR($G41),MONTH($G41),DAY($G41)+$LL41*30.4/650)</f>
        <v>46932</v>
      </c>
      <c r="I41" s="11">
        <f>DATE(YEAR($H41),MONTH($H41),DAY($H41)+$LL41*30.4/650)</f>
        <v>47773</v>
      </c>
      <c r="J41" s="12">
        <f>DATE(YEAR($I41),MONTH($I41),DAY($I41)+$LL41*30.4/650)</f>
        <v>48614</v>
      </c>
      <c r="K41" s="15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>
        <v>1</v>
      </c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LK41" t="s">
        <v>28</v>
      </c>
      <c r="LL41">
        <v>18000</v>
      </c>
      <c r="LM41" t="s">
        <v>12</v>
      </c>
    </row>
    <row r="42" spans="1:325" ht="15.75" thickBot="1" x14ac:dyDescent="0.3">
      <c r="A42" s="9" t="s">
        <v>12</v>
      </c>
      <c r="B42" s="10" t="s">
        <v>13</v>
      </c>
      <c r="C42" s="10" t="s">
        <v>39</v>
      </c>
      <c r="D42" s="11">
        <v>45625</v>
      </c>
      <c r="E42" s="11">
        <f>DATE(YEAR($D42),MONTH($D42)-2,DAY($D42))</f>
        <v>45564</v>
      </c>
      <c r="F42" s="11">
        <f>DATE(YEAR($E42)+$LL42,MONTH($E42),DAY($E42))</f>
        <v>49947</v>
      </c>
      <c r="G42" s="11">
        <f>DATE(YEAR($F42)+$LL42,MONTH($F42),DAY($F42))</f>
        <v>54330</v>
      </c>
      <c r="H42" s="11">
        <f>DATE(YEAR($G42)+$LL42,MONTH($G42),DAY($G42))</f>
        <v>58713</v>
      </c>
      <c r="I42" s="11">
        <f>DATE(YEAR($H42)+$LL42,MONTH($H42),DAY($H42))</f>
        <v>63096</v>
      </c>
      <c r="J42" s="12">
        <f>DATE(YEAR($I42)+$LL42,MONTH($I42),DAY($I42))</f>
        <v>67479</v>
      </c>
      <c r="K42" s="15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LK42" t="s">
        <v>16</v>
      </c>
      <c r="LL42">
        <v>12</v>
      </c>
      <c r="LM42" t="s">
        <v>12</v>
      </c>
    </row>
    <row r="43" spans="1:325" ht="15.75" thickBot="1" x14ac:dyDescent="0.3">
      <c r="A43" s="9" t="s">
        <v>12</v>
      </c>
      <c r="B43" s="10" t="s">
        <v>13</v>
      </c>
      <c r="C43" s="10" t="s">
        <v>40</v>
      </c>
      <c r="D43" s="11">
        <v>45625</v>
      </c>
      <c r="E43" s="11">
        <f>DATE(YEAR($D43),MONTH($D43)-2,DAY($D43))</f>
        <v>45564</v>
      </c>
      <c r="F43" s="11">
        <f>DATE(YEAR($E43)+$LL43,MONTH($E43),DAY($E43))</f>
        <v>49947</v>
      </c>
      <c r="G43" s="11">
        <f>DATE(YEAR($F43)+$LL43,MONTH($F43),DAY($F43))</f>
        <v>54330</v>
      </c>
      <c r="H43" s="11">
        <f>DATE(YEAR($G43)+$LL43,MONTH($G43),DAY($G43))</f>
        <v>58713</v>
      </c>
      <c r="I43" s="11">
        <f>DATE(YEAR($H43)+$LL43,MONTH($H43),DAY($H43))</f>
        <v>63096</v>
      </c>
      <c r="J43" s="12">
        <f>DATE(YEAR($I43)+$LL43,MONTH($I43),DAY($I43))</f>
        <v>67479</v>
      </c>
      <c r="K43" s="15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LK43" t="s">
        <v>16</v>
      </c>
      <c r="LL43">
        <v>12</v>
      </c>
      <c r="LM43" t="s">
        <v>12</v>
      </c>
    </row>
    <row r="44" spans="1:325" ht="15.75" thickBot="1" x14ac:dyDescent="0.3">
      <c r="A44" s="9" t="s">
        <v>12</v>
      </c>
      <c r="B44" s="10" t="s">
        <v>13</v>
      </c>
      <c r="C44" s="10" t="s">
        <v>41</v>
      </c>
      <c r="D44" s="11">
        <v>43921.946527777778</v>
      </c>
      <c r="E44" s="11">
        <f>DATE(YEAR($D44),MONTH($D44)-1,DAY($D44))</f>
        <v>43892</v>
      </c>
      <c r="F44" s="11">
        <f>DATE(YEAR($E44),MONTH($E44),DAY($E44)+$LL44*30.4/10000)</f>
        <v>44621</v>
      </c>
      <c r="G44" s="11">
        <f>DATE(YEAR($F44),MONTH($F44),DAY($F44)+$LL44*30.4/10000)</f>
        <v>45350</v>
      </c>
      <c r="H44" s="11">
        <f>DATE(YEAR($G44),MONTH($G44),DAY($G44)+$LL44*30.4/10000)</f>
        <v>46079</v>
      </c>
      <c r="I44" s="11">
        <f>DATE(YEAR($H44),MONTH($H44),DAY($H44)+$LL44*30.4/10000)</f>
        <v>46808</v>
      </c>
      <c r="J44" s="12">
        <f>DATE(YEAR($I44),MONTH($I44),DAY($I44)+$LL44*30.4/10000)</f>
        <v>47537</v>
      </c>
      <c r="K44" s="15"/>
      <c r="L44" s="16"/>
      <c r="M44" s="16"/>
      <c r="N44" s="16"/>
      <c r="O44" s="16"/>
      <c r="P44" s="16"/>
      <c r="Q44" s="16"/>
      <c r="R44" s="16">
        <v>1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LK44" t="s">
        <v>15</v>
      </c>
      <c r="LL44">
        <v>240000</v>
      </c>
      <c r="LM44" t="s">
        <v>12</v>
      </c>
    </row>
    <row r="45" spans="1:325" ht="15.75" thickBot="1" x14ac:dyDescent="0.3">
      <c r="A45" s="9" t="s">
        <v>12</v>
      </c>
      <c r="B45" s="10" t="s">
        <v>13</v>
      </c>
      <c r="C45" s="10" t="s">
        <v>42</v>
      </c>
      <c r="D45" s="11">
        <v>44164.958333333336</v>
      </c>
      <c r="E45" s="11">
        <f>DATE(YEAR($D45),MONTH($D45)-1,DAY($D45))</f>
        <v>44133</v>
      </c>
      <c r="F45" s="11">
        <f>DATE(YEAR($E45)+$LL45,MONTH($E45),DAY($E45))</f>
        <v>47055</v>
      </c>
      <c r="G45" s="11">
        <f>DATE(YEAR($F45)+$LL45,MONTH($F45),DAY($F45))</f>
        <v>49977</v>
      </c>
      <c r="H45" s="11">
        <f>DATE(YEAR($G45)+$LL45,MONTH($G45),DAY($G45))</f>
        <v>52899</v>
      </c>
      <c r="I45" s="11">
        <f>DATE(YEAR($H45)+$LL45,MONTH($H45),DAY($H45))</f>
        <v>55821</v>
      </c>
      <c r="J45" s="12">
        <f>DATE(YEAR($I45)+$LL45,MONTH($I45),DAY($I45))</f>
        <v>58743</v>
      </c>
      <c r="K45" s="15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>
        <v>1</v>
      </c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LK45" t="s">
        <v>16</v>
      </c>
      <c r="LL45">
        <v>8</v>
      </c>
      <c r="LM45" t="s">
        <v>12</v>
      </c>
    </row>
    <row r="46" spans="1:325" ht="15.75" thickBot="1" x14ac:dyDescent="0.3">
      <c r="A46" s="9" t="s">
        <v>12</v>
      </c>
      <c r="B46" s="10" t="s">
        <v>13</v>
      </c>
      <c r="C46" s="10" t="s">
        <v>43</v>
      </c>
      <c r="D46" s="11">
        <v>43921.946527777778</v>
      </c>
      <c r="E46" s="11">
        <f>DATE(YEAR($D46),MONTH($D46)-1,DAY($D46))</f>
        <v>43892</v>
      </c>
      <c r="F46" s="11">
        <f>DATE(YEAR($E46),MONTH($E46),DAY($E46)+$LL46*30.4/10000)</f>
        <v>44621</v>
      </c>
      <c r="G46" s="11">
        <f>DATE(YEAR($F46),MONTH($F46),DAY($F46)+$LL46*30.4/10000)</f>
        <v>45350</v>
      </c>
      <c r="H46" s="11">
        <f>DATE(YEAR($G46),MONTH($G46),DAY($G46)+$LL46*30.4/10000)</f>
        <v>46079</v>
      </c>
      <c r="I46" s="11">
        <f>DATE(YEAR($H46),MONTH($H46),DAY($H46)+$LL46*30.4/10000)</f>
        <v>46808</v>
      </c>
      <c r="J46" s="12">
        <f>DATE(YEAR($I46),MONTH($I46),DAY($I46)+$LL46*30.4/10000)</f>
        <v>47537</v>
      </c>
      <c r="K46" s="15"/>
      <c r="L46" s="16"/>
      <c r="M46" s="16"/>
      <c r="N46" s="16"/>
      <c r="O46" s="16"/>
      <c r="P46" s="16"/>
      <c r="Q46" s="16"/>
      <c r="R46" s="16">
        <v>1</v>
      </c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LK46" t="s">
        <v>15</v>
      </c>
      <c r="LL46">
        <v>240000</v>
      </c>
      <c r="LM46" t="s">
        <v>12</v>
      </c>
    </row>
    <row r="47" spans="1:325" ht="15.75" thickBot="1" x14ac:dyDescent="0.3">
      <c r="A47" s="9" t="s">
        <v>12</v>
      </c>
      <c r="B47" s="10" t="s">
        <v>13</v>
      </c>
      <c r="C47" s="10" t="s">
        <v>44</v>
      </c>
      <c r="D47" s="11">
        <v>44346.095138888886</v>
      </c>
      <c r="E47" s="11">
        <f>DATE(YEAR($D47),MONTH($D47),DAY($D47)-7)</f>
        <v>44339</v>
      </c>
      <c r="F47" s="11">
        <f>DATE(YEAR($E47),MONTH($E47)+$LL47,DAY($E47))</f>
        <v>44918</v>
      </c>
      <c r="G47" s="11">
        <f>DATE(YEAR($F47),MONTH($F47)+$LL47,DAY($F47))</f>
        <v>45496</v>
      </c>
      <c r="H47" s="11">
        <f>DATE(YEAR($G47),MONTH($G47)+$LL47,DAY($G47))</f>
        <v>46076</v>
      </c>
      <c r="I47" s="11">
        <f>DATE(YEAR($H47),MONTH($H47)+$LL47,DAY($H47))</f>
        <v>46653</v>
      </c>
      <c r="J47" s="12">
        <f>DATE(YEAR($I47),MONTH($I47)+$LL47,DAY($I47))</f>
        <v>47231</v>
      </c>
      <c r="K47" s="15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>
        <v>1</v>
      </c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LK47" t="s">
        <v>18</v>
      </c>
      <c r="LL47">
        <v>19</v>
      </c>
      <c r="LM47" t="s">
        <v>12</v>
      </c>
    </row>
    <row r="48" spans="1:325" ht="15.75" thickBot="1" x14ac:dyDescent="0.3">
      <c r="A48" s="9" t="s">
        <v>12</v>
      </c>
      <c r="B48" s="10" t="s">
        <v>13</v>
      </c>
      <c r="C48" s="10" t="s">
        <v>45</v>
      </c>
      <c r="D48" s="11">
        <v>44007.997916666667</v>
      </c>
      <c r="E48" s="11">
        <f>DATE(YEAR($D48),MONTH($D48),DAY($D48)-7)</f>
        <v>44000</v>
      </c>
      <c r="F48" s="11">
        <f>DATE(YEAR($E48),MONTH($E48)+$LL48,DAY($E48))</f>
        <v>44395</v>
      </c>
      <c r="G48" s="11">
        <f>DATE(YEAR($F48),MONTH($F48)+$LL48,DAY($F48))</f>
        <v>44791</v>
      </c>
      <c r="H48" s="11">
        <f>DATE(YEAR($G48),MONTH($G48)+$LL48,DAY($G48))</f>
        <v>45187</v>
      </c>
      <c r="I48" s="11">
        <f>DATE(YEAR($H48),MONTH($H48)+$LL48,DAY($H48))</f>
        <v>45583</v>
      </c>
      <c r="J48" s="12">
        <f>DATE(YEAR($I48),MONTH($I48)+$LL48,DAY($I48))</f>
        <v>45979</v>
      </c>
      <c r="K48" s="15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>
        <v>1</v>
      </c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>
        <v>1</v>
      </c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LK48" t="s">
        <v>18</v>
      </c>
      <c r="LL48">
        <v>13</v>
      </c>
      <c r="LM48" t="s">
        <v>12</v>
      </c>
    </row>
    <row r="49" spans="1:325" ht="15.75" thickBot="1" x14ac:dyDescent="0.3">
      <c r="A49" s="9" t="s">
        <v>12</v>
      </c>
      <c r="B49" s="10" t="s">
        <v>46</v>
      </c>
      <c r="C49" s="10" t="s">
        <v>27</v>
      </c>
      <c r="D49" s="11">
        <v>44713.350694444445</v>
      </c>
      <c r="E49" s="11">
        <f>DATE(YEAR($D49),MONTH($D49)-1,DAY($D49))</f>
        <v>44682</v>
      </c>
      <c r="F49" s="11">
        <f>DATE(YEAR($E49),MONTH($E49),DAY($E49)+$LL49*30.4/650)</f>
        <v>45523</v>
      </c>
      <c r="G49" s="11">
        <f>DATE(YEAR($F49),MONTH($F49),DAY($F49)+$LL49*30.4/650)</f>
        <v>46364</v>
      </c>
      <c r="H49" s="11">
        <f>DATE(YEAR($G49),MONTH($G49),DAY($G49)+$LL49*30.4/650)</f>
        <v>47205</v>
      </c>
      <c r="I49" s="11">
        <f>DATE(YEAR($H49),MONTH($H49),DAY($H49)+$LL49*30.4/650)</f>
        <v>48046</v>
      </c>
      <c r="J49" s="12">
        <f>DATE(YEAR($I49),MONTH($I49),DAY($I49)+$LL49*30.4/650)</f>
        <v>48887</v>
      </c>
      <c r="K49" s="15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LK49" t="s">
        <v>28</v>
      </c>
      <c r="LL49">
        <v>18000</v>
      </c>
      <c r="LM49" t="s">
        <v>12</v>
      </c>
    </row>
    <row r="50" spans="1:325" ht="15.75" thickBot="1" x14ac:dyDescent="0.3">
      <c r="A50" s="9" t="s">
        <v>12</v>
      </c>
      <c r="B50" s="10" t="s">
        <v>46</v>
      </c>
      <c r="C50" s="10" t="s">
        <v>30</v>
      </c>
      <c r="D50" s="11">
        <v>43876.63958333333</v>
      </c>
      <c r="E50" s="11">
        <f>DATE(YEAR($D50),MONTH($D50),DAY($D50)-7)</f>
        <v>43869</v>
      </c>
      <c r="F50" s="11">
        <f>DATE(YEAR($E50),MONTH($E50)+$LL50,DAY($E50))</f>
        <v>44263</v>
      </c>
      <c r="G50" s="11">
        <f>DATE(YEAR($F50),MONTH($F50)+$LL50,DAY($F50))</f>
        <v>44659</v>
      </c>
      <c r="H50" s="11">
        <f>DATE(YEAR($G50),MONTH($G50)+$LL50,DAY($G50))</f>
        <v>45054</v>
      </c>
      <c r="I50" s="11">
        <f>DATE(YEAR($H50),MONTH($H50)+$LL50,DAY($H50))</f>
        <v>45451</v>
      </c>
      <c r="J50" s="12">
        <f>DATE(YEAR($I50),MONTH($I50)+$LL50,DAY($I50))</f>
        <v>45846</v>
      </c>
      <c r="K50" s="15"/>
      <c r="L50" s="16"/>
      <c r="M50" s="16"/>
      <c r="N50" s="16">
        <v>1</v>
      </c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>
        <v>1</v>
      </c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LK50" t="s">
        <v>18</v>
      </c>
      <c r="LL50">
        <v>13</v>
      </c>
      <c r="LM50" t="s">
        <v>12</v>
      </c>
    </row>
    <row r="51" spans="1:325" ht="15.75" thickBot="1" x14ac:dyDescent="0.3">
      <c r="A51" s="9" t="s">
        <v>12</v>
      </c>
      <c r="B51" s="10" t="s">
        <v>46</v>
      </c>
      <c r="C51" s="10" t="s">
        <v>29</v>
      </c>
      <c r="D51" s="11">
        <v>43891.104166666664</v>
      </c>
      <c r="E51" s="11">
        <f>DATE(YEAR($D51),MONTH($D51),DAY($D51)-7)</f>
        <v>43884</v>
      </c>
      <c r="F51" s="11">
        <f>DATE(YEAR($E51),MONTH($E51)+$LL51,DAY($E51))</f>
        <v>44278</v>
      </c>
      <c r="G51" s="11">
        <f>DATE(YEAR($F51),MONTH($F51)+$LL51,DAY($F51))</f>
        <v>44674</v>
      </c>
      <c r="H51" s="11">
        <f>DATE(YEAR($G51),MONTH($G51)+$LL51,DAY($G51))</f>
        <v>45069</v>
      </c>
      <c r="I51" s="11">
        <f>DATE(YEAR($H51),MONTH($H51)+$LL51,DAY($H51))</f>
        <v>45466</v>
      </c>
      <c r="J51" s="12">
        <f>DATE(YEAR($I51),MONTH($I51)+$LL51,DAY($I51))</f>
        <v>45861</v>
      </c>
      <c r="K51" s="15"/>
      <c r="L51" s="16"/>
      <c r="M51" s="16"/>
      <c r="N51" s="16"/>
      <c r="O51" s="16"/>
      <c r="P51" s="16">
        <v>1</v>
      </c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>
        <v>1</v>
      </c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LK51" t="s">
        <v>18</v>
      </c>
      <c r="LL51">
        <v>13</v>
      </c>
      <c r="LM51" t="s">
        <v>12</v>
      </c>
    </row>
    <row r="52" spans="1:325" ht="15.75" thickBot="1" x14ac:dyDescent="0.3">
      <c r="A52" s="9" t="s">
        <v>12</v>
      </c>
      <c r="B52" s="10" t="s">
        <v>46</v>
      </c>
      <c r="C52" s="10" t="s">
        <v>31</v>
      </c>
      <c r="D52" s="11">
        <v>45697.506249999999</v>
      </c>
      <c r="E52" s="11">
        <f t="shared" ref="E52:E57" si="2">DATE(YEAR($D52),MONTH($D52)-1,DAY($D52))</f>
        <v>45666</v>
      </c>
      <c r="F52" s="11">
        <f>DATE(YEAR($E52),MONTH($E52),DAY($E52)+$LL52/10)</f>
        <v>47766</v>
      </c>
      <c r="G52" s="11">
        <f>DATE(YEAR($F52),MONTH($F52),DAY($F52)+$LL52/10)</f>
        <v>49866</v>
      </c>
      <c r="H52" s="11">
        <f>DATE(YEAR($G52),MONTH($G52),DAY($G52)+$LL52/10)</f>
        <v>51966</v>
      </c>
      <c r="I52" s="11">
        <f>DATE(YEAR($H52),MONTH($H52),DAY($H52)+$LL52/10)</f>
        <v>54066</v>
      </c>
      <c r="J52" s="12">
        <f>DATE(YEAR($I52),MONTH($I52),DAY($I52)+$LL52/10)</f>
        <v>56166</v>
      </c>
      <c r="K52" s="15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LK52" t="s">
        <v>21</v>
      </c>
      <c r="LL52">
        <v>21000</v>
      </c>
      <c r="LM52" t="s">
        <v>12</v>
      </c>
    </row>
    <row r="53" spans="1:325" ht="15.75" thickBot="1" x14ac:dyDescent="0.3">
      <c r="A53" s="9" t="s">
        <v>12</v>
      </c>
      <c r="B53" s="10" t="s">
        <v>46</v>
      </c>
      <c r="C53" s="10" t="s">
        <v>31</v>
      </c>
      <c r="D53" s="11">
        <v>45712.666666666664</v>
      </c>
      <c r="E53" s="11">
        <f t="shared" si="2"/>
        <v>45681</v>
      </c>
      <c r="F53" s="11">
        <f>DATE(YEAR($E53),MONTH($E53),DAY($E53)+$LL53/10)</f>
        <v>47781</v>
      </c>
      <c r="G53" s="11">
        <f>DATE(YEAR($F53),MONTH($F53),DAY($F53)+$LL53/10)</f>
        <v>49881</v>
      </c>
      <c r="H53" s="11">
        <f>DATE(YEAR($G53),MONTH($G53),DAY($G53)+$LL53/10)</f>
        <v>51981</v>
      </c>
      <c r="I53" s="11">
        <f>DATE(YEAR($H53),MONTH($H53),DAY($H53)+$LL53/10)</f>
        <v>54081</v>
      </c>
      <c r="J53" s="12">
        <f>DATE(YEAR($I53),MONTH($I53),DAY($I53)+$LL53/10)</f>
        <v>56181</v>
      </c>
      <c r="K53" s="15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LK53" t="s">
        <v>21</v>
      </c>
      <c r="LL53">
        <v>21000</v>
      </c>
      <c r="LM53" t="s">
        <v>12</v>
      </c>
    </row>
    <row r="54" spans="1:325" ht="15.75" thickBot="1" x14ac:dyDescent="0.3">
      <c r="A54" s="9" t="s">
        <v>12</v>
      </c>
      <c r="B54" s="10" t="s">
        <v>46</v>
      </c>
      <c r="C54" s="10" t="s">
        <v>24</v>
      </c>
      <c r="D54" s="11">
        <v>46233.897222222222</v>
      </c>
      <c r="E54" s="11">
        <f t="shared" si="2"/>
        <v>46203</v>
      </c>
      <c r="F54" s="11">
        <f>DATE(YEAR($E54),MONTH($E54),DAY($E54)+$LL54*30.4/10000)</f>
        <v>49851</v>
      </c>
      <c r="G54" s="11">
        <f>DATE(YEAR($F54),MONTH($F54),DAY($F54)+$LL54*30.4/10000)</f>
        <v>53499</v>
      </c>
      <c r="H54" s="11">
        <f>DATE(YEAR($G54),MONTH($G54),DAY($G54)+$LL54*30.4/10000)</f>
        <v>57147</v>
      </c>
      <c r="I54" s="11">
        <f>DATE(YEAR($H54),MONTH($H54),DAY($H54)+$LL54*30.4/10000)</f>
        <v>60795</v>
      </c>
      <c r="J54" s="12">
        <f>DATE(YEAR($I54),MONTH($I54),DAY($I54)+$LL54*30.4/10000)</f>
        <v>64443</v>
      </c>
      <c r="K54" s="15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LK54" t="s">
        <v>15</v>
      </c>
      <c r="LL54">
        <v>1200000</v>
      </c>
      <c r="LM54" t="s">
        <v>12</v>
      </c>
    </row>
    <row r="55" spans="1:325" ht="15.75" thickBot="1" x14ac:dyDescent="0.3">
      <c r="A55" s="9" t="s">
        <v>12</v>
      </c>
      <c r="B55" s="10" t="s">
        <v>46</v>
      </c>
      <c r="C55" s="10" t="s">
        <v>25</v>
      </c>
      <c r="D55" s="11">
        <v>43906.163194444445</v>
      </c>
      <c r="E55" s="11">
        <f t="shared" si="2"/>
        <v>43877</v>
      </c>
      <c r="F55" s="11">
        <f>DATE(YEAR($E55),MONTH($E55),DAY($E55)+$LL55*30.4/10000)</f>
        <v>44606</v>
      </c>
      <c r="G55" s="11">
        <f>DATE(YEAR($F55),MONTH($F55),DAY($F55)+$LL55*30.4/10000)</f>
        <v>45335</v>
      </c>
      <c r="H55" s="11">
        <f>DATE(YEAR($G55),MONTH($G55),DAY($G55)+$LL55*30.4/10000)</f>
        <v>46064</v>
      </c>
      <c r="I55" s="11">
        <f>DATE(YEAR($H55),MONTH($H55),DAY($H55)+$LL55*30.4/10000)</f>
        <v>46793</v>
      </c>
      <c r="J55" s="12">
        <f>DATE(YEAR($I55),MONTH($I55),DAY($I55)+$LL55*30.4/10000)</f>
        <v>47522</v>
      </c>
      <c r="K55" s="15"/>
      <c r="L55" s="16"/>
      <c r="M55" s="16"/>
      <c r="N55" s="16"/>
      <c r="O55" s="16">
        <v>1</v>
      </c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LK55" t="s">
        <v>15</v>
      </c>
      <c r="LL55">
        <v>240000</v>
      </c>
      <c r="LM55" t="s">
        <v>12</v>
      </c>
    </row>
    <row r="56" spans="1:325" ht="15.75" thickBot="1" x14ac:dyDescent="0.3">
      <c r="A56" s="9" t="s">
        <v>12</v>
      </c>
      <c r="B56" s="10" t="s">
        <v>46</v>
      </c>
      <c r="C56" s="10" t="s">
        <v>26</v>
      </c>
      <c r="D56" s="11">
        <v>44683.617361111108</v>
      </c>
      <c r="E56" s="11">
        <f t="shared" si="2"/>
        <v>44653</v>
      </c>
      <c r="F56" s="11">
        <f>DATE(YEAR($E56),MONTH($E56),DAY($E56)+$LL56/10)</f>
        <v>45703</v>
      </c>
      <c r="G56" s="11">
        <f>DATE(YEAR($F56),MONTH($F56),DAY($F56)+$LL56/10)</f>
        <v>46753</v>
      </c>
      <c r="H56" s="11">
        <f>DATE(YEAR($G56),MONTH($G56),DAY($G56)+$LL56/10)</f>
        <v>47803</v>
      </c>
      <c r="I56" s="11">
        <f>DATE(YEAR($H56),MONTH($H56),DAY($H56)+$LL56/10)</f>
        <v>48853</v>
      </c>
      <c r="J56" s="12">
        <f>DATE(YEAR($I56),MONTH($I56),DAY($I56)+$LL56/10)</f>
        <v>49903</v>
      </c>
      <c r="K56" s="15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LK56" t="s">
        <v>21</v>
      </c>
      <c r="LL56">
        <v>10500</v>
      </c>
      <c r="LM56" t="s">
        <v>12</v>
      </c>
    </row>
    <row r="57" spans="1:325" ht="15.75" thickBot="1" x14ac:dyDescent="0.3">
      <c r="A57" s="9" t="s">
        <v>12</v>
      </c>
      <c r="B57" s="10" t="s">
        <v>46</v>
      </c>
      <c r="C57" s="10" t="s">
        <v>26</v>
      </c>
      <c r="D57" s="11">
        <v>44698.777777777781</v>
      </c>
      <c r="E57" s="11">
        <f t="shared" si="2"/>
        <v>44668</v>
      </c>
      <c r="F57" s="11">
        <f>DATE(YEAR($E57),MONTH($E57),DAY($E57)+$LL57/10)</f>
        <v>45718</v>
      </c>
      <c r="G57" s="11">
        <f>DATE(YEAR($F57),MONTH($F57),DAY($F57)+$LL57/10)</f>
        <v>46768</v>
      </c>
      <c r="H57" s="11">
        <f>DATE(YEAR($G57),MONTH($G57),DAY($G57)+$LL57/10)</f>
        <v>47818</v>
      </c>
      <c r="I57" s="11">
        <f>DATE(YEAR($H57),MONTH($H57),DAY($H57)+$LL57/10)</f>
        <v>48868</v>
      </c>
      <c r="J57" s="12">
        <f>DATE(YEAR($I57),MONTH($I57),DAY($I57)+$LL57/10)</f>
        <v>49918</v>
      </c>
      <c r="K57" s="15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LK57" t="s">
        <v>21</v>
      </c>
      <c r="LL57">
        <v>10500</v>
      </c>
      <c r="LM57" t="s">
        <v>12</v>
      </c>
    </row>
    <row r="58" spans="1:325" ht="15.75" thickBot="1" x14ac:dyDescent="0.3">
      <c r="A58" s="9" t="s">
        <v>12</v>
      </c>
      <c r="B58" s="10" t="s">
        <v>46</v>
      </c>
      <c r="C58" s="10" t="s">
        <v>14</v>
      </c>
      <c r="D58" s="11">
        <v>44476.958333333336</v>
      </c>
      <c r="E58" s="11">
        <f>DATE(YEAR($D58),MONTH($D58)-2,DAY($D58))</f>
        <v>44415</v>
      </c>
      <c r="F58" s="11">
        <f>DATE(YEAR($E58),MONTH($E58),DAY($E58)+$LL58*30.4/10000)</f>
        <v>45327</v>
      </c>
      <c r="G58" s="11">
        <f>DATE(YEAR($F58),MONTH($F58),DAY($F58)+$LL58*30.4/10000)</f>
        <v>46239</v>
      </c>
      <c r="H58" s="11">
        <f>DATE(YEAR($G58),MONTH($G58),DAY($G58)+$LL58*30.4/10000)</f>
        <v>47151</v>
      </c>
      <c r="I58" s="11">
        <f>DATE(YEAR($H58),MONTH($H58),DAY($H58)+$LL58*30.4/10000)</f>
        <v>48063</v>
      </c>
      <c r="J58" s="12">
        <f>DATE(YEAR($I58),MONTH($I58),DAY($I58)+$LL58*30.4/10000)</f>
        <v>48975</v>
      </c>
      <c r="K58" s="15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>
        <v>1</v>
      </c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LK58" t="s">
        <v>15</v>
      </c>
      <c r="LL58">
        <v>300000</v>
      </c>
      <c r="LM58" t="s">
        <v>12</v>
      </c>
    </row>
    <row r="59" spans="1:325" ht="15.75" thickBot="1" x14ac:dyDescent="0.3">
      <c r="A59" s="9" t="s">
        <v>12</v>
      </c>
      <c r="B59" s="10" t="s">
        <v>46</v>
      </c>
      <c r="C59" s="10" t="s">
        <v>14</v>
      </c>
      <c r="D59" s="11">
        <v>47764.65</v>
      </c>
      <c r="E59" s="11">
        <f>DATE(YEAR($D59),MONTH($D59)-2,DAY($D59))</f>
        <v>47703</v>
      </c>
      <c r="F59" s="11">
        <f>DATE(YEAR($E59)+$LL59,MONTH($E59),DAY($E59))</f>
        <v>52086</v>
      </c>
      <c r="G59" s="11">
        <f>DATE(YEAR($F59)+$LL59,MONTH($F59),DAY($F59))</f>
        <v>56469</v>
      </c>
      <c r="H59" s="11">
        <f>DATE(YEAR($G59)+$LL59,MONTH($G59),DAY($G59))</f>
        <v>60852</v>
      </c>
      <c r="I59" s="11">
        <f>DATE(YEAR($H59)+$LL59,MONTH($H59),DAY($H59))</f>
        <v>65235</v>
      </c>
      <c r="J59" s="12">
        <f>DATE(YEAR($I59)+$LL59,MONTH($I59),DAY($I59))</f>
        <v>69618</v>
      </c>
      <c r="K59" s="15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LK59" t="s">
        <v>16</v>
      </c>
      <c r="LL59">
        <v>12</v>
      </c>
      <c r="LM59" t="s">
        <v>12</v>
      </c>
    </row>
    <row r="60" spans="1:325" ht="15.75" thickBot="1" x14ac:dyDescent="0.3">
      <c r="A60" s="9" t="s">
        <v>12</v>
      </c>
      <c r="B60" s="10" t="s">
        <v>46</v>
      </c>
      <c r="C60" s="10" t="s">
        <v>17</v>
      </c>
      <c r="D60" s="11">
        <v>43919.649305555555</v>
      </c>
      <c r="E60" s="11">
        <f>DATE(YEAR($D60),MONTH($D60)-2,DAY($D60))</f>
        <v>43859</v>
      </c>
      <c r="F60" s="11">
        <f>DATE(YEAR($E60),MONTH($E60)+$LL60,DAY($E60))</f>
        <v>44955</v>
      </c>
      <c r="G60" s="11">
        <f>DATE(YEAR($F60),MONTH($F60)+$LL60,DAY($F60))</f>
        <v>46051</v>
      </c>
      <c r="H60" s="11">
        <f>DATE(YEAR($G60),MONTH($G60)+$LL60,DAY($G60))</f>
        <v>47147</v>
      </c>
      <c r="I60" s="11">
        <f>DATE(YEAR($H60),MONTH($H60)+$LL60,DAY($H60))</f>
        <v>48242</v>
      </c>
      <c r="J60" s="12">
        <f>DATE(YEAR($I60),MONTH($I60)+$LL60,DAY($I60))</f>
        <v>49338</v>
      </c>
      <c r="K60" s="15"/>
      <c r="L60" s="16"/>
      <c r="M60" s="16">
        <v>1</v>
      </c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LK60" t="s">
        <v>18</v>
      </c>
      <c r="LL60">
        <v>36</v>
      </c>
      <c r="LM60" t="s">
        <v>12</v>
      </c>
    </row>
    <row r="61" spans="1:325" ht="15.75" thickBot="1" x14ac:dyDescent="0.3">
      <c r="A61" s="9" t="s">
        <v>12</v>
      </c>
      <c r="B61" s="10" t="s">
        <v>46</v>
      </c>
      <c r="C61" s="10" t="s">
        <v>19</v>
      </c>
      <c r="D61" s="11">
        <v>45014.648611111108</v>
      </c>
      <c r="E61" s="11">
        <f>DATE(YEAR($D61),MONTH($D61)-2,DAY($D61))</f>
        <v>44955</v>
      </c>
      <c r="F61" s="11">
        <f>DATE(YEAR($E61)+$LL61,MONTH($E61),DAY($E61))</f>
        <v>47147</v>
      </c>
      <c r="G61" s="11">
        <f>DATE(YEAR($F61)+$LL61,MONTH($F61),DAY($F61))</f>
        <v>49338</v>
      </c>
      <c r="H61" s="11">
        <f>DATE(YEAR($G61)+$LL61,MONTH($G61),DAY($G61))</f>
        <v>51530</v>
      </c>
      <c r="I61" s="11">
        <f>DATE(YEAR($H61)+$LL61,MONTH($H61),DAY($H61))</f>
        <v>53721</v>
      </c>
      <c r="J61" s="12">
        <f>DATE(YEAR($I61)+$LL61,MONTH($I61),DAY($I61))</f>
        <v>55913</v>
      </c>
      <c r="K61" s="15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LK61" t="s">
        <v>16</v>
      </c>
      <c r="LL61">
        <v>6</v>
      </c>
      <c r="LM61" t="s">
        <v>12</v>
      </c>
    </row>
    <row r="62" spans="1:325" ht="15.75" thickBot="1" x14ac:dyDescent="0.3">
      <c r="A62" s="9" t="s">
        <v>12</v>
      </c>
      <c r="B62" s="10" t="s">
        <v>46</v>
      </c>
      <c r="C62" s="10" t="s">
        <v>20</v>
      </c>
      <c r="D62" s="11">
        <v>45942.269444444442</v>
      </c>
      <c r="E62" s="11">
        <f>DATE(YEAR($D62),MONTH($D62)-1,DAY($D62))</f>
        <v>45912</v>
      </c>
      <c r="F62" s="11">
        <f>DATE(YEAR($E62),MONTH($E62),DAY($E62)+$LL62/10)</f>
        <v>46212</v>
      </c>
      <c r="G62" s="11">
        <f>DATE(YEAR($F62),MONTH($F62),DAY($F62)+$LL62/10)</f>
        <v>46512</v>
      </c>
      <c r="H62" s="11">
        <f>DATE(YEAR($G62),MONTH($G62),DAY($G62)+$LL62/10)</f>
        <v>46812</v>
      </c>
      <c r="I62" s="11">
        <f>DATE(YEAR($H62),MONTH($H62),DAY($H62)+$LL62/10)</f>
        <v>47112</v>
      </c>
      <c r="J62" s="12">
        <f>DATE(YEAR($I62),MONTH($I62),DAY($I62)+$LL62/10)</f>
        <v>47412</v>
      </c>
      <c r="K62" s="15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LK62" t="s">
        <v>21</v>
      </c>
      <c r="LL62">
        <v>3000</v>
      </c>
      <c r="LM62" t="s">
        <v>12</v>
      </c>
    </row>
    <row r="63" spans="1:325" ht="15.75" thickBot="1" x14ac:dyDescent="0.3">
      <c r="A63" s="9" t="s">
        <v>12</v>
      </c>
      <c r="B63" s="10" t="s">
        <v>46</v>
      </c>
      <c r="C63" s="10" t="s">
        <v>20</v>
      </c>
      <c r="D63" s="11">
        <v>45626.847916666666</v>
      </c>
      <c r="E63" s="11">
        <f>DATE(YEAR($D63),MONTH($D63)-1,DAY($D63))</f>
        <v>45595</v>
      </c>
      <c r="F63" s="11">
        <f>DATE(YEAR($E63),MONTH($E63),DAY($E63)+$LL63/10)</f>
        <v>45895</v>
      </c>
      <c r="G63" s="11">
        <f>DATE(YEAR($F63),MONTH($F63),DAY($F63)+$LL63/10)</f>
        <v>46195</v>
      </c>
      <c r="H63" s="11">
        <f>DATE(YEAR($G63),MONTH($G63),DAY($G63)+$LL63/10)</f>
        <v>46495</v>
      </c>
      <c r="I63" s="11">
        <f>DATE(YEAR($H63),MONTH($H63),DAY($H63)+$LL63/10)</f>
        <v>46795</v>
      </c>
      <c r="J63" s="12">
        <f>DATE(YEAR($I63),MONTH($I63),DAY($I63)+$LL63/10)</f>
        <v>47095</v>
      </c>
      <c r="K63" s="15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LK63" t="s">
        <v>21</v>
      </c>
      <c r="LL63">
        <v>3000</v>
      </c>
      <c r="LM63" t="s">
        <v>12</v>
      </c>
    </row>
    <row r="64" spans="1:325" ht="15.75" thickBot="1" x14ac:dyDescent="0.3">
      <c r="A64" s="9" t="s">
        <v>12</v>
      </c>
      <c r="B64" s="10" t="s">
        <v>46</v>
      </c>
      <c r="C64" s="10" t="s">
        <v>22</v>
      </c>
      <c r="D64" s="11">
        <v>43948.620138888888</v>
      </c>
      <c r="E64" s="11">
        <f>DATE(YEAR($D64),MONTH($D64)-2,DAY($D64))</f>
        <v>43888</v>
      </c>
      <c r="F64" s="11">
        <f>DATE(YEAR($E64),MONTH($E64)+$LL64,DAY($E64))</f>
        <v>44619</v>
      </c>
      <c r="G64" s="11">
        <f>DATE(YEAR($F64),MONTH($F64)+$LL64,DAY($F64))</f>
        <v>45349</v>
      </c>
      <c r="H64" s="11">
        <f>DATE(YEAR($G64),MONTH($G64)+$LL64,DAY($G64))</f>
        <v>46080</v>
      </c>
      <c r="I64" s="11">
        <f>DATE(YEAR($H64),MONTH($H64)+$LL64,DAY($H64))</f>
        <v>46810</v>
      </c>
      <c r="J64" s="12">
        <f>DATE(YEAR($I64),MONTH($I64)+$LL64,DAY($I64))</f>
        <v>47541</v>
      </c>
      <c r="K64" s="15"/>
      <c r="L64" s="16"/>
      <c r="M64" s="16"/>
      <c r="N64" s="16"/>
      <c r="O64" s="16"/>
      <c r="P64" s="16"/>
      <c r="Q64" s="16">
        <v>1</v>
      </c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LK64" t="s">
        <v>18</v>
      </c>
      <c r="LL64">
        <v>24</v>
      </c>
      <c r="LM64" t="s">
        <v>12</v>
      </c>
    </row>
    <row r="65" spans="1:325" ht="15.75" thickBot="1" x14ac:dyDescent="0.3">
      <c r="A65" s="9" t="s">
        <v>12</v>
      </c>
      <c r="B65" s="10" t="s">
        <v>46</v>
      </c>
      <c r="C65" s="10" t="s">
        <v>23</v>
      </c>
      <c r="D65" s="11">
        <v>44718.529166666667</v>
      </c>
      <c r="E65" s="11">
        <f>DATE(YEAR($D65),MONTH($D65)-1,DAY($D65))</f>
        <v>44687</v>
      </c>
      <c r="F65" s="11">
        <f>DATE(YEAR($E65),MONTH($E65),DAY($E65)+$LL65/10)</f>
        <v>44837</v>
      </c>
      <c r="G65" s="11">
        <f>DATE(YEAR($F65),MONTH($F65),DAY($F65)+$LL65/10)</f>
        <v>44987</v>
      </c>
      <c r="H65" s="11">
        <f>DATE(YEAR($G65),MONTH($G65),DAY($G65)+$LL65/10)</f>
        <v>45137</v>
      </c>
      <c r="I65" s="11">
        <f>DATE(YEAR($H65),MONTH($H65),DAY($H65)+$LL65/10)</f>
        <v>45287</v>
      </c>
      <c r="J65" s="12">
        <f>DATE(YEAR($I65),MONTH($I65),DAY($I65)+$LL65/10)</f>
        <v>45437</v>
      </c>
      <c r="K65" s="15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LK65" t="s">
        <v>21</v>
      </c>
      <c r="LL65">
        <v>1500</v>
      </c>
      <c r="LM65" t="s">
        <v>12</v>
      </c>
    </row>
    <row r="66" spans="1:325" ht="15.75" thickBot="1" x14ac:dyDescent="0.3">
      <c r="A66" s="9" t="s">
        <v>12</v>
      </c>
      <c r="B66" s="10" t="s">
        <v>46</v>
      </c>
      <c r="C66" s="10" t="s">
        <v>23</v>
      </c>
      <c r="D66" s="11">
        <v>44551.12222222222</v>
      </c>
      <c r="E66" s="11">
        <f>DATE(YEAR($D66),MONTH($D66)-1,DAY($D66))</f>
        <v>44521</v>
      </c>
      <c r="F66" s="11">
        <f>DATE(YEAR($E66),MONTH($E66),DAY($E66)+$LL66/10)</f>
        <v>44671</v>
      </c>
      <c r="G66" s="11">
        <f>DATE(YEAR($F66),MONTH($F66),DAY($F66)+$LL66/10)</f>
        <v>44821</v>
      </c>
      <c r="H66" s="11">
        <f>DATE(YEAR($G66),MONTH($G66),DAY($G66)+$LL66/10)</f>
        <v>44971</v>
      </c>
      <c r="I66" s="11">
        <f>DATE(YEAR($H66),MONTH($H66),DAY($H66)+$LL66/10)</f>
        <v>45121</v>
      </c>
      <c r="J66" s="12">
        <f>DATE(YEAR($I66),MONTH($I66),DAY($I66)+$LL66/10)</f>
        <v>45271</v>
      </c>
      <c r="K66" s="15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>
        <v>1</v>
      </c>
      <c r="DD66" s="16"/>
      <c r="DE66" s="16"/>
      <c r="DF66" s="16"/>
      <c r="DG66" s="16"/>
      <c r="DH66" s="16"/>
      <c r="DI66" s="16"/>
      <c r="DJ66" s="16"/>
      <c r="DK66" s="16"/>
      <c r="LK66" t="s">
        <v>21</v>
      </c>
      <c r="LL66">
        <v>1500</v>
      </c>
      <c r="LM66" t="s">
        <v>12</v>
      </c>
    </row>
    <row r="67" spans="1:325" ht="15.75" thickBot="1" x14ac:dyDescent="0.3">
      <c r="A67" s="9" t="s">
        <v>12</v>
      </c>
      <c r="B67" s="10" t="s">
        <v>46</v>
      </c>
      <c r="C67" s="10" t="s">
        <v>14</v>
      </c>
      <c r="D67" s="11">
        <v>47146</v>
      </c>
      <c r="E67" s="11">
        <f t="shared" ref="E67:E80" si="3">DATE(YEAR($D67),MONTH($D67)-2,DAY($D67))</f>
        <v>47085</v>
      </c>
      <c r="F67" s="11">
        <f>DATE(YEAR($E67)+$LL67,MONTH($E67),DAY($E67))</f>
        <v>51468</v>
      </c>
      <c r="G67" s="11">
        <f>DATE(YEAR($F67)+$LL67,MONTH($F67),DAY($F67))</f>
        <v>55851</v>
      </c>
      <c r="H67" s="11">
        <f>DATE(YEAR($G67)+$LL67,MONTH($G67),DAY($G67))</f>
        <v>60234</v>
      </c>
      <c r="I67" s="11">
        <f>DATE(YEAR($H67)+$LL67,MONTH($H67),DAY($H67))</f>
        <v>64617</v>
      </c>
      <c r="J67" s="12">
        <f>DATE(YEAR($I67)+$LL67,MONTH($I67),DAY($I67))</f>
        <v>69000</v>
      </c>
      <c r="K67" s="15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LK67" t="s">
        <v>16</v>
      </c>
      <c r="LL67">
        <v>12</v>
      </c>
      <c r="LM67" t="s">
        <v>12</v>
      </c>
    </row>
    <row r="68" spans="1:325" ht="15.75" thickBot="1" x14ac:dyDescent="0.3">
      <c r="A68" s="9" t="s">
        <v>12</v>
      </c>
      <c r="B68" s="10" t="s">
        <v>46</v>
      </c>
      <c r="C68" s="10" t="s">
        <v>14</v>
      </c>
      <c r="D68" s="11">
        <v>43898.213194444441</v>
      </c>
      <c r="E68" s="11">
        <f t="shared" si="3"/>
        <v>43838</v>
      </c>
      <c r="F68" s="11">
        <f>DATE(YEAR($E68),MONTH($E68),DAY($E68)+$LL68*30.4/10000)</f>
        <v>44750</v>
      </c>
      <c r="G68" s="11">
        <f>DATE(YEAR($F68),MONTH($F68),DAY($F68)+$LL68*30.4/10000)</f>
        <v>45662</v>
      </c>
      <c r="H68" s="11">
        <f>DATE(YEAR($G68),MONTH($G68),DAY($G68)+$LL68*30.4/10000)</f>
        <v>46574</v>
      </c>
      <c r="I68" s="11">
        <f>DATE(YEAR($H68),MONTH($H68),DAY($H68)+$LL68*30.4/10000)</f>
        <v>47486</v>
      </c>
      <c r="J68" s="12">
        <f>DATE(YEAR($I68),MONTH($I68),DAY($I68)+$LL68*30.4/10000)</f>
        <v>48398</v>
      </c>
      <c r="K68" s="15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LK68" t="s">
        <v>15</v>
      </c>
      <c r="LL68">
        <v>300000</v>
      </c>
      <c r="LM68" t="s">
        <v>12</v>
      </c>
    </row>
    <row r="69" spans="1:325" ht="15.75" thickBot="1" x14ac:dyDescent="0.3">
      <c r="A69" s="9" t="s">
        <v>12</v>
      </c>
      <c r="B69" s="10" t="s">
        <v>46</v>
      </c>
      <c r="C69" s="10" t="s">
        <v>14</v>
      </c>
      <c r="D69" s="11">
        <v>47404.472916666666</v>
      </c>
      <c r="E69" s="11">
        <f t="shared" si="3"/>
        <v>47343</v>
      </c>
      <c r="F69" s="11">
        <f>DATE(YEAR($E69)+$LL69,MONTH($E69),DAY($E69))</f>
        <v>51726</v>
      </c>
      <c r="G69" s="11">
        <f>DATE(YEAR($F69)+$LL69,MONTH($F69),DAY($F69))</f>
        <v>56109</v>
      </c>
      <c r="H69" s="11">
        <f>DATE(YEAR($G69)+$LL69,MONTH($G69),DAY($G69))</f>
        <v>60492</v>
      </c>
      <c r="I69" s="11">
        <f>DATE(YEAR($H69)+$LL69,MONTH($H69),DAY($H69))</f>
        <v>64875</v>
      </c>
      <c r="J69" s="12">
        <f>DATE(YEAR($I69)+$LL69,MONTH($I69),DAY($I69))</f>
        <v>69258</v>
      </c>
      <c r="K69" s="15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LK69" t="s">
        <v>16</v>
      </c>
      <c r="LL69">
        <v>12</v>
      </c>
      <c r="LM69" t="s">
        <v>12</v>
      </c>
    </row>
    <row r="70" spans="1:325" ht="15.75" thickBot="1" x14ac:dyDescent="0.3">
      <c r="A70" s="9" t="s">
        <v>12</v>
      </c>
      <c r="B70" s="10" t="s">
        <v>46</v>
      </c>
      <c r="C70" s="10" t="s">
        <v>14</v>
      </c>
      <c r="D70" s="11">
        <v>44174.448611111111</v>
      </c>
      <c r="E70" s="11">
        <f t="shared" si="3"/>
        <v>44113</v>
      </c>
      <c r="F70" s="11">
        <f>DATE(YEAR($E70),MONTH($E70),DAY($E70)+$LL70*30.4/10000)</f>
        <v>45025</v>
      </c>
      <c r="G70" s="11">
        <f>DATE(YEAR($F70),MONTH($F70),DAY($F70)+$LL70*30.4/10000)</f>
        <v>45937</v>
      </c>
      <c r="H70" s="11">
        <f>DATE(YEAR($G70),MONTH($G70),DAY($G70)+$LL70*30.4/10000)</f>
        <v>46849</v>
      </c>
      <c r="I70" s="11">
        <f>DATE(YEAR($H70),MONTH($H70),DAY($H70)+$LL70*30.4/10000)</f>
        <v>47761</v>
      </c>
      <c r="J70" s="12">
        <f>DATE(YEAR($I70),MONTH($I70),DAY($I70)+$LL70*30.4/10000)</f>
        <v>48673</v>
      </c>
      <c r="K70" s="15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>
        <v>1</v>
      </c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LK70" t="s">
        <v>15</v>
      </c>
      <c r="LL70">
        <v>300000</v>
      </c>
      <c r="LM70" t="s">
        <v>12</v>
      </c>
    </row>
    <row r="71" spans="1:325" ht="15.75" thickBot="1" x14ac:dyDescent="0.3">
      <c r="A71" s="9" t="s">
        <v>12</v>
      </c>
      <c r="B71" s="10" t="s">
        <v>46</v>
      </c>
      <c r="C71" s="10" t="s">
        <v>14</v>
      </c>
      <c r="D71" s="11">
        <v>47985.150694444441</v>
      </c>
      <c r="E71" s="11">
        <f t="shared" si="3"/>
        <v>47924</v>
      </c>
      <c r="F71" s="11">
        <f>DATE(YEAR($E71)+$LL71,MONTH($E71),DAY($E71))</f>
        <v>52307</v>
      </c>
      <c r="G71" s="11">
        <f>DATE(YEAR($F71)+$LL71,MONTH($F71),DAY($F71))</f>
        <v>56690</v>
      </c>
      <c r="H71" s="11">
        <f>DATE(YEAR($G71)+$LL71,MONTH($G71),DAY($G71))</f>
        <v>61073</v>
      </c>
      <c r="I71" s="11">
        <f>DATE(YEAR($H71)+$LL71,MONTH($H71),DAY($H71))</f>
        <v>65456</v>
      </c>
      <c r="J71" s="12">
        <f>DATE(YEAR($I71)+$LL71,MONTH($I71),DAY($I71))</f>
        <v>69839</v>
      </c>
      <c r="K71" s="15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LK71" t="s">
        <v>16</v>
      </c>
      <c r="LL71">
        <v>12</v>
      </c>
      <c r="LM71" t="s">
        <v>12</v>
      </c>
    </row>
    <row r="72" spans="1:325" ht="15.75" thickBot="1" x14ac:dyDescent="0.3">
      <c r="A72" s="9" t="s">
        <v>12</v>
      </c>
      <c r="B72" s="10" t="s">
        <v>46</v>
      </c>
      <c r="C72" s="10" t="s">
        <v>14</v>
      </c>
      <c r="D72" s="11">
        <v>44738.861805555556</v>
      </c>
      <c r="E72" s="11">
        <f t="shared" si="3"/>
        <v>44677</v>
      </c>
      <c r="F72" s="11">
        <f>DATE(YEAR($E72),MONTH($E72),DAY($E72)+$LL72*30.4/10000)</f>
        <v>45589</v>
      </c>
      <c r="G72" s="11">
        <f>DATE(YEAR($F72),MONTH($F72),DAY($F72)+$LL72*30.4/10000)</f>
        <v>46501</v>
      </c>
      <c r="H72" s="11">
        <f>DATE(YEAR($G72),MONTH($G72),DAY($G72)+$LL72*30.4/10000)</f>
        <v>47413</v>
      </c>
      <c r="I72" s="11">
        <f>DATE(YEAR($H72),MONTH($H72),DAY($H72)+$LL72*30.4/10000)</f>
        <v>48325</v>
      </c>
      <c r="J72" s="12">
        <f>DATE(YEAR($I72),MONTH($I72),DAY($I72)+$LL72*30.4/10000)</f>
        <v>49237</v>
      </c>
      <c r="K72" s="15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LK72" t="s">
        <v>15</v>
      </c>
      <c r="LL72">
        <v>300000</v>
      </c>
      <c r="LM72" t="s">
        <v>12</v>
      </c>
    </row>
    <row r="73" spans="1:325" ht="15.75" thickBot="1" x14ac:dyDescent="0.3">
      <c r="A73" s="9" t="s">
        <v>12</v>
      </c>
      <c r="B73" s="10" t="s">
        <v>46</v>
      </c>
      <c r="C73" s="10" t="s">
        <v>14</v>
      </c>
      <c r="D73" s="11">
        <v>47324.130555555559</v>
      </c>
      <c r="E73" s="11">
        <f t="shared" si="3"/>
        <v>47263</v>
      </c>
      <c r="F73" s="11">
        <f>DATE(YEAR($E73)+$LL73,MONTH($E73),DAY($E73))</f>
        <v>51646</v>
      </c>
      <c r="G73" s="11">
        <f>DATE(YEAR($F73)+$LL73,MONTH($F73),DAY($F73))</f>
        <v>56029</v>
      </c>
      <c r="H73" s="11">
        <f>DATE(YEAR($G73)+$LL73,MONTH($G73),DAY($G73))</f>
        <v>60412</v>
      </c>
      <c r="I73" s="11">
        <f>DATE(YEAR($H73)+$LL73,MONTH($H73),DAY($H73))</f>
        <v>64795</v>
      </c>
      <c r="J73" s="12">
        <f>DATE(YEAR($I73)+$LL73,MONTH($I73),DAY($I73))</f>
        <v>69178</v>
      </c>
      <c r="K73" s="15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LK73" t="s">
        <v>16</v>
      </c>
      <c r="LL73">
        <v>12</v>
      </c>
      <c r="LM73" t="s">
        <v>12</v>
      </c>
    </row>
    <row r="74" spans="1:325" ht="15.75" thickBot="1" x14ac:dyDescent="0.3">
      <c r="A74" s="9" t="s">
        <v>12</v>
      </c>
      <c r="B74" s="10" t="s">
        <v>46</v>
      </c>
      <c r="C74" s="10" t="s">
        <v>14</v>
      </c>
      <c r="D74" s="11">
        <v>44078.283333333333</v>
      </c>
      <c r="E74" s="11">
        <f t="shared" si="3"/>
        <v>44016</v>
      </c>
      <c r="F74" s="11">
        <f>DATE(YEAR($E74),MONTH($E74),DAY($E74)+$LL74*30.4/10000)</f>
        <v>44928</v>
      </c>
      <c r="G74" s="11">
        <f>DATE(YEAR($F74),MONTH($F74),DAY($F74)+$LL74*30.4/10000)</f>
        <v>45840</v>
      </c>
      <c r="H74" s="11">
        <f>DATE(YEAR($G74),MONTH($G74),DAY($G74)+$LL74*30.4/10000)</f>
        <v>46752</v>
      </c>
      <c r="I74" s="11">
        <f>DATE(YEAR($H74),MONTH($H74),DAY($H74)+$LL74*30.4/10000)</f>
        <v>47664</v>
      </c>
      <c r="J74" s="12">
        <f>DATE(YEAR($I74),MONTH($I74),DAY($I74)+$LL74*30.4/10000)</f>
        <v>48576</v>
      </c>
      <c r="K74" s="15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>
        <v>1</v>
      </c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LK74" t="s">
        <v>15</v>
      </c>
      <c r="LL74">
        <v>300000</v>
      </c>
      <c r="LM74" t="s">
        <v>12</v>
      </c>
    </row>
    <row r="75" spans="1:325" ht="15.75" thickBot="1" x14ac:dyDescent="0.3">
      <c r="A75" s="9" t="s">
        <v>12</v>
      </c>
      <c r="B75" s="10" t="s">
        <v>46</v>
      </c>
      <c r="C75" s="10" t="s">
        <v>14</v>
      </c>
      <c r="D75" s="11">
        <v>48122.571527777778</v>
      </c>
      <c r="E75" s="11">
        <f t="shared" si="3"/>
        <v>48061</v>
      </c>
      <c r="F75" s="11">
        <f>DATE(YEAR($E75)+$LL75,MONTH($E75),DAY($E75))</f>
        <v>52444</v>
      </c>
      <c r="G75" s="11">
        <f>DATE(YEAR($F75)+$LL75,MONTH($F75),DAY($F75))</f>
        <v>56827</v>
      </c>
      <c r="H75" s="11">
        <f>DATE(YEAR($G75)+$LL75,MONTH($G75),DAY($G75))</f>
        <v>61210</v>
      </c>
      <c r="I75" s="11">
        <f>DATE(YEAR($H75)+$LL75,MONTH($H75),DAY($H75))</f>
        <v>65593</v>
      </c>
      <c r="J75" s="12">
        <f>DATE(YEAR($I75)+$LL75,MONTH($I75),DAY($I75))</f>
        <v>69976</v>
      </c>
      <c r="K75" s="15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LK75" t="s">
        <v>16</v>
      </c>
      <c r="LL75">
        <v>12</v>
      </c>
      <c r="LM75" t="s">
        <v>12</v>
      </c>
    </row>
    <row r="76" spans="1:325" ht="15.75" thickBot="1" x14ac:dyDescent="0.3">
      <c r="A76" s="9" t="s">
        <v>12</v>
      </c>
      <c r="B76" s="10" t="s">
        <v>46</v>
      </c>
      <c r="C76" s="10" t="s">
        <v>14</v>
      </c>
      <c r="D76" s="11">
        <v>44882.397222222222</v>
      </c>
      <c r="E76" s="11">
        <f t="shared" si="3"/>
        <v>44821</v>
      </c>
      <c r="F76" s="11">
        <f>DATE(YEAR($E76),MONTH($E76),DAY($E76)+$LL76*30.4/10000)</f>
        <v>45733</v>
      </c>
      <c r="G76" s="11">
        <f>DATE(YEAR($F76),MONTH($F76),DAY($F76)+$LL76*30.4/10000)</f>
        <v>46645</v>
      </c>
      <c r="H76" s="11">
        <f>DATE(YEAR($G76),MONTH($G76),DAY($G76)+$LL76*30.4/10000)</f>
        <v>47557</v>
      </c>
      <c r="I76" s="11">
        <f>DATE(YEAR($H76),MONTH($H76),DAY($H76)+$LL76*30.4/10000)</f>
        <v>48469</v>
      </c>
      <c r="J76" s="12">
        <f>DATE(YEAR($I76),MONTH($I76),DAY($I76)+$LL76*30.4/10000)</f>
        <v>49381</v>
      </c>
      <c r="K76" s="15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LK76" t="s">
        <v>15</v>
      </c>
      <c r="LL76">
        <v>300000</v>
      </c>
      <c r="LM76" t="s">
        <v>12</v>
      </c>
    </row>
    <row r="77" spans="1:325" ht="15.75" thickBot="1" x14ac:dyDescent="0.3">
      <c r="A77" s="9" t="s">
        <v>12</v>
      </c>
      <c r="B77" s="10" t="s">
        <v>46</v>
      </c>
      <c r="C77" s="10" t="s">
        <v>14</v>
      </c>
      <c r="D77" s="11">
        <v>48157.638194444444</v>
      </c>
      <c r="E77" s="11">
        <f t="shared" si="3"/>
        <v>48096</v>
      </c>
      <c r="F77" s="11">
        <f>DATE(YEAR($E77)+$LL77,MONTH($E77),DAY($E77))</f>
        <v>52479</v>
      </c>
      <c r="G77" s="11">
        <f>DATE(YEAR($F77)+$LL77,MONTH($F77),DAY($F77))</f>
        <v>56862</v>
      </c>
      <c r="H77" s="11">
        <f>DATE(YEAR($G77)+$LL77,MONTH($G77),DAY($G77))</f>
        <v>61245</v>
      </c>
      <c r="I77" s="11">
        <f>DATE(YEAR($H77)+$LL77,MONTH($H77),DAY($H77))</f>
        <v>65628</v>
      </c>
      <c r="J77" s="12">
        <f>DATE(YEAR($I77)+$LL77,MONTH($I77),DAY($I77))</f>
        <v>70011</v>
      </c>
      <c r="K77" s="15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LK77" t="s">
        <v>16</v>
      </c>
      <c r="LL77">
        <v>12</v>
      </c>
      <c r="LM77" t="s">
        <v>12</v>
      </c>
    </row>
    <row r="78" spans="1:325" ht="15.75" thickBot="1" x14ac:dyDescent="0.3">
      <c r="A78" s="9" t="s">
        <v>12</v>
      </c>
      <c r="B78" s="10" t="s">
        <v>46</v>
      </c>
      <c r="C78" s="10" t="s">
        <v>14</v>
      </c>
      <c r="D78" s="11">
        <v>44913.28402777778</v>
      </c>
      <c r="E78" s="11">
        <f t="shared" si="3"/>
        <v>44852</v>
      </c>
      <c r="F78" s="11">
        <f>DATE(YEAR($E78),MONTH($E78),DAY($E78)+$LL78*30.4/10000)</f>
        <v>45764</v>
      </c>
      <c r="G78" s="11">
        <f>DATE(YEAR($F78),MONTH($F78),DAY($F78)+$LL78*30.4/10000)</f>
        <v>46676</v>
      </c>
      <c r="H78" s="11">
        <f>DATE(YEAR($G78),MONTH($G78),DAY($G78)+$LL78*30.4/10000)</f>
        <v>47588</v>
      </c>
      <c r="I78" s="11">
        <f>DATE(YEAR($H78),MONTH($H78),DAY($H78)+$LL78*30.4/10000)</f>
        <v>48500</v>
      </c>
      <c r="J78" s="12">
        <f>DATE(YEAR($I78),MONTH($I78),DAY($I78)+$LL78*30.4/10000)</f>
        <v>49412</v>
      </c>
      <c r="K78" s="15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LK78" t="s">
        <v>15</v>
      </c>
      <c r="LL78">
        <v>300000</v>
      </c>
      <c r="LM78" t="s">
        <v>12</v>
      </c>
    </row>
    <row r="79" spans="1:325" ht="15.75" thickBot="1" x14ac:dyDescent="0.3">
      <c r="A79" s="9" t="s">
        <v>12</v>
      </c>
      <c r="B79" s="10" t="s">
        <v>46</v>
      </c>
      <c r="C79" s="10" t="s">
        <v>14</v>
      </c>
      <c r="D79" s="11">
        <v>47627.644444444442</v>
      </c>
      <c r="E79" s="11">
        <f t="shared" si="3"/>
        <v>47566</v>
      </c>
      <c r="F79" s="11">
        <f>DATE(YEAR($E79)+$LL79,MONTH($E79),DAY($E79))</f>
        <v>51949</v>
      </c>
      <c r="G79" s="11">
        <f>DATE(YEAR($F79)+$LL79,MONTH($F79),DAY($F79))</f>
        <v>56332</v>
      </c>
      <c r="H79" s="11">
        <f>DATE(YEAR($G79)+$LL79,MONTH($G79),DAY($G79))</f>
        <v>60715</v>
      </c>
      <c r="I79" s="11">
        <f>DATE(YEAR($H79)+$LL79,MONTH($H79),DAY($H79))</f>
        <v>65098</v>
      </c>
      <c r="J79" s="12">
        <f>DATE(YEAR($I79)+$LL79,MONTH($I79),DAY($I79))</f>
        <v>69481</v>
      </c>
      <c r="K79" s="15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LK79" t="s">
        <v>16</v>
      </c>
      <c r="LL79">
        <v>12</v>
      </c>
      <c r="LM79" t="s">
        <v>12</v>
      </c>
    </row>
    <row r="80" spans="1:325" ht="15.75" thickBot="1" x14ac:dyDescent="0.3">
      <c r="A80" s="9" t="s">
        <v>12</v>
      </c>
      <c r="B80" s="10" t="s">
        <v>46</v>
      </c>
      <c r="C80" s="10" t="s">
        <v>14</v>
      </c>
      <c r="D80" s="11">
        <v>44325.251388888886</v>
      </c>
      <c r="E80" s="11">
        <f t="shared" si="3"/>
        <v>44264</v>
      </c>
      <c r="F80" s="11">
        <f>DATE(YEAR($E80),MONTH($E80),DAY($E80)+$LL80*30.4/10000)</f>
        <v>45176</v>
      </c>
      <c r="G80" s="11">
        <f>DATE(YEAR($F80),MONTH($F80),DAY($F80)+$LL80*30.4/10000)</f>
        <v>46088</v>
      </c>
      <c r="H80" s="11">
        <f>DATE(YEAR($G80),MONTH($G80),DAY($G80)+$LL80*30.4/10000)</f>
        <v>47000</v>
      </c>
      <c r="I80" s="11">
        <f>DATE(YEAR($H80),MONTH($H80),DAY($H80)+$LL80*30.4/10000)</f>
        <v>47912</v>
      </c>
      <c r="J80" s="12">
        <f>DATE(YEAR($I80),MONTH($I80),DAY($I80)+$LL80*30.4/10000)</f>
        <v>48824</v>
      </c>
      <c r="K80" s="15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>
        <v>1</v>
      </c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LK80" t="s">
        <v>15</v>
      </c>
      <c r="LL80">
        <v>300000</v>
      </c>
      <c r="LM80" t="s">
        <v>12</v>
      </c>
    </row>
    <row r="81" spans="1:325" ht="15.75" thickBot="1" x14ac:dyDescent="0.3">
      <c r="A81" s="9" t="s">
        <v>12</v>
      </c>
      <c r="B81" s="10" t="s">
        <v>46</v>
      </c>
      <c r="C81" s="10" t="s">
        <v>38</v>
      </c>
      <c r="D81" s="11">
        <v>44713.350694444445</v>
      </c>
      <c r="E81" s="11">
        <f>DATE(YEAR($D81),MONTH($D81)-1,DAY($D81))</f>
        <v>44682</v>
      </c>
      <c r="F81" s="11">
        <f>DATE(YEAR($E81),MONTH($E81),DAY($E81)+$LL81*30.4/650)</f>
        <v>45523</v>
      </c>
      <c r="G81" s="11">
        <f>DATE(YEAR($F81),MONTH($F81),DAY($F81)+$LL81*30.4/650)</f>
        <v>46364</v>
      </c>
      <c r="H81" s="11">
        <f>DATE(YEAR($G81),MONTH($G81),DAY($G81)+$LL81*30.4/650)</f>
        <v>47205</v>
      </c>
      <c r="I81" s="11">
        <f>DATE(YEAR($H81),MONTH($H81),DAY($H81)+$LL81*30.4/650)</f>
        <v>48046</v>
      </c>
      <c r="J81" s="12">
        <f>DATE(YEAR($I81),MONTH($I81),DAY($I81)+$LL81*30.4/650)</f>
        <v>48887</v>
      </c>
      <c r="K81" s="15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LK81" t="s">
        <v>28</v>
      </c>
      <c r="LL81">
        <v>18000</v>
      </c>
      <c r="LM81" t="s">
        <v>12</v>
      </c>
    </row>
    <row r="82" spans="1:325" ht="15.75" thickBot="1" x14ac:dyDescent="0.3">
      <c r="A82" s="9" t="s">
        <v>12</v>
      </c>
      <c r="B82" s="10" t="s">
        <v>46</v>
      </c>
      <c r="C82" s="10" t="s">
        <v>42</v>
      </c>
      <c r="D82" s="11">
        <v>44185.958333333336</v>
      </c>
      <c r="E82" s="11">
        <f>DATE(YEAR($D82),MONTH($D82)-1,DAY($D82))</f>
        <v>44155</v>
      </c>
      <c r="F82" s="11">
        <f>DATE(YEAR($E82)+$LL82,MONTH($E82),DAY($E82))</f>
        <v>47077</v>
      </c>
      <c r="G82" s="11">
        <f>DATE(YEAR($F82)+$LL82,MONTH($F82),DAY($F82))</f>
        <v>49999</v>
      </c>
      <c r="H82" s="11">
        <f>DATE(YEAR($G82)+$LL82,MONTH($G82),DAY($G82))</f>
        <v>52921</v>
      </c>
      <c r="I82" s="11">
        <f>DATE(YEAR($H82)+$LL82,MONTH($H82),DAY($H82))</f>
        <v>55843</v>
      </c>
      <c r="J82" s="12">
        <f>DATE(YEAR($I82)+$LL82,MONTH($I82),DAY($I82))</f>
        <v>58765</v>
      </c>
      <c r="K82" s="15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>
        <v>1</v>
      </c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LK82" t="s">
        <v>16</v>
      </c>
      <c r="LL82">
        <v>8</v>
      </c>
      <c r="LM82" t="s">
        <v>12</v>
      </c>
    </row>
    <row r="83" spans="1:325" ht="15.75" thickBot="1" x14ac:dyDescent="0.3">
      <c r="A83" s="9" t="s">
        <v>12</v>
      </c>
      <c r="B83" s="10" t="s">
        <v>46</v>
      </c>
      <c r="C83" s="10" t="s">
        <v>40</v>
      </c>
      <c r="D83" s="11">
        <v>45646</v>
      </c>
      <c r="E83" s="11">
        <f>DATE(YEAR($D83),MONTH($D83)-2,DAY($D83))</f>
        <v>45585</v>
      </c>
      <c r="F83" s="11">
        <f>DATE(YEAR($E83)+$LL83,MONTH($E83),DAY($E83))</f>
        <v>49968</v>
      </c>
      <c r="G83" s="11">
        <f>DATE(YEAR($F83)+$LL83,MONTH($F83),DAY($F83))</f>
        <v>54351</v>
      </c>
      <c r="H83" s="11">
        <f>DATE(YEAR($G83)+$LL83,MONTH($G83),DAY($G83))</f>
        <v>58734</v>
      </c>
      <c r="I83" s="11">
        <f>DATE(YEAR($H83)+$LL83,MONTH($H83),DAY($H83))</f>
        <v>63117</v>
      </c>
      <c r="J83" s="12">
        <f>DATE(YEAR($I83)+$LL83,MONTH($I83),DAY($I83))</f>
        <v>67500</v>
      </c>
      <c r="K83" s="15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LK83" t="s">
        <v>16</v>
      </c>
      <c r="LL83">
        <v>12</v>
      </c>
      <c r="LM83" t="s">
        <v>12</v>
      </c>
    </row>
    <row r="84" spans="1:325" ht="15.75" thickBot="1" x14ac:dyDescent="0.3">
      <c r="A84" s="9" t="s">
        <v>12</v>
      </c>
      <c r="B84" s="10" t="s">
        <v>46</v>
      </c>
      <c r="C84" s="10" t="s">
        <v>41</v>
      </c>
      <c r="D84" s="11">
        <v>43906.163194444445</v>
      </c>
      <c r="E84" s="11">
        <f>DATE(YEAR($D84),MONTH($D84)-1,DAY($D84))</f>
        <v>43877</v>
      </c>
      <c r="F84" s="11">
        <f>DATE(YEAR($E84),MONTH($E84),DAY($E84)+$LL84*30.4/10000)</f>
        <v>44606</v>
      </c>
      <c r="G84" s="11">
        <f>DATE(YEAR($F84),MONTH($F84),DAY($F84)+$LL84*30.4/10000)</f>
        <v>45335</v>
      </c>
      <c r="H84" s="11">
        <f>DATE(YEAR($G84),MONTH($G84),DAY($G84)+$LL84*30.4/10000)</f>
        <v>46064</v>
      </c>
      <c r="I84" s="11">
        <f>DATE(YEAR($H84),MONTH($H84),DAY($H84)+$LL84*30.4/10000)</f>
        <v>46793</v>
      </c>
      <c r="J84" s="12">
        <f>DATE(YEAR($I84),MONTH($I84),DAY($I84)+$LL84*30.4/10000)</f>
        <v>47522</v>
      </c>
      <c r="K84" s="15"/>
      <c r="L84" s="16"/>
      <c r="M84" s="16"/>
      <c r="N84" s="16"/>
      <c r="O84" s="16">
        <v>1</v>
      </c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LK84" t="s">
        <v>15</v>
      </c>
      <c r="LL84">
        <v>240000</v>
      </c>
      <c r="LM84" t="s">
        <v>12</v>
      </c>
    </row>
    <row r="85" spans="1:325" ht="15.75" thickBot="1" x14ac:dyDescent="0.3">
      <c r="A85" s="9" t="s">
        <v>12</v>
      </c>
      <c r="B85" s="10" t="s">
        <v>46</v>
      </c>
      <c r="C85" s="10" t="s">
        <v>45</v>
      </c>
      <c r="D85" s="11">
        <v>43899.951388888891</v>
      </c>
      <c r="E85" s="11">
        <f>DATE(YEAR($D85),MONTH($D85),DAY($D85)-7)</f>
        <v>43892</v>
      </c>
      <c r="F85" s="11">
        <f>DATE(YEAR($E85),MONTH($E85)+$LL85,DAY($E85))</f>
        <v>44288</v>
      </c>
      <c r="G85" s="11">
        <f>DATE(YEAR($F85),MONTH($F85)+$LL85,DAY($F85))</f>
        <v>44683</v>
      </c>
      <c r="H85" s="11">
        <f>DATE(YEAR($G85),MONTH($G85)+$LL85,DAY($G85))</f>
        <v>45079</v>
      </c>
      <c r="I85" s="11">
        <f>DATE(YEAR($H85),MONTH($H85)+$LL85,DAY($H85))</f>
        <v>45475</v>
      </c>
      <c r="J85" s="12">
        <f>DATE(YEAR($I85),MONTH($I85)+$LL85,DAY($I85))</f>
        <v>45871</v>
      </c>
      <c r="K85" s="15"/>
      <c r="L85" s="16"/>
      <c r="M85" s="16"/>
      <c r="N85" s="16"/>
      <c r="O85" s="16"/>
      <c r="P85" s="16"/>
      <c r="Q85" s="16"/>
      <c r="R85" s="16">
        <v>1</v>
      </c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>
        <v>1</v>
      </c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LK85" t="s">
        <v>18</v>
      </c>
      <c r="LL85">
        <v>13</v>
      </c>
      <c r="LM85" t="s">
        <v>12</v>
      </c>
    </row>
    <row r="86" spans="1:325" ht="15.75" thickBot="1" x14ac:dyDescent="0.3">
      <c r="A86" s="9" t="s">
        <v>12</v>
      </c>
      <c r="B86" s="10" t="s">
        <v>46</v>
      </c>
      <c r="C86" s="10" t="s">
        <v>39</v>
      </c>
      <c r="D86" s="11">
        <v>45646</v>
      </c>
      <c r="E86" s="11">
        <f>DATE(YEAR($D86),MONTH($D86)-2,DAY($D86))</f>
        <v>45585</v>
      </c>
      <c r="F86" s="11">
        <f>DATE(YEAR($E86)+$LL86,MONTH($E86),DAY($E86))</f>
        <v>49968</v>
      </c>
      <c r="G86" s="11">
        <f>DATE(YEAR($F86)+$LL86,MONTH($F86),DAY($F86))</f>
        <v>54351</v>
      </c>
      <c r="H86" s="11">
        <f>DATE(YEAR($G86)+$LL86,MONTH($G86),DAY($G86))</f>
        <v>58734</v>
      </c>
      <c r="I86" s="11">
        <f>DATE(YEAR($H86)+$LL86,MONTH($H86),DAY($H86))</f>
        <v>63117</v>
      </c>
      <c r="J86" s="12">
        <f>DATE(YEAR($I86)+$LL86,MONTH($I86),DAY($I86))</f>
        <v>67500</v>
      </c>
      <c r="K86" s="15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LK86" t="s">
        <v>16</v>
      </c>
      <c r="LL86">
        <v>12</v>
      </c>
      <c r="LM86" t="s">
        <v>12</v>
      </c>
    </row>
    <row r="87" spans="1:325" ht="15.75" thickBot="1" x14ac:dyDescent="0.3">
      <c r="A87" s="9" t="s">
        <v>12</v>
      </c>
      <c r="B87" s="10" t="s">
        <v>46</v>
      </c>
      <c r="C87" s="10" t="s">
        <v>43</v>
      </c>
      <c r="D87" s="11">
        <v>43906.163194444445</v>
      </c>
      <c r="E87" s="11">
        <f>DATE(YEAR($D87),MONTH($D87)-1,DAY($D87))</f>
        <v>43877</v>
      </c>
      <c r="F87" s="11">
        <f>DATE(YEAR($E87),MONTH($E87),DAY($E87)+$LL87*30.4/10000)</f>
        <v>44606</v>
      </c>
      <c r="G87" s="11">
        <f>DATE(YEAR($F87),MONTH($F87),DAY($F87)+$LL87*30.4/10000)</f>
        <v>45335</v>
      </c>
      <c r="H87" s="11">
        <f>DATE(YEAR($G87),MONTH($G87),DAY($G87)+$LL87*30.4/10000)</f>
        <v>46064</v>
      </c>
      <c r="I87" s="11">
        <f>DATE(YEAR($H87),MONTH($H87),DAY($H87)+$LL87*30.4/10000)</f>
        <v>46793</v>
      </c>
      <c r="J87" s="12">
        <f>DATE(YEAR($I87),MONTH($I87),DAY($I87)+$LL87*30.4/10000)</f>
        <v>47522</v>
      </c>
      <c r="K87" s="15"/>
      <c r="L87" s="16"/>
      <c r="M87" s="16"/>
      <c r="N87" s="16"/>
      <c r="O87" s="16">
        <v>1</v>
      </c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LK87" t="s">
        <v>15</v>
      </c>
      <c r="LL87">
        <v>240000</v>
      </c>
      <c r="LM87" t="s">
        <v>12</v>
      </c>
    </row>
    <row r="88" spans="1:325" ht="15.75" thickBot="1" x14ac:dyDescent="0.3">
      <c r="A88" s="9" t="s">
        <v>12</v>
      </c>
      <c r="B88" s="10" t="s">
        <v>46</v>
      </c>
      <c r="C88" s="10" t="s">
        <v>44</v>
      </c>
      <c r="D88" s="11">
        <v>44235.040277777778</v>
      </c>
      <c r="E88" s="11">
        <f>DATE(YEAR($D88),MONTH($D88),DAY($D88)-7)</f>
        <v>44228</v>
      </c>
      <c r="F88" s="11">
        <f>DATE(YEAR($E88),MONTH($E88)+$LL88,DAY($E88))</f>
        <v>44805</v>
      </c>
      <c r="G88" s="11">
        <f>DATE(YEAR($F88),MONTH($F88)+$LL88,DAY($F88))</f>
        <v>45383</v>
      </c>
      <c r="H88" s="11">
        <f>DATE(YEAR($G88),MONTH($G88)+$LL88,DAY($G88))</f>
        <v>45962</v>
      </c>
      <c r="I88" s="11">
        <f>DATE(YEAR($H88),MONTH($H88)+$LL88,DAY($H88))</f>
        <v>46539</v>
      </c>
      <c r="J88" s="12">
        <f>DATE(YEAR($I88),MONTH($I88)+$LL88,DAY($I88))</f>
        <v>47119</v>
      </c>
      <c r="K88" s="15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>
        <v>1</v>
      </c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LK88" t="s">
        <v>18</v>
      </c>
      <c r="LL88">
        <v>19</v>
      </c>
      <c r="LM88" t="s">
        <v>12</v>
      </c>
    </row>
    <row r="89" spans="1:325" ht="15.75" thickBot="1" x14ac:dyDescent="0.3">
      <c r="A89" s="9" t="s">
        <v>12</v>
      </c>
      <c r="B89" s="10" t="s">
        <v>46</v>
      </c>
      <c r="C89" s="10" t="s">
        <v>32</v>
      </c>
      <c r="D89" s="11">
        <v>43906.163194444445</v>
      </c>
      <c r="E89" s="11">
        <f>DATE(YEAR($D89),MONTH($D89)-1,DAY($D89))</f>
        <v>43877</v>
      </c>
      <c r="F89" s="11">
        <f>DATE(YEAR($E89),MONTH($E89),DAY($E89)+$LL89*30.4/10000)</f>
        <v>44606</v>
      </c>
      <c r="G89" s="11">
        <f>DATE(YEAR($F89),MONTH($F89),DAY($F89)+$LL89*30.4/10000)</f>
        <v>45335</v>
      </c>
      <c r="H89" s="11">
        <f>DATE(YEAR($G89),MONTH($G89),DAY($G89)+$LL89*30.4/10000)</f>
        <v>46064</v>
      </c>
      <c r="I89" s="11">
        <f>DATE(YEAR($H89),MONTH($H89),DAY($H89)+$LL89*30.4/10000)</f>
        <v>46793</v>
      </c>
      <c r="J89" s="12">
        <f>DATE(YEAR($I89),MONTH($I89),DAY($I89)+$LL89*30.4/10000)</f>
        <v>47522</v>
      </c>
      <c r="K89" s="15"/>
      <c r="L89" s="16"/>
      <c r="M89" s="16"/>
      <c r="N89" s="16"/>
      <c r="O89" s="16">
        <v>1</v>
      </c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LK89" t="s">
        <v>15</v>
      </c>
      <c r="LL89">
        <v>240000</v>
      </c>
      <c r="LM89" t="s">
        <v>12</v>
      </c>
    </row>
    <row r="90" spans="1:325" ht="15.75" thickBot="1" x14ac:dyDescent="0.3">
      <c r="A90" s="9" t="s">
        <v>12</v>
      </c>
      <c r="B90" s="10" t="s">
        <v>46</v>
      </c>
      <c r="C90" s="10" t="s">
        <v>33</v>
      </c>
      <c r="D90" s="11">
        <v>45486.509722222225</v>
      </c>
      <c r="E90" s="11">
        <f>DATE(YEAR($D90),MONTH($D90)-1,DAY($D90))</f>
        <v>45456</v>
      </c>
      <c r="F90" s="11">
        <f>DATE(YEAR($E90),MONTH($E90),DAY($E90)+$LL90/10)</f>
        <v>46056</v>
      </c>
      <c r="G90" s="11">
        <f>DATE(YEAR($F90),MONTH($F90),DAY($F90)+$LL90/10)</f>
        <v>46656</v>
      </c>
      <c r="H90" s="11">
        <f>DATE(YEAR($G90),MONTH($G90),DAY($G90)+$LL90/10)</f>
        <v>47256</v>
      </c>
      <c r="I90" s="11">
        <f>DATE(YEAR($H90),MONTH($H90),DAY($H90)+$LL90/10)</f>
        <v>47856</v>
      </c>
      <c r="J90" s="12">
        <f>DATE(YEAR($I90),MONTH($I90),DAY($I90)+$LL90/10)</f>
        <v>48456</v>
      </c>
      <c r="K90" s="15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LK90" t="s">
        <v>21</v>
      </c>
      <c r="LL90">
        <v>6000</v>
      </c>
      <c r="LM90" t="s">
        <v>12</v>
      </c>
    </row>
    <row r="91" spans="1:325" ht="15.75" thickBot="1" x14ac:dyDescent="0.3">
      <c r="A91" s="9" t="s">
        <v>12</v>
      </c>
      <c r="B91" s="10" t="s">
        <v>46</v>
      </c>
      <c r="C91" s="10" t="s">
        <v>33</v>
      </c>
      <c r="D91" s="11">
        <v>48064.362500000003</v>
      </c>
      <c r="E91" s="11">
        <f>DATE(YEAR($D91),MONTH($D91)-1,DAY($D91))</f>
        <v>48033</v>
      </c>
      <c r="F91" s="11">
        <f>DATE(YEAR($E91),MONTH($E91),DAY($E91)+$LL91/10)</f>
        <v>48633</v>
      </c>
      <c r="G91" s="11">
        <f>DATE(YEAR($F91),MONTH($F91),DAY($F91)+$LL91/10)</f>
        <v>49233</v>
      </c>
      <c r="H91" s="11">
        <f>DATE(YEAR($G91),MONTH($G91),DAY($G91)+$LL91/10)</f>
        <v>49833</v>
      </c>
      <c r="I91" s="11">
        <f>DATE(YEAR($H91),MONTH($H91),DAY($H91)+$LL91/10)</f>
        <v>50433</v>
      </c>
      <c r="J91" s="12">
        <f>DATE(YEAR($I91),MONTH($I91),DAY($I91)+$LL91/10)</f>
        <v>51033</v>
      </c>
      <c r="K91" s="15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LK91" t="s">
        <v>21</v>
      </c>
      <c r="LL91">
        <v>6000</v>
      </c>
      <c r="LM91" t="s">
        <v>12</v>
      </c>
    </row>
    <row r="92" spans="1:325" ht="15.75" thickBot="1" x14ac:dyDescent="0.3">
      <c r="A92" s="9" t="s">
        <v>12</v>
      </c>
      <c r="B92" s="10" t="s">
        <v>46</v>
      </c>
      <c r="C92" s="10" t="s">
        <v>34</v>
      </c>
      <c r="D92" s="11">
        <v>44869.457638888889</v>
      </c>
      <c r="E92" s="11">
        <f>DATE(YEAR($D92),MONTH($D92),DAY($D92)-7)</f>
        <v>44862</v>
      </c>
      <c r="F92" s="11">
        <f>DATE(YEAR($E92),MONTH($E92)+$LL92,DAY($E92))</f>
        <v>45989</v>
      </c>
      <c r="G92" s="11">
        <f>DATE(YEAR($F92),MONTH($F92)+$LL92,DAY($F92))</f>
        <v>47115</v>
      </c>
      <c r="H92" s="11">
        <f>DATE(YEAR($G92),MONTH($G92)+$LL92,DAY($G92))</f>
        <v>48241</v>
      </c>
      <c r="I92" s="11">
        <f>DATE(YEAR($H92),MONTH($H92)+$LL92,DAY($H92))</f>
        <v>49368</v>
      </c>
      <c r="J92" s="12">
        <f>DATE(YEAR($I92),MONTH($I92)+$LL92,DAY($I92))</f>
        <v>50492</v>
      </c>
      <c r="K92" s="15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LK92" t="s">
        <v>18</v>
      </c>
      <c r="LL92">
        <v>37</v>
      </c>
      <c r="LM92" t="s">
        <v>12</v>
      </c>
    </row>
    <row r="93" spans="1:325" ht="15.75" thickBot="1" x14ac:dyDescent="0.3">
      <c r="A93" s="9" t="s">
        <v>12</v>
      </c>
      <c r="B93" s="10" t="s">
        <v>46</v>
      </c>
      <c r="C93" s="10" t="s">
        <v>35</v>
      </c>
      <c r="D93" s="11">
        <v>43906.163194444445</v>
      </c>
      <c r="E93" s="11">
        <f>DATE(YEAR($D93),MONTH($D93)-1,DAY($D93))</f>
        <v>43877</v>
      </c>
      <c r="F93" s="11">
        <f>DATE(YEAR($E93),MONTH($E93),DAY($E93)+$LL93*30.4/10000)</f>
        <v>44606</v>
      </c>
      <c r="G93" s="11">
        <f>DATE(YEAR($F93),MONTH($F93),DAY($F93)+$LL93*30.4/10000)</f>
        <v>45335</v>
      </c>
      <c r="H93" s="11">
        <f>DATE(YEAR($G93),MONTH($G93),DAY($G93)+$LL93*30.4/10000)</f>
        <v>46064</v>
      </c>
      <c r="I93" s="11">
        <f>DATE(YEAR($H93),MONTH($H93),DAY($H93)+$LL93*30.4/10000)</f>
        <v>46793</v>
      </c>
      <c r="J93" s="12">
        <f>DATE(YEAR($I93),MONTH($I93),DAY($I93)+$LL93*30.4/10000)</f>
        <v>47522</v>
      </c>
      <c r="K93" s="15"/>
      <c r="L93" s="16"/>
      <c r="M93" s="16"/>
      <c r="N93" s="16"/>
      <c r="O93" s="16">
        <v>1</v>
      </c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LK93" t="s">
        <v>15</v>
      </c>
      <c r="LL93">
        <v>240000</v>
      </c>
      <c r="LM93" t="s">
        <v>12</v>
      </c>
    </row>
    <row r="94" spans="1:325" ht="15.75" thickBot="1" x14ac:dyDescent="0.3">
      <c r="A94" s="9" t="s">
        <v>12</v>
      </c>
      <c r="B94" s="10" t="s">
        <v>46</v>
      </c>
      <c r="C94" s="10" t="s">
        <v>37</v>
      </c>
      <c r="D94" s="11">
        <v>44713.350694444445</v>
      </c>
      <c r="E94" s="11">
        <f>DATE(YEAR($D94),MONTH($D94)-1,DAY($D94))</f>
        <v>44682</v>
      </c>
      <c r="F94" s="11">
        <f>DATE(YEAR($E94),MONTH($E94),DAY($E94)+$LL94*30.4/650)</f>
        <v>45523</v>
      </c>
      <c r="G94" s="11">
        <f>DATE(YEAR($F94),MONTH($F94),DAY($F94)+$LL94*30.4/650)</f>
        <v>46364</v>
      </c>
      <c r="H94" s="11">
        <f>DATE(YEAR($G94),MONTH($G94),DAY($G94)+$LL94*30.4/650)</f>
        <v>47205</v>
      </c>
      <c r="I94" s="11">
        <f>DATE(YEAR($H94),MONTH($H94),DAY($H94)+$LL94*30.4/650)</f>
        <v>48046</v>
      </c>
      <c r="J94" s="12">
        <f>DATE(YEAR($I94),MONTH($I94),DAY($I94)+$LL94*30.4/650)</f>
        <v>48887</v>
      </c>
      <c r="K94" s="15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LK94" t="s">
        <v>28</v>
      </c>
      <c r="LL94">
        <v>18000</v>
      </c>
      <c r="LM94" t="s">
        <v>12</v>
      </c>
    </row>
    <row r="95" spans="1:325" ht="15.75" thickBot="1" x14ac:dyDescent="0.3">
      <c r="A95" s="9" t="s">
        <v>12</v>
      </c>
      <c r="B95" s="10" t="s">
        <v>46</v>
      </c>
      <c r="C95" s="10" t="s">
        <v>36</v>
      </c>
      <c r="D95" s="11">
        <v>44869.590277777781</v>
      </c>
      <c r="E95" s="11">
        <f>DATE(YEAR($D95),MONTH($D95),DAY($D95)-7)</f>
        <v>44862</v>
      </c>
      <c r="F95" s="11">
        <f>DATE(YEAR($E95),MONTH($E95)+$LL95,DAY($E95))</f>
        <v>45989</v>
      </c>
      <c r="G95" s="11">
        <f>DATE(YEAR($F95),MONTH($F95)+$LL95,DAY($F95))</f>
        <v>47115</v>
      </c>
      <c r="H95" s="11">
        <f>DATE(YEAR($G95),MONTH($G95)+$LL95,DAY($G95))</f>
        <v>48241</v>
      </c>
      <c r="I95" s="11">
        <f>DATE(YEAR($H95),MONTH($H95)+$LL95,DAY($H95))</f>
        <v>49368</v>
      </c>
      <c r="J95" s="12">
        <f>DATE(YEAR($I95),MONTH($I95)+$LL95,DAY($I95))</f>
        <v>50492</v>
      </c>
      <c r="K95" s="15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LK95" t="s">
        <v>18</v>
      </c>
      <c r="LL95">
        <v>37</v>
      </c>
      <c r="LM95" t="s">
        <v>12</v>
      </c>
    </row>
    <row r="96" spans="1:325" ht="15.75" thickBot="1" x14ac:dyDescent="0.3">
      <c r="A96" s="9" t="s">
        <v>12</v>
      </c>
      <c r="B96" s="10" t="s">
        <v>47</v>
      </c>
      <c r="C96" s="10" t="s">
        <v>37</v>
      </c>
      <c r="D96" s="11">
        <v>43992.827777777777</v>
      </c>
      <c r="E96" s="11">
        <f>DATE(YEAR($D96),MONTH($D96)-1,DAY($D96))</f>
        <v>43961</v>
      </c>
      <c r="F96" s="11">
        <f>DATE(YEAR($E96),MONTH($E96),DAY($E96)+$LL96*30.4/650)</f>
        <v>44802</v>
      </c>
      <c r="G96" s="11">
        <f>DATE(YEAR($F96),MONTH($F96),DAY($F96)+$LL96*30.4/650)</f>
        <v>45643</v>
      </c>
      <c r="H96" s="11">
        <f>DATE(YEAR($G96),MONTH($G96),DAY($G96)+$LL96*30.4/650)</f>
        <v>46484</v>
      </c>
      <c r="I96" s="11">
        <f>DATE(YEAR($H96),MONTH($H96),DAY($H96)+$LL96*30.4/650)</f>
        <v>47325</v>
      </c>
      <c r="J96" s="12">
        <f>DATE(YEAR($I96),MONTH($I96),DAY($I96)+$LL96*30.4/650)</f>
        <v>48166</v>
      </c>
      <c r="K96" s="15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>
        <v>1</v>
      </c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LK96" t="s">
        <v>28</v>
      </c>
      <c r="LL96">
        <v>18000</v>
      </c>
      <c r="LM96" t="s">
        <v>12</v>
      </c>
    </row>
    <row r="97" spans="1:325" ht="15.75" thickBot="1" x14ac:dyDescent="0.3">
      <c r="A97" s="9" t="s">
        <v>12</v>
      </c>
      <c r="B97" s="10" t="s">
        <v>47</v>
      </c>
      <c r="C97" s="10" t="s">
        <v>27</v>
      </c>
      <c r="D97" s="11">
        <v>43992.827777777777</v>
      </c>
      <c r="E97" s="11">
        <f>DATE(YEAR($D97),MONTH($D97)-1,DAY($D97))</f>
        <v>43961</v>
      </c>
      <c r="F97" s="11">
        <f>DATE(YEAR($E97),MONTH($E97),DAY($E97)+$LL97*30.4/650)</f>
        <v>44802</v>
      </c>
      <c r="G97" s="11">
        <f>DATE(YEAR($F97),MONTH($F97),DAY($F97)+$LL97*30.4/650)</f>
        <v>45643</v>
      </c>
      <c r="H97" s="11">
        <f>DATE(YEAR($G97),MONTH($G97),DAY($G97)+$LL97*30.4/650)</f>
        <v>46484</v>
      </c>
      <c r="I97" s="11">
        <f>DATE(YEAR($H97),MONTH($H97),DAY($H97)+$LL97*30.4/650)</f>
        <v>47325</v>
      </c>
      <c r="J97" s="12">
        <f>DATE(YEAR($I97),MONTH($I97),DAY($I97)+$LL97*30.4/650)</f>
        <v>48166</v>
      </c>
      <c r="K97" s="15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>
        <v>1</v>
      </c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LK97" t="s">
        <v>28</v>
      </c>
      <c r="LL97">
        <v>18000</v>
      </c>
      <c r="LM97" t="s">
        <v>12</v>
      </c>
    </row>
    <row r="98" spans="1:325" ht="15.75" thickBot="1" x14ac:dyDescent="0.3">
      <c r="A98" s="9" t="s">
        <v>12</v>
      </c>
      <c r="B98" s="10" t="s">
        <v>47</v>
      </c>
      <c r="C98" s="10" t="s">
        <v>29</v>
      </c>
      <c r="D98" s="11">
        <v>44030.392361111109</v>
      </c>
      <c r="E98" s="11">
        <f>DATE(YEAR($D98),MONTH($D98),DAY($D98)-7)</f>
        <v>44023</v>
      </c>
      <c r="F98" s="11">
        <f>DATE(YEAR($E98),MONTH($E98)+$LL98,DAY($E98))</f>
        <v>44419</v>
      </c>
      <c r="G98" s="11">
        <f>DATE(YEAR($F98),MONTH($F98)+$LL98,DAY($F98))</f>
        <v>44815</v>
      </c>
      <c r="H98" s="11">
        <f>DATE(YEAR($G98),MONTH($G98)+$LL98,DAY($G98))</f>
        <v>45210</v>
      </c>
      <c r="I98" s="11">
        <f>DATE(YEAR($H98),MONTH($H98)+$LL98,DAY($H98))</f>
        <v>45607</v>
      </c>
      <c r="J98" s="12">
        <f>DATE(YEAR($I98),MONTH($I98)+$LL98,DAY($I98))</f>
        <v>46002</v>
      </c>
      <c r="K98" s="15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>
        <v>1</v>
      </c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>
        <v>1</v>
      </c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LK98" t="s">
        <v>18</v>
      </c>
      <c r="LL98">
        <v>13</v>
      </c>
      <c r="LM98" t="s">
        <v>12</v>
      </c>
    </row>
    <row r="99" spans="1:325" ht="15.75" thickBot="1" x14ac:dyDescent="0.3">
      <c r="A99" s="9" t="s">
        <v>12</v>
      </c>
      <c r="B99" s="10" t="s">
        <v>47</v>
      </c>
      <c r="C99" s="10" t="s">
        <v>30</v>
      </c>
      <c r="D99" s="11">
        <v>44047.61041666667</v>
      </c>
      <c r="E99" s="11">
        <f>DATE(YEAR($D99),MONTH($D99),DAY($D99)-7)</f>
        <v>44040</v>
      </c>
      <c r="F99" s="11">
        <f>DATE(YEAR($E99),MONTH($E99)+$LL99,DAY($E99))</f>
        <v>44436</v>
      </c>
      <c r="G99" s="11">
        <f>DATE(YEAR($F99),MONTH($F99)+$LL99,DAY($F99))</f>
        <v>44832</v>
      </c>
      <c r="H99" s="11">
        <f>DATE(YEAR($G99),MONTH($G99)+$LL99,DAY($G99))</f>
        <v>45227</v>
      </c>
      <c r="I99" s="11">
        <f>DATE(YEAR($H99),MONTH($H99)+$LL99,DAY($H99))</f>
        <v>45624</v>
      </c>
      <c r="J99" s="12">
        <f>DATE(YEAR($I99),MONTH($I99)+$LL99,DAY($I99))</f>
        <v>46019</v>
      </c>
      <c r="K99" s="15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>
        <v>1</v>
      </c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>
        <v>1</v>
      </c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LK99" t="s">
        <v>18</v>
      </c>
      <c r="LL99">
        <v>13</v>
      </c>
      <c r="LM99" t="s">
        <v>12</v>
      </c>
    </row>
    <row r="100" spans="1:325" ht="15.75" thickBot="1" x14ac:dyDescent="0.3">
      <c r="A100" s="9" t="s">
        <v>12</v>
      </c>
      <c r="B100" s="10" t="s">
        <v>47</v>
      </c>
      <c r="C100" s="10" t="s">
        <v>31</v>
      </c>
      <c r="D100" s="11">
        <v>47768.603472222225</v>
      </c>
      <c r="E100" s="11">
        <f t="shared" ref="E100:E105" si="4">DATE(YEAR($D100),MONTH($D100)-1,DAY($D100))</f>
        <v>47738</v>
      </c>
      <c r="F100" s="11">
        <f>DATE(YEAR($E100),MONTH($E100),DAY($E100)+$LL100/10)</f>
        <v>49838</v>
      </c>
      <c r="G100" s="11">
        <f>DATE(YEAR($F100),MONTH($F100),DAY($F100)+$LL100/10)</f>
        <v>51938</v>
      </c>
      <c r="H100" s="11">
        <f>DATE(YEAR($G100),MONTH($G100),DAY($G100)+$LL100/10)</f>
        <v>54038</v>
      </c>
      <c r="I100" s="11">
        <f>DATE(YEAR($H100),MONTH($H100),DAY($H100)+$LL100/10)</f>
        <v>56138</v>
      </c>
      <c r="J100" s="12">
        <f>DATE(YEAR($I100),MONTH($I100),DAY($I100)+$LL100/10)</f>
        <v>58238</v>
      </c>
      <c r="K100" s="15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LK100" t="s">
        <v>21</v>
      </c>
      <c r="LL100">
        <v>21000</v>
      </c>
      <c r="LM100" t="s">
        <v>12</v>
      </c>
    </row>
    <row r="101" spans="1:325" ht="15.75" thickBot="1" x14ac:dyDescent="0.3">
      <c r="A101" s="9" t="s">
        <v>12</v>
      </c>
      <c r="B101" s="10" t="s">
        <v>47</v>
      </c>
      <c r="C101" s="10" t="s">
        <v>31</v>
      </c>
      <c r="D101" s="11">
        <v>47674.02847222222</v>
      </c>
      <c r="E101" s="11">
        <f t="shared" si="4"/>
        <v>47644</v>
      </c>
      <c r="F101" s="11">
        <f>DATE(YEAR($E101),MONTH($E101),DAY($E101)+$LL101/10)</f>
        <v>49744</v>
      </c>
      <c r="G101" s="11">
        <f>DATE(YEAR($F101),MONTH($F101),DAY($F101)+$LL101/10)</f>
        <v>51844</v>
      </c>
      <c r="H101" s="11">
        <f>DATE(YEAR($G101),MONTH($G101),DAY($G101)+$LL101/10)</f>
        <v>53944</v>
      </c>
      <c r="I101" s="11">
        <f>DATE(YEAR($H101),MONTH($H101),DAY($H101)+$LL101/10)</f>
        <v>56044</v>
      </c>
      <c r="J101" s="12">
        <f>DATE(YEAR($I101),MONTH($I101),DAY($I101)+$LL101/10)</f>
        <v>58144</v>
      </c>
      <c r="K101" s="15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LK101" t="s">
        <v>21</v>
      </c>
      <c r="LL101">
        <v>21000</v>
      </c>
      <c r="LM101" t="s">
        <v>12</v>
      </c>
    </row>
    <row r="102" spans="1:325" ht="15.75" thickBot="1" x14ac:dyDescent="0.3">
      <c r="A102" s="9" t="s">
        <v>12</v>
      </c>
      <c r="B102" s="10" t="s">
        <v>47</v>
      </c>
      <c r="C102" s="10" t="s">
        <v>24</v>
      </c>
      <c r="D102" s="11">
        <v>46653.205555555556</v>
      </c>
      <c r="E102" s="11">
        <f t="shared" si="4"/>
        <v>46622</v>
      </c>
      <c r="F102" s="11">
        <f>DATE(YEAR($E102),MONTH($E102),DAY($E102)+$LL102*30.4/10000)</f>
        <v>50270</v>
      </c>
      <c r="G102" s="11">
        <f>DATE(YEAR($F102),MONTH($F102),DAY($F102)+$LL102*30.4/10000)</f>
        <v>53918</v>
      </c>
      <c r="H102" s="11">
        <f>DATE(YEAR($G102),MONTH($G102),DAY($G102)+$LL102*30.4/10000)</f>
        <v>57566</v>
      </c>
      <c r="I102" s="11">
        <f>DATE(YEAR($H102),MONTH($H102),DAY($H102)+$LL102*30.4/10000)</f>
        <v>61214</v>
      </c>
      <c r="J102" s="12">
        <f>DATE(YEAR($I102),MONTH($I102),DAY($I102)+$LL102*30.4/10000)</f>
        <v>64862</v>
      </c>
      <c r="K102" s="15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LK102" t="s">
        <v>15</v>
      </c>
      <c r="LL102">
        <v>1200000</v>
      </c>
      <c r="LM102" t="s">
        <v>12</v>
      </c>
    </row>
    <row r="103" spans="1:325" ht="15.75" thickBot="1" x14ac:dyDescent="0.3">
      <c r="A103" s="9" t="s">
        <v>12</v>
      </c>
      <c r="B103" s="10" t="s">
        <v>47</v>
      </c>
      <c r="C103" s="10" t="s">
        <v>25</v>
      </c>
      <c r="D103" s="11">
        <v>44364.12222222222</v>
      </c>
      <c r="E103" s="11">
        <f t="shared" si="4"/>
        <v>44333</v>
      </c>
      <c r="F103" s="11">
        <f>DATE(YEAR($E103),MONTH($E103),DAY($E103)+$LL103*30.4/10000)</f>
        <v>45062</v>
      </c>
      <c r="G103" s="11">
        <f>DATE(YEAR($F103),MONTH($F103),DAY($F103)+$LL103*30.4/10000)</f>
        <v>45791</v>
      </c>
      <c r="H103" s="11">
        <f>DATE(YEAR($G103),MONTH($G103),DAY($G103)+$LL103*30.4/10000)</f>
        <v>46520</v>
      </c>
      <c r="I103" s="11">
        <f>DATE(YEAR($H103),MONTH($H103),DAY($H103)+$LL103*30.4/10000)</f>
        <v>47249</v>
      </c>
      <c r="J103" s="12">
        <f>DATE(YEAR($I103),MONTH($I103),DAY($I103)+$LL103*30.4/10000)</f>
        <v>47978</v>
      </c>
      <c r="K103" s="15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>
        <v>1</v>
      </c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LK103" t="s">
        <v>15</v>
      </c>
      <c r="LL103">
        <v>240000</v>
      </c>
      <c r="LM103" t="s">
        <v>12</v>
      </c>
    </row>
    <row r="104" spans="1:325" ht="15.75" thickBot="1" x14ac:dyDescent="0.3">
      <c r="A104" s="9" t="s">
        <v>12</v>
      </c>
      <c r="B104" s="10" t="s">
        <v>47</v>
      </c>
      <c r="C104" s="10" t="s">
        <v>26</v>
      </c>
      <c r="D104" s="11">
        <v>45550.72152777778</v>
      </c>
      <c r="E104" s="11">
        <f t="shared" si="4"/>
        <v>45519</v>
      </c>
      <c r="F104" s="11">
        <f>DATE(YEAR($E104),MONTH($E104),DAY($E104)+$LL104/10)</f>
        <v>46569</v>
      </c>
      <c r="G104" s="11">
        <f>DATE(YEAR($F104),MONTH($F104),DAY($F104)+$LL104/10)</f>
        <v>47619</v>
      </c>
      <c r="H104" s="11">
        <f>DATE(YEAR($G104),MONTH($G104),DAY($G104)+$LL104/10)</f>
        <v>48669</v>
      </c>
      <c r="I104" s="11">
        <f>DATE(YEAR($H104),MONTH($H104),DAY($H104)+$LL104/10)</f>
        <v>49719</v>
      </c>
      <c r="J104" s="12">
        <f>DATE(YEAR($I104),MONTH($I104),DAY($I104)+$LL104/10)</f>
        <v>50769</v>
      </c>
      <c r="K104" s="15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LK104" t="s">
        <v>21</v>
      </c>
      <c r="LL104">
        <v>10500</v>
      </c>
      <c r="LM104" t="s">
        <v>12</v>
      </c>
    </row>
    <row r="105" spans="1:325" ht="15.75" thickBot="1" x14ac:dyDescent="0.3">
      <c r="A105" s="9" t="s">
        <v>12</v>
      </c>
      <c r="B105" s="10" t="s">
        <v>47</v>
      </c>
      <c r="C105" s="10" t="s">
        <v>26</v>
      </c>
      <c r="D105" s="11">
        <v>45486.52847222222</v>
      </c>
      <c r="E105" s="11">
        <f t="shared" si="4"/>
        <v>45456</v>
      </c>
      <c r="F105" s="11">
        <f>DATE(YEAR($E105),MONTH($E105),DAY($E105)+$LL105/10)</f>
        <v>46506</v>
      </c>
      <c r="G105" s="11">
        <f>DATE(YEAR($F105),MONTH($F105),DAY($F105)+$LL105/10)</f>
        <v>47556</v>
      </c>
      <c r="H105" s="11">
        <f>DATE(YEAR($G105),MONTH($G105),DAY($G105)+$LL105/10)</f>
        <v>48606</v>
      </c>
      <c r="I105" s="11">
        <f>DATE(YEAR($H105),MONTH($H105),DAY($H105)+$LL105/10)</f>
        <v>49656</v>
      </c>
      <c r="J105" s="12">
        <f>DATE(YEAR($I105),MONTH($I105),DAY($I105)+$LL105/10)</f>
        <v>50706</v>
      </c>
      <c r="K105" s="15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LK105" t="s">
        <v>21</v>
      </c>
      <c r="LL105">
        <v>10500</v>
      </c>
      <c r="LM105" t="s">
        <v>12</v>
      </c>
    </row>
    <row r="106" spans="1:325" ht="15.75" thickBot="1" x14ac:dyDescent="0.3">
      <c r="A106" s="9" t="s">
        <v>12</v>
      </c>
      <c r="B106" s="10" t="s">
        <v>47</v>
      </c>
      <c r="C106" s="10" t="s">
        <v>17</v>
      </c>
      <c r="D106" s="11">
        <v>43941.681250000001</v>
      </c>
      <c r="E106" s="11">
        <f>DATE(YEAR($D106),MONTH($D106)-2,DAY($D106))</f>
        <v>43881</v>
      </c>
      <c r="F106" s="11">
        <f>DATE(YEAR($E106),MONTH($E106)+$LL106,DAY($E106))</f>
        <v>44977</v>
      </c>
      <c r="G106" s="11">
        <f>DATE(YEAR($F106),MONTH($F106)+$LL106,DAY($F106))</f>
        <v>46073</v>
      </c>
      <c r="H106" s="11">
        <f>DATE(YEAR($G106),MONTH($G106)+$LL106,DAY($G106))</f>
        <v>47169</v>
      </c>
      <c r="I106" s="11">
        <f>DATE(YEAR($H106),MONTH($H106)+$LL106,DAY($H106))</f>
        <v>48264</v>
      </c>
      <c r="J106" s="12">
        <f>DATE(YEAR($I106),MONTH($I106)+$LL106,DAY($I106))</f>
        <v>49360</v>
      </c>
      <c r="K106" s="15"/>
      <c r="L106" s="16"/>
      <c r="M106" s="16"/>
      <c r="N106" s="16"/>
      <c r="O106" s="16"/>
      <c r="P106" s="16">
        <v>1</v>
      </c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LK106" t="s">
        <v>18</v>
      </c>
      <c r="LL106">
        <v>36</v>
      </c>
      <c r="LM106" t="s">
        <v>12</v>
      </c>
    </row>
    <row r="107" spans="1:325" ht="15.75" thickBot="1" x14ac:dyDescent="0.3">
      <c r="A107" s="9" t="s">
        <v>12</v>
      </c>
      <c r="B107" s="10" t="s">
        <v>47</v>
      </c>
      <c r="C107" s="10" t="s">
        <v>19</v>
      </c>
      <c r="D107" s="11">
        <v>45036.681944444441</v>
      </c>
      <c r="E107" s="11">
        <f>DATE(YEAR($D107),MONTH($D107)-2,DAY($D107))</f>
        <v>44977</v>
      </c>
      <c r="F107" s="11">
        <f>DATE(YEAR($E107)+$LL107,MONTH($E107),DAY($E107))</f>
        <v>47169</v>
      </c>
      <c r="G107" s="11">
        <f>DATE(YEAR($F107)+$LL107,MONTH($F107),DAY($F107))</f>
        <v>49360</v>
      </c>
      <c r="H107" s="11">
        <f>DATE(YEAR($G107)+$LL107,MONTH($G107),DAY($G107))</f>
        <v>51552</v>
      </c>
      <c r="I107" s="11">
        <f>DATE(YEAR($H107)+$LL107,MONTH($H107),DAY($H107))</f>
        <v>53743</v>
      </c>
      <c r="J107" s="12">
        <f>DATE(YEAR($I107)+$LL107,MONTH($I107),DAY($I107))</f>
        <v>55935</v>
      </c>
      <c r="K107" s="15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LK107" t="s">
        <v>16</v>
      </c>
      <c r="LL107">
        <v>6</v>
      </c>
      <c r="LM107" t="s">
        <v>12</v>
      </c>
    </row>
    <row r="108" spans="1:325" ht="15.75" thickBot="1" x14ac:dyDescent="0.3">
      <c r="A108" s="9" t="s">
        <v>12</v>
      </c>
      <c r="B108" s="10" t="s">
        <v>47</v>
      </c>
      <c r="C108" s="10" t="s">
        <v>20</v>
      </c>
      <c r="D108" s="11">
        <v>44668.557638888888</v>
      </c>
      <c r="E108" s="11">
        <f>DATE(YEAR($D108),MONTH($D108)-1,DAY($D108))</f>
        <v>44637</v>
      </c>
      <c r="F108" s="11">
        <f>DATE(YEAR($E108),MONTH($E108),DAY($E108)+$LL108/10)</f>
        <v>44937</v>
      </c>
      <c r="G108" s="11">
        <f>DATE(YEAR($F108),MONTH($F108),DAY($F108)+$LL108/10)</f>
        <v>45237</v>
      </c>
      <c r="H108" s="11">
        <f>DATE(YEAR($G108),MONTH($G108),DAY($G108)+$LL108/10)</f>
        <v>45537</v>
      </c>
      <c r="I108" s="11">
        <f>DATE(YEAR($H108),MONTH($H108),DAY($H108)+$LL108/10)</f>
        <v>45837</v>
      </c>
      <c r="J108" s="12">
        <f>DATE(YEAR($I108),MONTH($I108),DAY($I108)+$LL108/10)</f>
        <v>46137</v>
      </c>
      <c r="K108" s="15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LK108" t="s">
        <v>21</v>
      </c>
      <c r="LL108">
        <v>3000</v>
      </c>
      <c r="LM108" t="s">
        <v>12</v>
      </c>
    </row>
    <row r="109" spans="1:325" ht="15.75" thickBot="1" x14ac:dyDescent="0.3">
      <c r="A109" s="9" t="s">
        <v>12</v>
      </c>
      <c r="B109" s="10" t="s">
        <v>47</v>
      </c>
      <c r="C109" s="10" t="s">
        <v>20</v>
      </c>
      <c r="D109" s="11">
        <v>44573.548611111109</v>
      </c>
      <c r="E109" s="11">
        <f>DATE(YEAR($D109),MONTH($D109)-1,DAY($D109))</f>
        <v>44542</v>
      </c>
      <c r="F109" s="11">
        <f>DATE(YEAR($E109),MONTH($E109),DAY($E109)+$LL109/10)</f>
        <v>44842</v>
      </c>
      <c r="G109" s="11">
        <f>DATE(YEAR($F109),MONTH($F109),DAY($F109)+$LL109/10)</f>
        <v>45142</v>
      </c>
      <c r="H109" s="11">
        <f>DATE(YEAR($G109),MONTH($G109),DAY($G109)+$LL109/10)</f>
        <v>45442</v>
      </c>
      <c r="I109" s="11">
        <f>DATE(YEAR($H109),MONTH($H109),DAY($H109)+$LL109/10)</f>
        <v>45742</v>
      </c>
      <c r="J109" s="12">
        <f>DATE(YEAR($I109),MONTH($I109),DAY($I109)+$LL109/10)</f>
        <v>46042</v>
      </c>
      <c r="K109" s="15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>
        <v>1</v>
      </c>
      <c r="DG109" s="16"/>
      <c r="DH109" s="16"/>
      <c r="DI109" s="16"/>
      <c r="DJ109" s="16"/>
      <c r="DK109" s="16"/>
      <c r="LK109" t="s">
        <v>21</v>
      </c>
      <c r="LL109">
        <v>3000</v>
      </c>
      <c r="LM109" t="s">
        <v>12</v>
      </c>
    </row>
    <row r="110" spans="1:325" ht="15.75" thickBot="1" x14ac:dyDescent="0.3">
      <c r="A110" s="9" t="s">
        <v>12</v>
      </c>
      <c r="B110" s="10" t="s">
        <v>47</v>
      </c>
      <c r="C110" s="10" t="s">
        <v>22</v>
      </c>
      <c r="D110" s="11">
        <v>44081.289583333331</v>
      </c>
      <c r="E110" s="11">
        <f>DATE(YEAR($D110),MONTH($D110)-2,DAY($D110))</f>
        <v>44019</v>
      </c>
      <c r="F110" s="11">
        <f>DATE(YEAR($E110),MONTH($E110)+$LL110,DAY($E110))</f>
        <v>44749</v>
      </c>
      <c r="G110" s="11">
        <f>DATE(YEAR($F110),MONTH($F110)+$LL110,DAY($F110))</f>
        <v>45480</v>
      </c>
      <c r="H110" s="11">
        <f>DATE(YEAR($G110),MONTH($G110)+$LL110,DAY($G110))</f>
        <v>46210</v>
      </c>
      <c r="I110" s="11">
        <f>DATE(YEAR($H110),MONTH($H110)+$LL110,DAY($H110))</f>
        <v>46941</v>
      </c>
      <c r="J110" s="12">
        <f>DATE(YEAR($I110),MONTH($I110)+$LL110,DAY($I110))</f>
        <v>47671</v>
      </c>
      <c r="K110" s="15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>
        <v>1</v>
      </c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LK110" t="s">
        <v>18</v>
      </c>
      <c r="LL110">
        <v>24</v>
      </c>
      <c r="LM110" t="s">
        <v>12</v>
      </c>
    </row>
    <row r="111" spans="1:325" ht="15.75" thickBot="1" x14ac:dyDescent="0.3">
      <c r="A111" s="9" t="s">
        <v>12</v>
      </c>
      <c r="B111" s="10" t="s">
        <v>47</v>
      </c>
      <c r="C111" s="10" t="s">
        <v>23</v>
      </c>
      <c r="D111" s="11">
        <v>44457.45416666667</v>
      </c>
      <c r="E111" s="11">
        <f>DATE(YEAR($D111),MONTH($D111)-1,DAY($D111))</f>
        <v>44426</v>
      </c>
      <c r="F111" s="11">
        <f>DATE(YEAR($E111),MONTH($E111),DAY($E111)+$LL111/10)</f>
        <v>44576</v>
      </c>
      <c r="G111" s="11">
        <f>DATE(YEAR($F111),MONTH($F111),DAY($F111)+$LL111/10)</f>
        <v>44726</v>
      </c>
      <c r="H111" s="11">
        <f>DATE(YEAR($G111),MONTH($G111),DAY($G111)+$LL111/10)</f>
        <v>44876</v>
      </c>
      <c r="I111" s="11">
        <f>DATE(YEAR($H111),MONTH($H111),DAY($H111)+$LL111/10)</f>
        <v>45026</v>
      </c>
      <c r="J111" s="12">
        <f>DATE(YEAR($I111),MONTH($I111),DAY($I111)+$LL111/10)</f>
        <v>45176</v>
      </c>
      <c r="K111" s="15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>
        <v>1</v>
      </c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>
        <v>1</v>
      </c>
      <c r="LK111" t="s">
        <v>21</v>
      </c>
      <c r="LL111">
        <v>1500</v>
      </c>
      <c r="LM111" t="s">
        <v>12</v>
      </c>
    </row>
    <row r="112" spans="1:325" ht="15.75" thickBot="1" x14ac:dyDescent="0.3">
      <c r="A112" s="9" t="s">
        <v>12</v>
      </c>
      <c r="B112" s="10" t="s">
        <v>47</v>
      </c>
      <c r="C112" s="10" t="s">
        <v>23</v>
      </c>
      <c r="D112" s="11">
        <v>44499.631944444445</v>
      </c>
      <c r="E112" s="11">
        <f>DATE(YEAR($D112),MONTH($D112)-1,DAY($D112))</f>
        <v>44469</v>
      </c>
      <c r="F112" s="11">
        <f>DATE(YEAR($E112),MONTH($E112),DAY($E112)+$LL112/10)</f>
        <v>44619</v>
      </c>
      <c r="G112" s="11">
        <f>DATE(YEAR($F112),MONTH($F112),DAY($F112)+$LL112/10)</f>
        <v>44769</v>
      </c>
      <c r="H112" s="11">
        <f>DATE(YEAR($G112),MONTH($G112),DAY($G112)+$LL112/10)</f>
        <v>44919</v>
      </c>
      <c r="I112" s="11">
        <f>DATE(YEAR($H112),MONTH($H112),DAY($H112)+$LL112/10)</f>
        <v>45069</v>
      </c>
      <c r="J112" s="12">
        <f>DATE(YEAR($I112),MONTH($I112),DAY($I112)+$LL112/10)</f>
        <v>45219</v>
      </c>
      <c r="K112" s="15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>
        <v>1</v>
      </c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LK112" t="s">
        <v>21</v>
      </c>
      <c r="LL112">
        <v>1500</v>
      </c>
      <c r="LM112" t="s">
        <v>12</v>
      </c>
    </row>
    <row r="113" spans="1:325" ht="15.75" thickBot="1" x14ac:dyDescent="0.3">
      <c r="A113" s="9" t="s">
        <v>12</v>
      </c>
      <c r="B113" s="10" t="s">
        <v>47</v>
      </c>
      <c r="C113" s="10" t="s">
        <v>14</v>
      </c>
      <c r="D113" s="11">
        <v>47416.589583333334</v>
      </c>
      <c r="E113" s="11">
        <f t="shared" ref="E113:E130" si="5">DATE(YEAR($D113),MONTH($D113)-2,DAY($D113))</f>
        <v>47355</v>
      </c>
      <c r="F113" s="11">
        <f>DATE(YEAR($E113)+$LL113,MONTH($E113),DAY($E113))</f>
        <v>51738</v>
      </c>
      <c r="G113" s="11">
        <f>DATE(YEAR($F113)+$LL113,MONTH($F113),DAY($F113))</f>
        <v>56121</v>
      </c>
      <c r="H113" s="11">
        <f>DATE(YEAR($G113)+$LL113,MONTH($G113),DAY($G113))</f>
        <v>60504</v>
      </c>
      <c r="I113" s="11">
        <f>DATE(YEAR($H113)+$LL113,MONTH($H113),DAY($H113))</f>
        <v>64887</v>
      </c>
      <c r="J113" s="12">
        <f>DATE(YEAR($I113)+$LL113,MONTH($I113),DAY($I113))</f>
        <v>69270</v>
      </c>
      <c r="K113" s="15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LK113" t="s">
        <v>16</v>
      </c>
      <c r="LL113">
        <v>12</v>
      </c>
      <c r="LM113" t="s">
        <v>12</v>
      </c>
    </row>
    <row r="114" spans="1:325" ht="15.75" thickBot="1" x14ac:dyDescent="0.3">
      <c r="A114" s="9" t="s">
        <v>12</v>
      </c>
      <c r="B114" s="10" t="s">
        <v>47</v>
      </c>
      <c r="C114" s="10" t="s">
        <v>14</v>
      </c>
      <c r="D114" s="11">
        <v>44093.146527777775</v>
      </c>
      <c r="E114" s="11">
        <f t="shared" si="5"/>
        <v>44031</v>
      </c>
      <c r="F114" s="11">
        <f>DATE(YEAR($E114),MONTH($E114),DAY($E114)+$LL114*30.4/10000)</f>
        <v>44943</v>
      </c>
      <c r="G114" s="11">
        <f>DATE(YEAR($F114),MONTH($F114),DAY($F114)+$LL114*30.4/10000)</f>
        <v>45855</v>
      </c>
      <c r="H114" s="11">
        <f>DATE(YEAR($G114),MONTH($G114),DAY($G114)+$LL114*30.4/10000)</f>
        <v>46767</v>
      </c>
      <c r="I114" s="11">
        <f>DATE(YEAR($H114),MONTH($H114),DAY($H114)+$LL114*30.4/10000)</f>
        <v>47679</v>
      </c>
      <c r="J114" s="12">
        <f>DATE(YEAR($I114),MONTH($I114),DAY($I114)+$LL114*30.4/10000)</f>
        <v>48591</v>
      </c>
      <c r="K114" s="15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>
        <v>1</v>
      </c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LK114" t="s">
        <v>15</v>
      </c>
      <c r="LL114">
        <v>300000</v>
      </c>
      <c r="LM114" t="s">
        <v>12</v>
      </c>
    </row>
    <row r="115" spans="1:325" ht="15.75" thickBot="1" x14ac:dyDescent="0.3">
      <c r="A115" s="9" t="s">
        <v>12</v>
      </c>
      <c r="B115" s="10" t="s">
        <v>47</v>
      </c>
      <c r="C115" s="10" t="s">
        <v>14</v>
      </c>
      <c r="D115" s="11">
        <v>44321.211805555555</v>
      </c>
      <c r="E115" s="11">
        <f t="shared" si="5"/>
        <v>44260</v>
      </c>
      <c r="F115" s="11">
        <f>DATE(YEAR($E115),MONTH($E115),DAY($E115)+$LL115*30.4/10000)</f>
        <v>45172</v>
      </c>
      <c r="G115" s="11">
        <f>DATE(YEAR($F115),MONTH($F115),DAY($F115)+$LL115*30.4/10000)</f>
        <v>46084</v>
      </c>
      <c r="H115" s="11">
        <f>DATE(YEAR($G115),MONTH($G115),DAY($G115)+$LL115*30.4/10000)</f>
        <v>46996</v>
      </c>
      <c r="I115" s="11">
        <f>DATE(YEAR($H115),MONTH($H115),DAY($H115)+$LL115*30.4/10000)</f>
        <v>47908</v>
      </c>
      <c r="J115" s="12">
        <f>DATE(YEAR($I115),MONTH($I115),DAY($I115)+$LL115*30.4/10000)</f>
        <v>48820</v>
      </c>
      <c r="K115" s="15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>
        <v>1</v>
      </c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LK115" t="s">
        <v>15</v>
      </c>
      <c r="LL115">
        <v>300000</v>
      </c>
      <c r="LM115" t="s">
        <v>12</v>
      </c>
    </row>
    <row r="116" spans="1:325" ht="15.75" thickBot="1" x14ac:dyDescent="0.3">
      <c r="A116" s="9" t="s">
        <v>12</v>
      </c>
      <c r="B116" s="10" t="s">
        <v>47</v>
      </c>
      <c r="C116" s="10" t="s">
        <v>14</v>
      </c>
      <c r="D116" s="11">
        <v>47669</v>
      </c>
      <c r="E116" s="11">
        <f t="shared" si="5"/>
        <v>47608</v>
      </c>
      <c r="F116" s="11">
        <f>DATE(YEAR($E116)+$LL116,MONTH($E116),DAY($E116))</f>
        <v>51991</v>
      </c>
      <c r="G116" s="11">
        <f>DATE(YEAR($F116)+$LL116,MONTH($F116),DAY($F116))</f>
        <v>56374</v>
      </c>
      <c r="H116" s="11">
        <f>DATE(YEAR($G116)+$LL116,MONTH($G116),DAY($G116))</f>
        <v>60757</v>
      </c>
      <c r="I116" s="11">
        <f>DATE(YEAR($H116)+$LL116,MONTH($H116),DAY($H116))</f>
        <v>65140</v>
      </c>
      <c r="J116" s="12">
        <f>DATE(YEAR($I116)+$LL116,MONTH($I116),DAY($I116))</f>
        <v>69523</v>
      </c>
      <c r="K116" s="15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LK116" t="s">
        <v>16</v>
      </c>
      <c r="LL116">
        <v>12</v>
      </c>
      <c r="LM116" t="s">
        <v>12</v>
      </c>
    </row>
    <row r="117" spans="1:325" ht="15.75" thickBot="1" x14ac:dyDescent="0.3">
      <c r="A117" s="9" t="s">
        <v>12</v>
      </c>
      <c r="B117" s="10" t="s">
        <v>47</v>
      </c>
      <c r="C117" s="10" t="s">
        <v>14</v>
      </c>
      <c r="D117" s="11">
        <v>47647.643055555556</v>
      </c>
      <c r="E117" s="11">
        <f t="shared" si="5"/>
        <v>47586</v>
      </c>
      <c r="F117" s="11">
        <f>DATE(YEAR($E117)+$LL117,MONTH($E117),DAY($E117))</f>
        <v>51969</v>
      </c>
      <c r="G117" s="11">
        <f>DATE(YEAR($F117)+$LL117,MONTH($F117),DAY($F117))</f>
        <v>56352</v>
      </c>
      <c r="H117" s="11">
        <f>DATE(YEAR($G117)+$LL117,MONTH($G117),DAY($G117))</f>
        <v>60735</v>
      </c>
      <c r="I117" s="11">
        <f>DATE(YEAR($H117)+$LL117,MONTH($H117),DAY($H117))</f>
        <v>65118</v>
      </c>
      <c r="J117" s="12">
        <f>DATE(YEAR($I117)+$LL117,MONTH($I117),DAY($I117))</f>
        <v>69501</v>
      </c>
      <c r="K117" s="15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LK117" t="s">
        <v>16</v>
      </c>
      <c r="LL117">
        <v>12</v>
      </c>
      <c r="LM117" t="s">
        <v>12</v>
      </c>
    </row>
    <row r="118" spans="1:325" ht="15.75" thickBot="1" x14ac:dyDescent="0.3">
      <c r="A118" s="9" t="s">
        <v>12</v>
      </c>
      <c r="B118" s="10" t="s">
        <v>47</v>
      </c>
      <c r="C118" s="10" t="s">
        <v>14</v>
      </c>
      <c r="D118" s="11">
        <v>44309.759027777778</v>
      </c>
      <c r="E118" s="11">
        <f t="shared" si="5"/>
        <v>44250</v>
      </c>
      <c r="F118" s="11">
        <f>DATE(YEAR($E118),MONTH($E118),DAY($E118)+$LL118*30.4/10000)</f>
        <v>45162</v>
      </c>
      <c r="G118" s="11">
        <f>DATE(YEAR($F118),MONTH($F118),DAY($F118)+$LL118*30.4/10000)</f>
        <v>46074</v>
      </c>
      <c r="H118" s="11">
        <f>DATE(YEAR($G118),MONTH($G118),DAY($G118)+$LL118*30.4/10000)</f>
        <v>46986</v>
      </c>
      <c r="I118" s="11">
        <f>DATE(YEAR($H118),MONTH($H118),DAY($H118)+$LL118*30.4/10000)</f>
        <v>47898</v>
      </c>
      <c r="J118" s="12">
        <f>DATE(YEAR($I118),MONTH($I118),DAY($I118)+$LL118*30.4/10000)</f>
        <v>48810</v>
      </c>
      <c r="K118" s="15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>
        <v>1</v>
      </c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LK118" t="s">
        <v>15</v>
      </c>
      <c r="LL118">
        <v>300000</v>
      </c>
      <c r="LM118" t="s">
        <v>12</v>
      </c>
    </row>
    <row r="119" spans="1:325" ht="15.75" thickBot="1" x14ac:dyDescent="0.3">
      <c r="A119" s="9" t="s">
        <v>12</v>
      </c>
      <c r="B119" s="10" t="s">
        <v>47</v>
      </c>
      <c r="C119" s="10" t="s">
        <v>14</v>
      </c>
      <c r="D119" s="11">
        <v>44321.217361111114</v>
      </c>
      <c r="E119" s="11">
        <f t="shared" si="5"/>
        <v>44260</v>
      </c>
      <c r="F119" s="11">
        <f>DATE(YEAR($E119),MONTH($E119),DAY($E119)+$LL119*30.4/10000)</f>
        <v>45172</v>
      </c>
      <c r="G119" s="11">
        <f>DATE(YEAR($F119),MONTH($F119),DAY($F119)+$LL119*30.4/10000)</f>
        <v>46084</v>
      </c>
      <c r="H119" s="11">
        <f>DATE(YEAR($G119),MONTH($G119),DAY($G119)+$LL119*30.4/10000)</f>
        <v>46996</v>
      </c>
      <c r="I119" s="11">
        <f>DATE(YEAR($H119),MONTH($H119),DAY($H119)+$LL119*30.4/10000)</f>
        <v>47908</v>
      </c>
      <c r="J119" s="12">
        <f>DATE(YEAR($I119),MONTH($I119),DAY($I119)+$LL119*30.4/10000)</f>
        <v>48820</v>
      </c>
      <c r="K119" s="15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>
        <v>1</v>
      </c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LK119" t="s">
        <v>15</v>
      </c>
      <c r="LL119">
        <v>300000</v>
      </c>
      <c r="LM119" t="s">
        <v>12</v>
      </c>
    </row>
    <row r="120" spans="1:325" ht="15.75" thickBot="1" x14ac:dyDescent="0.3">
      <c r="A120" s="9" t="s">
        <v>12</v>
      </c>
      <c r="B120" s="10" t="s">
        <v>47</v>
      </c>
      <c r="C120" s="10" t="s">
        <v>14</v>
      </c>
      <c r="D120" s="11">
        <v>47663</v>
      </c>
      <c r="E120" s="11">
        <f t="shared" si="5"/>
        <v>47602</v>
      </c>
      <c r="F120" s="11">
        <f>DATE(YEAR($E120)+$LL120,MONTH($E120),DAY($E120))</f>
        <v>51985</v>
      </c>
      <c r="G120" s="11">
        <f>DATE(YEAR($F120)+$LL120,MONTH($F120),DAY($F120))</f>
        <v>56368</v>
      </c>
      <c r="H120" s="11">
        <f>DATE(YEAR($G120)+$LL120,MONTH($G120),DAY($G120))</f>
        <v>60751</v>
      </c>
      <c r="I120" s="11">
        <f>DATE(YEAR($H120)+$LL120,MONTH($H120),DAY($H120))</f>
        <v>65134</v>
      </c>
      <c r="J120" s="12">
        <f>DATE(YEAR($I120)+$LL120,MONTH($I120),DAY($I120))</f>
        <v>69517</v>
      </c>
      <c r="K120" s="15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LK120" t="s">
        <v>16</v>
      </c>
      <c r="LL120">
        <v>12</v>
      </c>
      <c r="LM120" t="s">
        <v>12</v>
      </c>
    </row>
    <row r="121" spans="1:325" ht="15.75" thickBot="1" x14ac:dyDescent="0.3">
      <c r="A121" s="9" t="s">
        <v>12</v>
      </c>
      <c r="B121" s="10" t="s">
        <v>47</v>
      </c>
      <c r="C121" s="10" t="s">
        <v>14</v>
      </c>
      <c r="D121" s="11">
        <v>44321.211805555555</v>
      </c>
      <c r="E121" s="11">
        <f t="shared" si="5"/>
        <v>44260</v>
      </c>
      <c r="F121" s="11">
        <f>DATE(YEAR($E121),MONTH($E121),DAY($E121)+$LL121*30.4/10000)</f>
        <v>45172</v>
      </c>
      <c r="G121" s="11">
        <f>DATE(YEAR($F121),MONTH($F121),DAY($F121)+$LL121*30.4/10000)</f>
        <v>46084</v>
      </c>
      <c r="H121" s="11">
        <f>DATE(YEAR($G121),MONTH($G121),DAY($G121)+$LL121*30.4/10000)</f>
        <v>46996</v>
      </c>
      <c r="I121" s="11">
        <f>DATE(YEAR($H121),MONTH($H121),DAY($H121)+$LL121*30.4/10000)</f>
        <v>47908</v>
      </c>
      <c r="J121" s="12">
        <f>DATE(YEAR($I121),MONTH($I121),DAY($I121)+$LL121*30.4/10000)</f>
        <v>48820</v>
      </c>
      <c r="K121" s="15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>
        <v>1</v>
      </c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LK121" t="s">
        <v>15</v>
      </c>
      <c r="LL121">
        <v>300000</v>
      </c>
      <c r="LM121" t="s">
        <v>12</v>
      </c>
    </row>
    <row r="122" spans="1:325" ht="15.75" thickBot="1" x14ac:dyDescent="0.3">
      <c r="A122" s="9" t="s">
        <v>12</v>
      </c>
      <c r="B122" s="10" t="s">
        <v>47</v>
      </c>
      <c r="C122" s="10" t="s">
        <v>14</v>
      </c>
      <c r="D122" s="11">
        <v>47669</v>
      </c>
      <c r="E122" s="11">
        <f t="shared" si="5"/>
        <v>47608</v>
      </c>
      <c r="F122" s="11">
        <f>DATE(YEAR($E122)+$LL122,MONTH($E122),DAY($E122))</f>
        <v>51991</v>
      </c>
      <c r="G122" s="11">
        <f>DATE(YEAR($F122)+$LL122,MONTH($F122),DAY($F122))</f>
        <v>56374</v>
      </c>
      <c r="H122" s="11">
        <f>DATE(YEAR($G122)+$LL122,MONTH($G122),DAY($G122))</f>
        <v>60757</v>
      </c>
      <c r="I122" s="11">
        <f>DATE(YEAR($H122)+$LL122,MONTH($H122),DAY($H122))</f>
        <v>65140</v>
      </c>
      <c r="J122" s="12">
        <f>DATE(YEAR($I122)+$LL122,MONTH($I122),DAY($I122))</f>
        <v>69523</v>
      </c>
      <c r="K122" s="15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LK122" t="s">
        <v>16</v>
      </c>
      <c r="LL122">
        <v>12</v>
      </c>
      <c r="LM122" t="s">
        <v>12</v>
      </c>
    </row>
    <row r="123" spans="1:325" ht="15.75" thickBot="1" x14ac:dyDescent="0.3">
      <c r="A123" s="9" t="s">
        <v>12</v>
      </c>
      <c r="B123" s="10" t="s">
        <v>47</v>
      </c>
      <c r="C123" s="10" t="s">
        <v>14</v>
      </c>
      <c r="D123" s="11">
        <v>44321.215277777781</v>
      </c>
      <c r="E123" s="11">
        <f t="shared" si="5"/>
        <v>44260</v>
      </c>
      <c r="F123" s="11">
        <f>DATE(YEAR($E123),MONTH($E123),DAY($E123)+$LL123*30.4/10000)</f>
        <v>45172</v>
      </c>
      <c r="G123" s="11">
        <f>DATE(YEAR($F123),MONTH($F123),DAY($F123)+$LL123*30.4/10000)</f>
        <v>46084</v>
      </c>
      <c r="H123" s="11">
        <f>DATE(YEAR($G123),MONTH($G123),DAY($G123)+$LL123*30.4/10000)</f>
        <v>46996</v>
      </c>
      <c r="I123" s="11">
        <f>DATE(YEAR($H123),MONTH($H123),DAY($H123)+$LL123*30.4/10000)</f>
        <v>47908</v>
      </c>
      <c r="J123" s="12">
        <f>DATE(YEAR($I123),MONTH($I123),DAY($I123)+$LL123*30.4/10000)</f>
        <v>48820</v>
      </c>
      <c r="K123" s="15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>
        <v>1</v>
      </c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LK123" t="s">
        <v>15</v>
      </c>
      <c r="LL123">
        <v>300000</v>
      </c>
      <c r="LM123" t="s">
        <v>12</v>
      </c>
    </row>
    <row r="124" spans="1:325" ht="15.75" thickBot="1" x14ac:dyDescent="0.3">
      <c r="A124" s="9" t="s">
        <v>12</v>
      </c>
      <c r="B124" s="10" t="s">
        <v>47</v>
      </c>
      <c r="C124" s="10" t="s">
        <v>14</v>
      </c>
      <c r="D124" s="11">
        <v>47650.583333333336</v>
      </c>
      <c r="E124" s="11">
        <f t="shared" si="5"/>
        <v>47589</v>
      </c>
      <c r="F124" s="11">
        <f>DATE(YEAR($E124)+$LL124,MONTH($E124),DAY($E124))</f>
        <v>51972</v>
      </c>
      <c r="G124" s="11">
        <f>DATE(YEAR($F124)+$LL124,MONTH($F124),DAY($F124))</f>
        <v>56355</v>
      </c>
      <c r="H124" s="11">
        <f>DATE(YEAR($G124)+$LL124,MONTH($G124),DAY($G124))</f>
        <v>60738</v>
      </c>
      <c r="I124" s="11">
        <f>DATE(YEAR($H124)+$LL124,MONTH($H124),DAY($H124))</f>
        <v>65121</v>
      </c>
      <c r="J124" s="12">
        <f>DATE(YEAR($I124)+$LL124,MONTH($I124),DAY($I124))</f>
        <v>69504</v>
      </c>
      <c r="K124" s="15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LK124" t="s">
        <v>16</v>
      </c>
      <c r="LL124">
        <v>12</v>
      </c>
      <c r="LM124" t="s">
        <v>12</v>
      </c>
    </row>
    <row r="125" spans="1:325" ht="15.75" thickBot="1" x14ac:dyDescent="0.3">
      <c r="A125" s="9" t="s">
        <v>12</v>
      </c>
      <c r="B125" s="10" t="s">
        <v>47</v>
      </c>
      <c r="C125" s="10" t="s">
        <v>14</v>
      </c>
      <c r="D125" s="11">
        <v>44320.487500000003</v>
      </c>
      <c r="E125" s="11">
        <f t="shared" si="5"/>
        <v>44259</v>
      </c>
      <c r="F125" s="11">
        <f>DATE(YEAR($E125),MONTH($E125),DAY($E125)+$LL125*30.4/10000)</f>
        <v>45171</v>
      </c>
      <c r="G125" s="11">
        <f>DATE(YEAR($F125),MONTH($F125),DAY($F125)+$LL125*30.4/10000)</f>
        <v>46083</v>
      </c>
      <c r="H125" s="11">
        <f>DATE(YEAR($G125),MONTH($G125),DAY($G125)+$LL125*30.4/10000)</f>
        <v>46995</v>
      </c>
      <c r="I125" s="11">
        <f>DATE(YEAR($H125),MONTH($H125),DAY($H125)+$LL125*30.4/10000)</f>
        <v>47907</v>
      </c>
      <c r="J125" s="12">
        <f>DATE(YEAR($I125),MONTH($I125),DAY($I125)+$LL125*30.4/10000)</f>
        <v>48819</v>
      </c>
      <c r="K125" s="15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>
        <v>1</v>
      </c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LK125" t="s">
        <v>15</v>
      </c>
      <c r="LL125">
        <v>300000</v>
      </c>
      <c r="LM125" t="s">
        <v>12</v>
      </c>
    </row>
    <row r="126" spans="1:325" ht="15.75" thickBot="1" x14ac:dyDescent="0.3">
      <c r="A126" s="9" t="s">
        <v>12</v>
      </c>
      <c r="B126" s="10" t="s">
        <v>47</v>
      </c>
      <c r="C126" s="10" t="s">
        <v>14</v>
      </c>
      <c r="D126" s="11">
        <v>47661</v>
      </c>
      <c r="E126" s="11">
        <f t="shared" si="5"/>
        <v>47600</v>
      </c>
      <c r="F126" s="11">
        <f>DATE(YEAR($E126)+$LL126,MONTH($E126),DAY($E126))</f>
        <v>51983</v>
      </c>
      <c r="G126" s="11">
        <f>DATE(YEAR($F126)+$LL126,MONTH($F126),DAY($F126))</f>
        <v>56366</v>
      </c>
      <c r="H126" s="11">
        <f>DATE(YEAR($G126)+$LL126,MONTH($G126),DAY($G126))</f>
        <v>60749</v>
      </c>
      <c r="I126" s="11">
        <f>DATE(YEAR($H126)+$LL126,MONTH($H126),DAY($H126))</f>
        <v>65132</v>
      </c>
      <c r="J126" s="12">
        <f>DATE(YEAR($I126)+$LL126,MONTH($I126),DAY($I126))</f>
        <v>69515</v>
      </c>
      <c r="K126" s="15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LK126" t="s">
        <v>16</v>
      </c>
      <c r="LL126">
        <v>12</v>
      </c>
      <c r="LM126" t="s">
        <v>12</v>
      </c>
    </row>
    <row r="127" spans="1:325" ht="15.75" thickBot="1" x14ac:dyDescent="0.3">
      <c r="A127" s="9" t="s">
        <v>12</v>
      </c>
      <c r="B127" s="10" t="s">
        <v>47</v>
      </c>
      <c r="C127" s="10" t="s">
        <v>14</v>
      </c>
      <c r="D127" s="11">
        <v>44321.211805555555</v>
      </c>
      <c r="E127" s="11">
        <f t="shared" si="5"/>
        <v>44260</v>
      </c>
      <c r="F127" s="11">
        <f>DATE(YEAR($E127),MONTH($E127),DAY($E127)+$LL127*30.4/10000)</f>
        <v>45172</v>
      </c>
      <c r="G127" s="11">
        <f>DATE(YEAR($F127),MONTH($F127),DAY($F127)+$LL127*30.4/10000)</f>
        <v>46084</v>
      </c>
      <c r="H127" s="11">
        <f>DATE(YEAR($G127),MONTH($G127),DAY($G127)+$LL127*30.4/10000)</f>
        <v>46996</v>
      </c>
      <c r="I127" s="11">
        <f>DATE(YEAR($H127),MONTH($H127),DAY($H127)+$LL127*30.4/10000)</f>
        <v>47908</v>
      </c>
      <c r="J127" s="12">
        <f>DATE(YEAR($I127),MONTH($I127),DAY($I127)+$LL127*30.4/10000)</f>
        <v>48820</v>
      </c>
      <c r="K127" s="15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>
        <v>1</v>
      </c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LK127" t="s">
        <v>15</v>
      </c>
      <c r="LL127">
        <v>300000</v>
      </c>
      <c r="LM127" t="s">
        <v>12</v>
      </c>
    </row>
    <row r="128" spans="1:325" ht="15.75" thickBot="1" x14ac:dyDescent="0.3">
      <c r="A128" s="9" t="s">
        <v>12</v>
      </c>
      <c r="B128" s="10" t="s">
        <v>47</v>
      </c>
      <c r="C128" s="10" t="s">
        <v>14</v>
      </c>
      <c r="D128" s="11">
        <v>47662</v>
      </c>
      <c r="E128" s="11">
        <f t="shared" si="5"/>
        <v>47601</v>
      </c>
      <c r="F128" s="11">
        <f>DATE(YEAR($E128)+$LL128,MONTH($E128),DAY($E128))</f>
        <v>51984</v>
      </c>
      <c r="G128" s="11">
        <f>DATE(YEAR($F128)+$LL128,MONTH($F128),DAY($F128))</f>
        <v>56367</v>
      </c>
      <c r="H128" s="11">
        <f>DATE(YEAR($G128)+$LL128,MONTH($G128),DAY($G128))</f>
        <v>60750</v>
      </c>
      <c r="I128" s="11">
        <f>DATE(YEAR($H128)+$LL128,MONTH($H128),DAY($H128))</f>
        <v>65133</v>
      </c>
      <c r="J128" s="12">
        <f>DATE(YEAR($I128)+$LL128,MONTH($I128),DAY($I128))</f>
        <v>69516</v>
      </c>
      <c r="K128" s="15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LK128" t="s">
        <v>16</v>
      </c>
      <c r="LL128">
        <v>12</v>
      </c>
      <c r="LM128" t="s">
        <v>12</v>
      </c>
    </row>
    <row r="129" spans="1:325" ht="15.75" thickBot="1" x14ac:dyDescent="0.3">
      <c r="A129" s="9" t="s">
        <v>12</v>
      </c>
      <c r="B129" s="10" t="s">
        <v>47</v>
      </c>
      <c r="C129" s="10" t="s">
        <v>39</v>
      </c>
      <c r="D129" s="11">
        <v>45555</v>
      </c>
      <c r="E129" s="11">
        <f t="shared" si="5"/>
        <v>45493</v>
      </c>
      <c r="F129" s="11">
        <f>DATE(YEAR($E129)+$LL129,MONTH($E129),DAY($E129))</f>
        <v>49876</v>
      </c>
      <c r="G129" s="11">
        <f>DATE(YEAR($F129)+$LL129,MONTH($F129),DAY($F129))</f>
        <v>54259</v>
      </c>
      <c r="H129" s="11">
        <f>DATE(YEAR($G129)+$LL129,MONTH($G129),DAY($G129))</f>
        <v>58642</v>
      </c>
      <c r="I129" s="11">
        <f>DATE(YEAR($H129)+$LL129,MONTH($H129),DAY($H129))</f>
        <v>63025</v>
      </c>
      <c r="J129" s="12">
        <f>DATE(YEAR($I129)+$LL129,MONTH($I129),DAY($I129))</f>
        <v>67408</v>
      </c>
      <c r="K129" s="15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LK129" t="s">
        <v>16</v>
      </c>
      <c r="LL129">
        <v>12</v>
      </c>
      <c r="LM129" t="s">
        <v>12</v>
      </c>
    </row>
    <row r="130" spans="1:325" ht="15.75" thickBot="1" x14ac:dyDescent="0.3">
      <c r="A130" s="9" t="s">
        <v>12</v>
      </c>
      <c r="B130" s="10" t="s">
        <v>47</v>
      </c>
      <c r="C130" s="10" t="s">
        <v>40</v>
      </c>
      <c r="D130" s="11">
        <v>45555</v>
      </c>
      <c r="E130" s="11">
        <f t="shared" si="5"/>
        <v>45493</v>
      </c>
      <c r="F130" s="11">
        <f>DATE(YEAR($E130)+$LL130,MONTH($E130),DAY($E130))</f>
        <v>49876</v>
      </c>
      <c r="G130" s="11">
        <f>DATE(YEAR($F130)+$LL130,MONTH($F130),DAY($F130))</f>
        <v>54259</v>
      </c>
      <c r="H130" s="11">
        <f>DATE(YEAR($G130)+$LL130,MONTH($G130),DAY($G130))</f>
        <v>58642</v>
      </c>
      <c r="I130" s="11">
        <f>DATE(YEAR($H130)+$LL130,MONTH($H130),DAY($H130))</f>
        <v>63025</v>
      </c>
      <c r="J130" s="12">
        <f>DATE(YEAR($I130)+$LL130,MONTH($I130),DAY($I130))</f>
        <v>67408</v>
      </c>
      <c r="K130" s="15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LK130" t="s">
        <v>16</v>
      </c>
      <c r="LL130">
        <v>12</v>
      </c>
      <c r="LM130" t="s">
        <v>12</v>
      </c>
    </row>
    <row r="131" spans="1:325" ht="15.75" thickBot="1" x14ac:dyDescent="0.3">
      <c r="A131" s="9" t="s">
        <v>12</v>
      </c>
      <c r="B131" s="10" t="s">
        <v>47</v>
      </c>
      <c r="C131" s="10" t="s">
        <v>41</v>
      </c>
      <c r="D131" s="11">
        <v>44364.12222222222</v>
      </c>
      <c r="E131" s="11">
        <f>DATE(YEAR($D131),MONTH($D131)-1,DAY($D131))</f>
        <v>44333</v>
      </c>
      <c r="F131" s="11">
        <f>DATE(YEAR($E131),MONTH($E131),DAY($E131)+$LL131*30.4/10000)</f>
        <v>45062</v>
      </c>
      <c r="G131" s="11">
        <f>DATE(YEAR($F131),MONTH($F131),DAY($F131)+$LL131*30.4/10000)</f>
        <v>45791</v>
      </c>
      <c r="H131" s="11">
        <f>DATE(YEAR($G131),MONTH($G131),DAY($G131)+$LL131*30.4/10000)</f>
        <v>46520</v>
      </c>
      <c r="I131" s="11">
        <f>DATE(YEAR($H131),MONTH($H131),DAY($H131)+$LL131*30.4/10000)</f>
        <v>47249</v>
      </c>
      <c r="J131" s="12">
        <f>DATE(YEAR($I131),MONTH($I131),DAY($I131)+$LL131*30.4/10000)</f>
        <v>47978</v>
      </c>
      <c r="K131" s="15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>
        <v>1</v>
      </c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LK131" t="s">
        <v>15</v>
      </c>
      <c r="LL131">
        <v>240000</v>
      </c>
      <c r="LM131" t="s">
        <v>12</v>
      </c>
    </row>
    <row r="132" spans="1:325" ht="15.75" thickBot="1" x14ac:dyDescent="0.3">
      <c r="A132" s="9" t="s">
        <v>12</v>
      </c>
      <c r="B132" s="10" t="s">
        <v>47</v>
      </c>
      <c r="C132" s="10" t="s">
        <v>42</v>
      </c>
      <c r="D132" s="11">
        <v>44094.958333333336</v>
      </c>
      <c r="E132" s="11">
        <f>DATE(YEAR($D132),MONTH($D132)-1,DAY($D132))</f>
        <v>44063</v>
      </c>
      <c r="F132" s="11">
        <f>DATE(YEAR($E132)+$LL132,MONTH($E132),DAY($E132))</f>
        <v>46985</v>
      </c>
      <c r="G132" s="11">
        <f>DATE(YEAR($F132)+$LL132,MONTH($F132),DAY($F132))</f>
        <v>49907</v>
      </c>
      <c r="H132" s="11">
        <f>DATE(YEAR($G132)+$LL132,MONTH($G132),DAY($G132))</f>
        <v>52829</v>
      </c>
      <c r="I132" s="11">
        <f>DATE(YEAR($H132)+$LL132,MONTH($H132),DAY($H132))</f>
        <v>55751</v>
      </c>
      <c r="J132" s="12">
        <f>DATE(YEAR($I132)+$LL132,MONTH($I132),DAY($I132))</f>
        <v>58673</v>
      </c>
      <c r="K132" s="15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>
        <v>1</v>
      </c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LK132" t="s">
        <v>16</v>
      </c>
      <c r="LL132">
        <v>8</v>
      </c>
      <c r="LM132" t="s">
        <v>12</v>
      </c>
    </row>
    <row r="133" spans="1:325" ht="15.75" thickBot="1" x14ac:dyDescent="0.3">
      <c r="A133" s="9" t="s">
        <v>12</v>
      </c>
      <c r="B133" s="10" t="s">
        <v>47</v>
      </c>
      <c r="C133" s="10" t="s">
        <v>43</v>
      </c>
      <c r="D133" s="11">
        <v>44364.12222222222</v>
      </c>
      <c r="E133" s="11">
        <f>DATE(YEAR($D133),MONTH($D133)-1,DAY($D133))</f>
        <v>44333</v>
      </c>
      <c r="F133" s="11">
        <f>DATE(YEAR($E133),MONTH($E133),DAY($E133)+$LL133*30.4/10000)</f>
        <v>45062</v>
      </c>
      <c r="G133" s="11">
        <f>DATE(YEAR($F133),MONTH($F133),DAY($F133)+$LL133*30.4/10000)</f>
        <v>45791</v>
      </c>
      <c r="H133" s="11">
        <f>DATE(YEAR($G133),MONTH($G133),DAY($G133)+$LL133*30.4/10000)</f>
        <v>46520</v>
      </c>
      <c r="I133" s="11">
        <f>DATE(YEAR($H133),MONTH($H133),DAY($H133)+$LL133*30.4/10000)</f>
        <v>47249</v>
      </c>
      <c r="J133" s="12">
        <f>DATE(YEAR($I133),MONTH($I133),DAY($I133)+$LL133*30.4/10000)</f>
        <v>47978</v>
      </c>
      <c r="K133" s="15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>
        <v>1</v>
      </c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LK133" t="s">
        <v>15</v>
      </c>
      <c r="LL133">
        <v>240000</v>
      </c>
      <c r="LM133" t="s">
        <v>12</v>
      </c>
    </row>
    <row r="134" spans="1:325" ht="15.75" thickBot="1" x14ac:dyDescent="0.3">
      <c r="A134" s="9" t="s">
        <v>12</v>
      </c>
      <c r="B134" s="10" t="s">
        <v>47</v>
      </c>
      <c r="C134" s="10" t="s">
        <v>44</v>
      </c>
      <c r="D134" s="11">
        <v>44400.592361111114</v>
      </c>
      <c r="E134" s="11">
        <f>DATE(YEAR($D134),MONTH($D134),DAY($D134)-7)</f>
        <v>44393</v>
      </c>
      <c r="F134" s="11">
        <f>DATE(YEAR($E134),MONTH($E134)+$LL134,DAY($E134))</f>
        <v>44973</v>
      </c>
      <c r="G134" s="11">
        <f>DATE(YEAR($F134),MONTH($F134)+$LL134,DAY($F134))</f>
        <v>45551</v>
      </c>
      <c r="H134" s="11">
        <f>DATE(YEAR($G134),MONTH($G134)+$LL134,DAY($G134))</f>
        <v>46128</v>
      </c>
      <c r="I134" s="11">
        <f>DATE(YEAR($H134),MONTH($H134)+$LL134,DAY($H134))</f>
        <v>46707</v>
      </c>
      <c r="J134" s="12">
        <f>DATE(YEAR($I134),MONTH($I134)+$LL134,DAY($I134))</f>
        <v>47285</v>
      </c>
      <c r="K134" s="15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>
        <v>1</v>
      </c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LK134" t="s">
        <v>18</v>
      </c>
      <c r="LL134">
        <v>19</v>
      </c>
      <c r="LM134" t="s">
        <v>12</v>
      </c>
    </row>
    <row r="135" spans="1:325" ht="15.75" thickBot="1" x14ac:dyDescent="0.3">
      <c r="A135" s="9" t="s">
        <v>12</v>
      </c>
      <c r="B135" s="10" t="s">
        <v>47</v>
      </c>
      <c r="C135" s="10" t="s">
        <v>45</v>
      </c>
      <c r="D135" s="11">
        <v>44033.500694444447</v>
      </c>
      <c r="E135" s="11">
        <f>DATE(YEAR($D135),MONTH($D135),DAY($D135)-7)</f>
        <v>44026</v>
      </c>
      <c r="F135" s="11">
        <f>DATE(YEAR($E135),MONTH($E135)+$LL135,DAY($E135))</f>
        <v>44422</v>
      </c>
      <c r="G135" s="11">
        <f>DATE(YEAR($F135),MONTH($F135)+$LL135,DAY($F135))</f>
        <v>44818</v>
      </c>
      <c r="H135" s="11">
        <f>DATE(YEAR($G135),MONTH($G135)+$LL135,DAY($G135))</f>
        <v>45213</v>
      </c>
      <c r="I135" s="11">
        <f>DATE(YEAR($H135),MONTH($H135)+$LL135,DAY($H135))</f>
        <v>45610</v>
      </c>
      <c r="J135" s="12">
        <f>DATE(YEAR($I135),MONTH($I135)+$LL135,DAY($I135))</f>
        <v>46005</v>
      </c>
      <c r="K135" s="15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>
        <v>1</v>
      </c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>
        <v>1</v>
      </c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LK135" t="s">
        <v>18</v>
      </c>
      <c r="LL135">
        <v>13</v>
      </c>
      <c r="LM135" t="s">
        <v>12</v>
      </c>
    </row>
    <row r="136" spans="1:325" ht="15.75" thickBot="1" x14ac:dyDescent="0.3">
      <c r="A136" s="9" t="s">
        <v>12</v>
      </c>
      <c r="B136" s="10" t="s">
        <v>47</v>
      </c>
      <c r="C136" s="10" t="s">
        <v>32</v>
      </c>
      <c r="D136" s="11">
        <v>44364.12222222222</v>
      </c>
      <c r="E136" s="11">
        <f>DATE(YEAR($D136),MONTH($D136)-1,DAY($D136))</f>
        <v>44333</v>
      </c>
      <c r="F136" s="11">
        <f>DATE(YEAR($E136),MONTH($E136),DAY($E136)+$LL136*30.4/10000)</f>
        <v>45062</v>
      </c>
      <c r="G136" s="11">
        <f>DATE(YEAR($F136),MONTH($F136),DAY($F136)+$LL136*30.4/10000)</f>
        <v>45791</v>
      </c>
      <c r="H136" s="11">
        <f>DATE(YEAR($G136),MONTH($G136),DAY($G136)+$LL136*30.4/10000)</f>
        <v>46520</v>
      </c>
      <c r="I136" s="11">
        <f>DATE(YEAR($H136),MONTH($H136),DAY($H136)+$LL136*30.4/10000)</f>
        <v>47249</v>
      </c>
      <c r="J136" s="12">
        <f>DATE(YEAR($I136),MONTH($I136),DAY($I136)+$LL136*30.4/10000)</f>
        <v>47978</v>
      </c>
      <c r="K136" s="15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>
        <v>1</v>
      </c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LK136" t="s">
        <v>15</v>
      </c>
      <c r="LL136">
        <v>240000</v>
      </c>
      <c r="LM136" t="s">
        <v>12</v>
      </c>
    </row>
    <row r="137" spans="1:325" ht="15.75" thickBot="1" x14ac:dyDescent="0.3">
      <c r="A137" s="9" t="s">
        <v>12</v>
      </c>
      <c r="B137" s="10" t="s">
        <v>47</v>
      </c>
      <c r="C137" s="10" t="s">
        <v>33</v>
      </c>
      <c r="D137" s="11">
        <v>44507.142361111109</v>
      </c>
      <c r="E137" s="11">
        <f>DATE(YEAR($D137),MONTH($D137)-1,DAY($D137))</f>
        <v>44476</v>
      </c>
      <c r="F137" s="11">
        <f>DATE(YEAR($E137),MONTH($E137),DAY($E137)+$LL137/10)</f>
        <v>45076</v>
      </c>
      <c r="G137" s="11">
        <f>DATE(YEAR($F137),MONTH($F137),DAY($F137)+$LL137/10)</f>
        <v>45676</v>
      </c>
      <c r="H137" s="11">
        <f>DATE(YEAR($G137),MONTH($G137),DAY($G137)+$LL137/10)</f>
        <v>46276</v>
      </c>
      <c r="I137" s="11">
        <f>DATE(YEAR($H137),MONTH($H137),DAY($H137)+$LL137/10)</f>
        <v>46876</v>
      </c>
      <c r="J137" s="12">
        <f>DATE(YEAR($I137),MONTH($I137),DAY($I137)+$LL137/10)</f>
        <v>47476</v>
      </c>
      <c r="K137" s="15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>
        <v>1</v>
      </c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LK137" t="s">
        <v>21</v>
      </c>
      <c r="LL137">
        <v>6000</v>
      </c>
      <c r="LM137" t="s">
        <v>12</v>
      </c>
    </row>
    <row r="138" spans="1:325" ht="15.75" thickBot="1" x14ac:dyDescent="0.3">
      <c r="A138" s="9" t="s">
        <v>12</v>
      </c>
      <c r="B138" s="10" t="s">
        <v>47</v>
      </c>
      <c r="C138" s="10" t="s">
        <v>33</v>
      </c>
      <c r="D138" s="11">
        <v>44571.023611111108</v>
      </c>
      <c r="E138" s="11">
        <f>DATE(YEAR($D138),MONTH($D138)-1,DAY($D138))</f>
        <v>44540</v>
      </c>
      <c r="F138" s="11">
        <f>DATE(YEAR($E138),MONTH($E138),DAY($E138)+$LL138/10)</f>
        <v>45140</v>
      </c>
      <c r="G138" s="11">
        <f>DATE(YEAR($F138),MONTH($F138),DAY($F138)+$LL138/10)</f>
        <v>45740</v>
      </c>
      <c r="H138" s="11">
        <f>DATE(YEAR($G138),MONTH($G138),DAY($G138)+$LL138/10)</f>
        <v>46340</v>
      </c>
      <c r="I138" s="11">
        <f>DATE(YEAR($H138),MONTH($H138),DAY($H138)+$LL138/10)</f>
        <v>46940</v>
      </c>
      <c r="J138" s="12">
        <f>DATE(YEAR($I138),MONTH($I138),DAY($I138)+$LL138/10)</f>
        <v>47540</v>
      </c>
      <c r="K138" s="15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>
        <v>1</v>
      </c>
      <c r="DG138" s="16"/>
      <c r="DH138" s="16"/>
      <c r="DI138" s="16"/>
      <c r="DJ138" s="16"/>
      <c r="DK138" s="16"/>
      <c r="LK138" t="s">
        <v>21</v>
      </c>
      <c r="LL138">
        <v>6000</v>
      </c>
      <c r="LM138" t="s">
        <v>12</v>
      </c>
    </row>
    <row r="139" spans="1:325" ht="15.75" thickBot="1" x14ac:dyDescent="0.3">
      <c r="A139" s="9" t="s">
        <v>12</v>
      </c>
      <c r="B139" s="10" t="s">
        <v>47</v>
      </c>
      <c r="C139" s="10" t="s">
        <v>34</v>
      </c>
      <c r="D139" s="11">
        <v>43972.681250000001</v>
      </c>
      <c r="E139" s="11">
        <f>DATE(YEAR($D139),MONTH($D139),DAY($D139)-7)</f>
        <v>43965</v>
      </c>
      <c r="F139" s="11">
        <f>DATE(YEAR($E139),MONTH($E139)+$LL139,DAY($E139))</f>
        <v>45091</v>
      </c>
      <c r="G139" s="11">
        <f>DATE(YEAR($F139),MONTH($F139)+$LL139,DAY($F139))</f>
        <v>46217</v>
      </c>
      <c r="H139" s="11">
        <f>DATE(YEAR($G139),MONTH($G139)+$LL139,DAY($G139))</f>
        <v>47344</v>
      </c>
      <c r="I139" s="11">
        <f>DATE(YEAR($H139),MONTH($H139)+$LL139,DAY($H139))</f>
        <v>48471</v>
      </c>
      <c r="J139" s="12">
        <f>DATE(YEAR($I139),MONTH($I139)+$LL139,DAY($I139))</f>
        <v>49596</v>
      </c>
      <c r="K139" s="15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>
        <v>1</v>
      </c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LK139" t="s">
        <v>18</v>
      </c>
      <c r="LL139">
        <v>37</v>
      </c>
      <c r="LM139" t="s">
        <v>12</v>
      </c>
    </row>
    <row r="140" spans="1:325" ht="15.75" thickBot="1" x14ac:dyDescent="0.3">
      <c r="A140" s="9" t="s">
        <v>12</v>
      </c>
      <c r="B140" s="10" t="s">
        <v>47</v>
      </c>
      <c r="C140" s="10" t="s">
        <v>38</v>
      </c>
      <c r="D140" s="11">
        <v>43992.827777777777</v>
      </c>
      <c r="E140" s="11">
        <f>DATE(YEAR($D140),MONTH($D140)-1,DAY($D140))</f>
        <v>43961</v>
      </c>
      <c r="F140" s="11">
        <f>DATE(YEAR($E140),MONTH($E140),DAY($E140)+$LL140*30.4/650)</f>
        <v>44802</v>
      </c>
      <c r="G140" s="11">
        <f>DATE(YEAR($F140),MONTH($F140),DAY($F140)+$LL140*30.4/650)</f>
        <v>45643</v>
      </c>
      <c r="H140" s="11">
        <f>DATE(YEAR($G140),MONTH($G140),DAY($G140)+$LL140*30.4/650)</f>
        <v>46484</v>
      </c>
      <c r="I140" s="11">
        <f>DATE(YEAR($H140),MONTH($H140),DAY($H140)+$LL140*30.4/650)</f>
        <v>47325</v>
      </c>
      <c r="J140" s="12">
        <f>DATE(YEAR($I140),MONTH($I140),DAY($I140)+$LL140*30.4/650)</f>
        <v>48166</v>
      </c>
      <c r="K140" s="15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>
        <v>1</v>
      </c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LK140" t="s">
        <v>28</v>
      </c>
      <c r="LL140">
        <v>18000</v>
      </c>
      <c r="LM140" t="s">
        <v>12</v>
      </c>
    </row>
    <row r="141" spans="1:325" ht="15.75" thickBot="1" x14ac:dyDescent="0.3">
      <c r="A141" s="9" t="s">
        <v>12</v>
      </c>
      <c r="B141" s="10" t="s">
        <v>47</v>
      </c>
      <c r="C141" s="10" t="s">
        <v>35</v>
      </c>
      <c r="D141" s="11">
        <v>44364.12222222222</v>
      </c>
      <c r="E141" s="11">
        <f>DATE(YEAR($D141),MONTH($D141)-1,DAY($D141))</f>
        <v>44333</v>
      </c>
      <c r="F141" s="11">
        <f>DATE(YEAR($E141),MONTH($E141),DAY($E141)+$LL141*30.4/10000)</f>
        <v>45062</v>
      </c>
      <c r="G141" s="11">
        <f>DATE(YEAR($F141),MONTH($F141),DAY($F141)+$LL141*30.4/10000)</f>
        <v>45791</v>
      </c>
      <c r="H141" s="11">
        <f>DATE(YEAR($G141),MONTH($G141),DAY($G141)+$LL141*30.4/10000)</f>
        <v>46520</v>
      </c>
      <c r="I141" s="11">
        <f>DATE(YEAR($H141),MONTH($H141),DAY($H141)+$LL141*30.4/10000)</f>
        <v>47249</v>
      </c>
      <c r="J141" s="12">
        <f>DATE(YEAR($I141),MONTH($I141),DAY($I141)+$LL141*30.4/10000)</f>
        <v>47978</v>
      </c>
      <c r="K141" s="15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>
        <v>1</v>
      </c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LK141" t="s">
        <v>15</v>
      </c>
      <c r="LL141">
        <v>240000</v>
      </c>
      <c r="LM141" t="s">
        <v>12</v>
      </c>
    </row>
    <row r="142" spans="1:325" ht="15.75" thickBot="1" x14ac:dyDescent="0.3">
      <c r="A142" s="9" t="s">
        <v>12</v>
      </c>
      <c r="B142" s="10" t="s">
        <v>47</v>
      </c>
      <c r="C142" s="10" t="s">
        <v>36</v>
      </c>
      <c r="D142" s="11">
        <v>43970.697916666664</v>
      </c>
      <c r="E142" s="11">
        <f>DATE(YEAR($D142),MONTH($D142),DAY($D142)-7)</f>
        <v>43963</v>
      </c>
      <c r="F142" s="11">
        <f>DATE(YEAR($E142),MONTH($E142)+$LL142,DAY($E142))</f>
        <v>45089</v>
      </c>
      <c r="G142" s="11">
        <f>DATE(YEAR($F142),MONTH($F142)+$LL142,DAY($F142))</f>
        <v>46215</v>
      </c>
      <c r="H142" s="11">
        <f>DATE(YEAR($G142),MONTH($G142)+$LL142,DAY($G142))</f>
        <v>47342</v>
      </c>
      <c r="I142" s="11">
        <f>DATE(YEAR($H142),MONTH($H142)+$LL142,DAY($H142))</f>
        <v>48469</v>
      </c>
      <c r="J142" s="12">
        <f>DATE(YEAR($I142),MONTH($I142)+$LL142,DAY($I142))</f>
        <v>49594</v>
      </c>
      <c r="K142" s="15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>
        <v>1</v>
      </c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LK142" t="s">
        <v>18</v>
      </c>
      <c r="LL142">
        <v>37</v>
      </c>
      <c r="LM142" t="s">
        <v>12</v>
      </c>
    </row>
    <row r="143" spans="1:325" ht="15.75" thickBot="1" x14ac:dyDescent="0.3">
      <c r="A143" s="9" t="s">
        <v>12</v>
      </c>
      <c r="B143" s="10" t="s">
        <v>48</v>
      </c>
      <c r="C143" s="10" t="s">
        <v>14</v>
      </c>
      <c r="D143" s="11">
        <v>48103.65347222222</v>
      </c>
      <c r="E143" s="11">
        <f t="shared" ref="E143:E156" si="6">DATE(YEAR($D143),MONTH($D143)-2,DAY($D143))</f>
        <v>48041</v>
      </c>
      <c r="F143" s="11">
        <f>DATE(YEAR($E143)+$LL143,MONTH($E143),DAY($E143))</f>
        <v>52424</v>
      </c>
      <c r="G143" s="11">
        <f>DATE(YEAR($F143)+$LL143,MONTH($F143),DAY($F143))</f>
        <v>56807</v>
      </c>
      <c r="H143" s="11">
        <f>DATE(YEAR($G143)+$LL143,MONTH($G143),DAY($G143))</f>
        <v>61190</v>
      </c>
      <c r="I143" s="11">
        <f>DATE(YEAR($H143)+$LL143,MONTH($H143),DAY($H143))</f>
        <v>65573</v>
      </c>
      <c r="J143" s="12">
        <f>DATE(YEAR($I143)+$LL143,MONTH($I143),DAY($I143))</f>
        <v>69956</v>
      </c>
      <c r="K143" s="15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LK143" t="s">
        <v>16</v>
      </c>
      <c r="LL143">
        <v>12</v>
      </c>
      <c r="LM143" t="s">
        <v>12</v>
      </c>
    </row>
    <row r="144" spans="1:325" ht="15.75" thickBot="1" x14ac:dyDescent="0.3">
      <c r="A144" s="9" t="s">
        <v>12</v>
      </c>
      <c r="B144" s="10" t="s">
        <v>48</v>
      </c>
      <c r="C144" s="10" t="s">
        <v>14</v>
      </c>
      <c r="D144" s="11">
        <v>44737.199305555558</v>
      </c>
      <c r="E144" s="11">
        <f t="shared" si="6"/>
        <v>44676</v>
      </c>
      <c r="F144" s="11">
        <f>DATE(YEAR($E144),MONTH($E144),DAY($E144)+$LL144*30.4/10000)</f>
        <v>45588</v>
      </c>
      <c r="G144" s="11">
        <f>DATE(YEAR($F144),MONTH($F144),DAY($F144)+$LL144*30.4/10000)</f>
        <v>46500</v>
      </c>
      <c r="H144" s="11">
        <f>DATE(YEAR($G144),MONTH($G144),DAY($G144)+$LL144*30.4/10000)</f>
        <v>47412</v>
      </c>
      <c r="I144" s="11">
        <f>DATE(YEAR($H144),MONTH($H144),DAY($H144)+$LL144*30.4/10000)</f>
        <v>48324</v>
      </c>
      <c r="J144" s="12">
        <f>DATE(YEAR($I144),MONTH($I144),DAY($I144)+$LL144*30.4/10000)</f>
        <v>49236</v>
      </c>
      <c r="K144" s="15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LK144" t="s">
        <v>15</v>
      </c>
      <c r="LL144">
        <v>300000</v>
      </c>
      <c r="LM144" t="s">
        <v>12</v>
      </c>
    </row>
    <row r="145" spans="1:325" ht="15.75" thickBot="1" x14ac:dyDescent="0.3">
      <c r="A145" s="9" t="s">
        <v>12</v>
      </c>
      <c r="B145" s="10" t="s">
        <v>48</v>
      </c>
      <c r="C145" s="10" t="s">
        <v>14</v>
      </c>
      <c r="D145" s="11">
        <v>48088.904861111114</v>
      </c>
      <c r="E145" s="11">
        <f t="shared" si="6"/>
        <v>48027</v>
      </c>
      <c r="F145" s="11">
        <f>DATE(YEAR($E145)+$LL145,MONTH($E145),DAY($E145))</f>
        <v>52410</v>
      </c>
      <c r="G145" s="11">
        <f>DATE(YEAR($F145)+$LL145,MONTH($F145),DAY($F145))</f>
        <v>56793</v>
      </c>
      <c r="H145" s="11">
        <f>DATE(YEAR($G145)+$LL145,MONTH($G145),DAY($G145))</f>
        <v>61176</v>
      </c>
      <c r="I145" s="11">
        <f>DATE(YEAR($H145)+$LL145,MONTH($H145),DAY($H145))</f>
        <v>65559</v>
      </c>
      <c r="J145" s="12">
        <f>DATE(YEAR($I145)+$LL145,MONTH($I145),DAY($I145))</f>
        <v>69942</v>
      </c>
      <c r="K145" s="15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LK145" t="s">
        <v>16</v>
      </c>
      <c r="LL145">
        <v>12</v>
      </c>
      <c r="LM145" t="s">
        <v>12</v>
      </c>
    </row>
    <row r="146" spans="1:325" ht="15.75" thickBot="1" x14ac:dyDescent="0.3">
      <c r="A146" s="9" t="s">
        <v>12</v>
      </c>
      <c r="B146" s="10" t="s">
        <v>48</v>
      </c>
      <c r="C146" s="10" t="s">
        <v>14</v>
      </c>
      <c r="D146" s="11">
        <v>44799.152083333334</v>
      </c>
      <c r="E146" s="11">
        <f t="shared" si="6"/>
        <v>44738</v>
      </c>
      <c r="F146" s="11">
        <f>DATE(YEAR($E146),MONTH($E146),DAY($E146)+$LL146*30.4/10000)</f>
        <v>45650</v>
      </c>
      <c r="G146" s="11">
        <f>DATE(YEAR($F146),MONTH($F146),DAY($F146)+$LL146*30.4/10000)</f>
        <v>46562</v>
      </c>
      <c r="H146" s="11">
        <f>DATE(YEAR($G146),MONTH($G146),DAY($G146)+$LL146*30.4/10000)</f>
        <v>47474</v>
      </c>
      <c r="I146" s="11">
        <f>DATE(YEAR($H146),MONTH($H146),DAY($H146)+$LL146*30.4/10000)</f>
        <v>48386</v>
      </c>
      <c r="J146" s="12">
        <f>DATE(YEAR($I146),MONTH($I146),DAY($I146)+$LL146*30.4/10000)</f>
        <v>49298</v>
      </c>
      <c r="K146" s="15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LK146" t="s">
        <v>15</v>
      </c>
      <c r="LL146">
        <v>300000</v>
      </c>
      <c r="LM146" t="s">
        <v>12</v>
      </c>
    </row>
    <row r="147" spans="1:325" ht="15.75" thickBot="1" x14ac:dyDescent="0.3">
      <c r="A147" s="9" t="s">
        <v>12</v>
      </c>
      <c r="B147" s="10" t="s">
        <v>48</v>
      </c>
      <c r="C147" s="10" t="s">
        <v>14</v>
      </c>
      <c r="D147" s="11">
        <v>47522.654861111114</v>
      </c>
      <c r="E147" s="11">
        <f t="shared" si="6"/>
        <v>47460</v>
      </c>
      <c r="F147" s="11">
        <f>DATE(YEAR($E147)+$LL147,MONTH($E147),DAY($E147))</f>
        <v>51843</v>
      </c>
      <c r="G147" s="11">
        <f>DATE(YEAR($F147)+$LL147,MONTH($F147),DAY($F147))</f>
        <v>56226</v>
      </c>
      <c r="H147" s="11">
        <f>DATE(YEAR($G147)+$LL147,MONTH($G147),DAY($G147))</f>
        <v>60609</v>
      </c>
      <c r="I147" s="11">
        <f>DATE(YEAR($H147)+$LL147,MONTH($H147),DAY($H147))</f>
        <v>64992</v>
      </c>
      <c r="J147" s="12">
        <f>DATE(YEAR($I147)+$LL147,MONTH($I147),DAY($I147))</f>
        <v>69375</v>
      </c>
      <c r="K147" s="15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LK147" t="s">
        <v>16</v>
      </c>
      <c r="LL147">
        <v>12</v>
      </c>
      <c r="LM147" t="s">
        <v>12</v>
      </c>
    </row>
    <row r="148" spans="1:325" ht="15.75" thickBot="1" x14ac:dyDescent="0.3">
      <c r="A148" s="9" t="s">
        <v>12</v>
      </c>
      <c r="B148" s="10" t="s">
        <v>48</v>
      </c>
      <c r="C148" s="10" t="s">
        <v>14</v>
      </c>
      <c r="D148" s="11">
        <v>44284.134722222225</v>
      </c>
      <c r="E148" s="11">
        <f t="shared" si="6"/>
        <v>44225</v>
      </c>
      <c r="F148" s="11">
        <f>DATE(YEAR($E148),MONTH($E148),DAY($E148)+$LL148*30.4/10000)</f>
        <v>45137</v>
      </c>
      <c r="G148" s="11">
        <f>DATE(YEAR($F148),MONTH($F148),DAY($F148)+$LL148*30.4/10000)</f>
        <v>46049</v>
      </c>
      <c r="H148" s="11">
        <f>DATE(YEAR($G148),MONTH($G148),DAY($G148)+$LL148*30.4/10000)</f>
        <v>46961</v>
      </c>
      <c r="I148" s="11">
        <f>DATE(YEAR($H148),MONTH($H148),DAY($H148)+$LL148*30.4/10000)</f>
        <v>47873</v>
      </c>
      <c r="J148" s="12">
        <f>DATE(YEAR($I148),MONTH($I148),DAY($I148)+$LL148*30.4/10000)</f>
        <v>48785</v>
      </c>
      <c r="K148" s="15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>
        <v>1</v>
      </c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LK148" t="s">
        <v>15</v>
      </c>
      <c r="LL148">
        <v>300000</v>
      </c>
      <c r="LM148" t="s">
        <v>12</v>
      </c>
    </row>
    <row r="149" spans="1:325" ht="15.75" thickBot="1" x14ac:dyDescent="0.3">
      <c r="A149" s="9" t="s">
        <v>12</v>
      </c>
      <c r="B149" s="10" t="s">
        <v>48</v>
      </c>
      <c r="C149" s="10" t="s">
        <v>14</v>
      </c>
      <c r="D149" s="11">
        <v>44554.038888888892</v>
      </c>
      <c r="E149" s="11">
        <f t="shared" si="6"/>
        <v>44493</v>
      </c>
      <c r="F149" s="11">
        <f>DATE(YEAR($E149),MONTH($E149),DAY($E149)+$LL149*30.4/10000)</f>
        <v>45405</v>
      </c>
      <c r="G149" s="11">
        <f>DATE(YEAR($F149),MONTH($F149),DAY($F149)+$LL149*30.4/10000)</f>
        <v>46317</v>
      </c>
      <c r="H149" s="11">
        <f>DATE(YEAR($G149),MONTH($G149),DAY($G149)+$LL149*30.4/10000)</f>
        <v>47229</v>
      </c>
      <c r="I149" s="11">
        <f>DATE(YEAR($H149),MONTH($H149),DAY($H149)+$LL149*30.4/10000)</f>
        <v>48141</v>
      </c>
      <c r="J149" s="12">
        <f>DATE(YEAR($I149),MONTH($I149),DAY($I149)+$LL149*30.4/10000)</f>
        <v>49053</v>
      </c>
      <c r="K149" s="15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>
        <v>1</v>
      </c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LK149" t="s">
        <v>15</v>
      </c>
      <c r="LL149">
        <v>300000</v>
      </c>
      <c r="LM149" t="s">
        <v>12</v>
      </c>
    </row>
    <row r="150" spans="1:325" ht="15.75" thickBot="1" x14ac:dyDescent="0.3">
      <c r="A150" s="9" t="s">
        <v>12</v>
      </c>
      <c r="B150" s="10" t="s">
        <v>48</v>
      </c>
      <c r="C150" s="10" t="s">
        <v>14</v>
      </c>
      <c r="D150" s="11">
        <v>47892.466666666667</v>
      </c>
      <c r="E150" s="11">
        <f t="shared" si="6"/>
        <v>47830</v>
      </c>
      <c r="F150" s="11">
        <f>DATE(YEAR($E150)+$LL150,MONTH($E150),DAY($E150))</f>
        <v>52213</v>
      </c>
      <c r="G150" s="11">
        <f>DATE(YEAR($F150)+$LL150,MONTH($F150),DAY($F150))</f>
        <v>56596</v>
      </c>
      <c r="H150" s="11">
        <f>DATE(YEAR($G150)+$LL150,MONTH($G150),DAY($G150))</f>
        <v>60979</v>
      </c>
      <c r="I150" s="11">
        <f>DATE(YEAR($H150)+$LL150,MONTH($H150),DAY($H150))</f>
        <v>65362</v>
      </c>
      <c r="J150" s="12">
        <f>DATE(YEAR($I150)+$LL150,MONTH($I150),DAY($I150))</f>
        <v>69745</v>
      </c>
      <c r="K150" s="15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LK150" t="s">
        <v>16</v>
      </c>
      <c r="LL150">
        <v>12</v>
      </c>
      <c r="LM150" t="s">
        <v>12</v>
      </c>
    </row>
    <row r="151" spans="1:325" ht="15.75" thickBot="1" x14ac:dyDescent="0.3">
      <c r="A151" s="9" t="s">
        <v>12</v>
      </c>
      <c r="B151" s="10" t="s">
        <v>48</v>
      </c>
      <c r="C151" s="10" t="s">
        <v>14</v>
      </c>
      <c r="D151" s="11">
        <v>48103.65347222222</v>
      </c>
      <c r="E151" s="11">
        <f t="shared" si="6"/>
        <v>48041</v>
      </c>
      <c r="F151" s="11">
        <f>DATE(YEAR($E151)+$LL151,MONTH($E151),DAY($E151))</f>
        <v>52424</v>
      </c>
      <c r="G151" s="11">
        <f>DATE(YEAR($F151)+$LL151,MONTH($F151),DAY($F151))</f>
        <v>56807</v>
      </c>
      <c r="H151" s="11">
        <f>DATE(YEAR($G151)+$LL151,MONTH($G151),DAY($G151))</f>
        <v>61190</v>
      </c>
      <c r="I151" s="11">
        <f>DATE(YEAR($H151)+$LL151,MONTH($H151),DAY($H151))</f>
        <v>65573</v>
      </c>
      <c r="J151" s="12">
        <f>DATE(YEAR($I151)+$LL151,MONTH($I151),DAY($I151))</f>
        <v>69956</v>
      </c>
      <c r="K151" s="15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LK151" t="s">
        <v>16</v>
      </c>
      <c r="LL151">
        <v>12</v>
      </c>
      <c r="LM151" t="s">
        <v>12</v>
      </c>
    </row>
    <row r="152" spans="1:325" ht="15.75" thickBot="1" x14ac:dyDescent="0.3">
      <c r="A152" s="9" t="s">
        <v>12</v>
      </c>
      <c r="B152" s="10" t="s">
        <v>48</v>
      </c>
      <c r="C152" s="10" t="s">
        <v>14</v>
      </c>
      <c r="D152" s="11">
        <v>44737.199305555558</v>
      </c>
      <c r="E152" s="11">
        <f t="shared" si="6"/>
        <v>44676</v>
      </c>
      <c r="F152" s="11">
        <f>DATE(YEAR($E152),MONTH($E152),DAY($E152)+$LL152*30.4/10000)</f>
        <v>45588</v>
      </c>
      <c r="G152" s="11">
        <f>DATE(YEAR($F152),MONTH($F152),DAY($F152)+$LL152*30.4/10000)</f>
        <v>46500</v>
      </c>
      <c r="H152" s="11">
        <f>DATE(YEAR($G152),MONTH($G152),DAY($G152)+$LL152*30.4/10000)</f>
        <v>47412</v>
      </c>
      <c r="I152" s="11">
        <f>DATE(YEAR($H152),MONTH($H152),DAY($H152)+$LL152*30.4/10000)</f>
        <v>48324</v>
      </c>
      <c r="J152" s="12">
        <f>DATE(YEAR($I152),MONTH($I152),DAY($I152)+$LL152*30.4/10000)</f>
        <v>49236</v>
      </c>
      <c r="K152" s="15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LK152" t="s">
        <v>15</v>
      </c>
      <c r="LL152">
        <v>300000</v>
      </c>
      <c r="LM152" t="s">
        <v>12</v>
      </c>
    </row>
    <row r="153" spans="1:325" ht="15.75" thickBot="1" x14ac:dyDescent="0.3">
      <c r="A153" s="9" t="s">
        <v>12</v>
      </c>
      <c r="B153" s="10" t="s">
        <v>48</v>
      </c>
      <c r="C153" s="10" t="s">
        <v>14</v>
      </c>
      <c r="D153" s="11">
        <v>44556.713194444441</v>
      </c>
      <c r="E153" s="11">
        <f t="shared" si="6"/>
        <v>44495</v>
      </c>
      <c r="F153" s="11">
        <f>DATE(YEAR($E153),MONTH($E153),DAY($E153)+$LL153*30.4/10000)</f>
        <v>45407</v>
      </c>
      <c r="G153" s="11">
        <f>DATE(YEAR($F153),MONTH($F153),DAY($F153)+$LL153*30.4/10000)</f>
        <v>46319</v>
      </c>
      <c r="H153" s="11">
        <f>DATE(YEAR($G153),MONTH($G153),DAY($G153)+$LL153*30.4/10000)</f>
        <v>47231</v>
      </c>
      <c r="I153" s="11">
        <f>DATE(YEAR($H153),MONTH($H153),DAY($H153)+$LL153*30.4/10000)</f>
        <v>48143</v>
      </c>
      <c r="J153" s="12">
        <f>DATE(YEAR($I153),MONTH($I153),DAY($I153)+$LL153*30.4/10000)</f>
        <v>49055</v>
      </c>
      <c r="K153" s="15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>
        <v>1</v>
      </c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LK153" t="s">
        <v>15</v>
      </c>
      <c r="LL153">
        <v>300000</v>
      </c>
      <c r="LM153" t="s">
        <v>12</v>
      </c>
    </row>
    <row r="154" spans="1:325" ht="15.75" thickBot="1" x14ac:dyDescent="0.3">
      <c r="A154" s="9" t="s">
        <v>12</v>
      </c>
      <c r="B154" s="10" t="s">
        <v>48</v>
      </c>
      <c r="C154" s="10" t="s">
        <v>14</v>
      </c>
      <c r="D154" s="11">
        <v>47891.64166666667</v>
      </c>
      <c r="E154" s="11">
        <f t="shared" si="6"/>
        <v>47829</v>
      </c>
      <c r="F154" s="11">
        <f>DATE(YEAR($E154)+$LL154,MONTH($E154),DAY($E154))</f>
        <v>52212</v>
      </c>
      <c r="G154" s="11">
        <f>DATE(YEAR($F154)+$LL154,MONTH($F154),DAY($F154))</f>
        <v>56595</v>
      </c>
      <c r="H154" s="11">
        <f>DATE(YEAR($G154)+$LL154,MONTH($G154),DAY($G154))</f>
        <v>60978</v>
      </c>
      <c r="I154" s="11">
        <f>DATE(YEAR($H154)+$LL154,MONTH($H154),DAY($H154))</f>
        <v>65361</v>
      </c>
      <c r="J154" s="12">
        <f>DATE(YEAR($I154)+$LL154,MONTH($I154),DAY($I154))</f>
        <v>69744</v>
      </c>
      <c r="K154" s="15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LK154" t="s">
        <v>16</v>
      </c>
      <c r="LL154">
        <v>12</v>
      </c>
      <c r="LM154" t="s">
        <v>12</v>
      </c>
    </row>
    <row r="155" spans="1:325" ht="15.75" thickBot="1" x14ac:dyDescent="0.3">
      <c r="A155" s="9" t="s">
        <v>12</v>
      </c>
      <c r="B155" s="10" t="s">
        <v>48</v>
      </c>
      <c r="C155" s="10" t="s">
        <v>14</v>
      </c>
      <c r="D155" s="11">
        <v>44557.206944444442</v>
      </c>
      <c r="E155" s="11">
        <f t="shared" si="6"/>
        <v>44496</v>
      </c>
      <c r="F155" s="11">
        <f>DATE(YEAR($E155),MONTH($E155),DAY($E155)+$LL155*30.4/10000)</f>
        <v>45408</v>
      </c>
      <c r="G155" s="11">
        <f>DATE(YEAR($F155),MONTH($F155),DAY($F155)+$LL155*30.4/10000)</f>
        <v>46320</v>
      </c>
      <c r="H155" s="11">
        <f>DATE(YEAR($G155),MONTH($G155),DAY($G155)+$LL155*30.4/10000)</f>
        <v>47232</v>
      </c>
      <c r="I155" s="11">
        <f>DATE(YEAR($H155),MONTH($H155),DAY($H155)+$LL155*30.4/10000)</f>
        <v>48144</v>
      </c>
      <c r="J155" s="12">
        <f>DATE(YEAR($I155),MONTH($I155),DAY($I155)+$LL155*30.4/10000)</f>
        <v>49056</v>
      </c>
      <c r="K155" s="15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>
        <v>1</v>
      </c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LK155" t="s">
        <v>15</v>
      </c>
      <c r="LL155">
        <v>300000</v>
      </c>
      <c r="LM155" t="s">
        <v>12</v>
      </c>
    </row>
    <row r="156" spans="1:325" ht="15.75" thickBot="1" x14ac:dyDescent="0.3">
      <c r="A156" s="9" t="s">
        <v>12</v>
      </c>
      <c r="B156" s="10" t="s">
        <v>48</v>
      </c>
      <c r="C156" s="10" t="s">
        <v>14</v>
      </c>
      <c r="D156" s="11">
        <v>47894.51666666667</v>
      </c>
      <c r="E156" s="11">
        <f t="shared" si="6"/>
        <v>47832</v>
      </c>
      <c r="F156" s="11">
        <f>DATE(YEAR($E156)+$LL156,MONTH($E156),DAY($E156))</f>
        <v>52215</v>
      </c>
      <c r="G156" s="11">
        <f>DATE(YEAR($F156)+$LL156,MONTH($F156),DAY($F156))</f>
        <v>56598</v>
      </c>
      <c r="H156" s="11">
        <f>DATE(YEAR($G156)+$LL156,MONTH($G156),DAY($G156))</f>
        <v>60981</v>
      </c>
      <c r="I156" s="11">
        <f>DATE(YEAR($H156)+$LL156,MONTH($H156),DAY($H156))</f>
        <v>65364</v>
      </c>
      <c r="J156" s="12">
        <f>DATE(YEAR($I156)+$LL156,MONTH($I156),DAY($I156))</f>
        <v>69747</v>
      </c>
      <c r="K156" s="15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LK156" t="s">
        <v>16</v>
      </c>
      <c r="LL156">
        <v>12</v>
      </c>
      <c r="LM156" t="s">
        <v>12</v>
      </c>
    </row>
    <row r="157" spans="1:325" ht="15.75" thickBot="1" x14ac:dyDescent="0.3">
      <c r="A157" s="9" t="s">
        <v>12</v>
      </c>
      <c r="B157" s="10" t="s">
        <v>48</v>
      </c>
      <c r="C157" s="10" t="s">
        <v>29</v>
      </c>
      <c r="D157" s="11">
        <v>44107.408333333333</v>
      </c>
      <c r="E157" s="11">
        <f>DATE(YEAR($D157),MONTH($D157),DAY($D157)-7)</f>
        <v>44100</v>
      </c>
      <c r="F157" s="11">
        <f>DATE(YEAR($E157),MONTH($E157)+$LL157,DAY($E157))</f>
        <v>44495</v>
      </c>
      <c r="G157" s="11">
        <f>DATE(YEAR($F157),MONTH($F157)+$LL157,DAY($F157))</f>
        <v>44891</v>
      </c>
      <c r="H157" s="11">
        <f>DATE(YEAR($G157),MONTH($G157)+$LL157,DAY($G157))</f>
        <v>45286</v>
      </c>
      <c r="I157" s="11">
        <f>DATE(YEAR($H157),MONTH($H157)+$LL157,DAY($H157))</f>
        <v>45683</v>
      </c>
      <c r="J157" s="12">
        <f>DATE(YEAR($I157),MONTH($I157)+$LL157,DAY($I157))</f>
        <v>46079</v>
      </c>
      <c r="K157" s="15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>
        <v>1</v>
      </c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>
        <v>1</v>
      </c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LK157" t="s">
        <v>18</v>
      </c>
      <c r="LL157">
        <v>13</v>
      </c>
      <c r="LM157" t="s">
        <v>12</v>
      </c>
    </row>
    <row r="158" spans="1:325" ht="15.75" thickBot="1" x14ac:dyDescent="0.3">
      <c r="A158" s="9" t="s">
        <v>12</v>
      </c>
      <c r="B158" s="10" t="s">
        <v>48</v>
      </c>
      <c r="C158" s="10" t="s">
        <v>30</v>
      </c>
      <c r="D158" s="11">
        <v>44090.479861111111</v>
      </c>
      <c r="E158" s="11">
        <f>DATE(YEAR($D158),MONTH($D158),DAY($D158)-7)</f>
        <v>44083</v>
      </c>
      <c r="F158" s="11">
        <f>DATE(YEAR($E158),MONTH($E158)+$LL158,DAY($E158))</f>
        <v>44478</v>
      </c>
      <c r="G158" s="11">
        <f>DATE(YEAR($F158),MONTH($F158)+$LL158,DAY($F158))</f>
        <v>44874</v>
      </c>
      <c r="H158" s="11">
        <f>DATE(YEAR($G158),MONTH($G158)+$LL158,DAY($G158))</f>
        <v>45269</v>
      </c>
      <c r="I158" s="11">
        <f>DATE(YEAR($H158),MONTH($H158)+$LL158,DAY($H158))</f>
        <v>45666</v>
      </c>
      <c r="J158" s="12">
        <f>DATE(YEAR($I158),MONTH($I158)+$LL158,DAY($I158))</f>
        <v>46062</v>
      </c>
      <c r="K158" s="15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>
        <v>1</v>
      </c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>
        <v>1</v>
      </c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LK158" t="s">
        <v>18</v>
      </c>
      <c r="LL158">
        <v>13</v>
      </c>
      <c r="LM158" t="s">
        <v>12</v>
      </c>
    </row>
    <row r="159" spans="1:325" ht="15.75" thickBot="1" x14ac:dyDescent="0.3">
      <c r="A159" s="9" t="s">
        <v>12</v>
      </c>
      <c r="B159" s="10" t="s">
        <v>48</v>
      </c>
      <c r="C159" s="10" t="s">
        <v>31</v>
      </c>
      <c r="D159" s="11">
        <v>46637.642361111109</v>
      </c>
      <c r="E159" s="11">
        <f t="shared" ref="E159:E165" si="7">DATE(YEAR($D159),MONTH($D159)-1,DAY($D159))</f>
        <v>46606</v>
      </c>
      <c r="F159" s="11">
        <f>DATE(YEAR($E159),MONTH($E159),DAY($E159)+$LL159/10)</f>
        <v>48706</v>
      </c>
      <c r="G159" s="11">
        <f>DATE(YEAR($F159),MONTH($F159),DAY($F159)+$LL159/10)</f>
        <v>50806</v>
      </c>
      <c r="H159" s="11">
        <f>DATE(YEAR($G159),MONTH($G159),DAY($G159)+$LL159/10)</f>
        <v>52906</v>
      </c>
      <c r="I159" s="11">
        <f>DATE(YEAR($H159),MONTH($H159),DAY($H159)+$LL159/10)</f>
        <v>55006</v>
      </c>
      <c r="J159" s="12">
        <f>DATE(YEAR($I159),MONTH($I159),DAY($I159)+$LL159/10)</f>
        <v>57106</v>
      </c>
      <c r="K159" s="15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LK159" t="s">
        <v>21</v>
      </c>
      <c r="LL159">
        <v>21000</v>
      </c>
      <c r="LM159" t="s">
        <v>12</v>
      </c>
    </row>
    <row r="160" spans="1:325" ht="15.75" thickBot="1" x14ac:dyDescent="0.3">
      <c r="A160" s="9" t="s">
        <v>12</v>
      </c>
      <c r="B160" s="10" t="s">
        <v>48</v>
      </c>
      <c r="C160" s="10" t="s">
        <v>31</v>
      </c>
      <c r="D160" s="11">
        <v>46932.478472222225</v>
      </c>
      <c r="E160" s="11">
        <f t="shared" si="7"/>
        <v>46901</v>
      </c>
      <c r="F160" s="11">
        <f>DATE(YEAR($E160),MONTH($E160),DAY($E160)+$LL160/10)</f>
        <v>49001</v>
      </c>
      <c r="G160" s="11">
        <f>DATE(YEAR($F160),MONTH($F160),DAY($F160)+$LL160/10)</f>
        <v>51101</v>
      </c>
      <c r="H160" s="11">
        <f>DATE(YEAR($G160),MONTH($G160),DAY($G160)+$LL160/10)</f>
        <v>53201</v>
      </c>
      <c r="I160" s="11">
        <f>DATE(YEAR($H160),MONTH($H160),DAY($H160)+$LL160/10)</f>
        <v>55301</v>
      </c>
      <c r="J160" s="12">
        <f>DATE(YEAR($I160),MONTH($I160),DAY($I160)+$LL160/10)</f>
        <v>57401</v>
      </c>
      <c r="K160" s="15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LK160" t="s">
        <v>21</v>
      </c>
      <c r="LL160">
        <v>21000</v>
      </c>
      <c r="LM160" t="s">
        <v>12</v>
      </c>
    </row>
    <row r="161" spans="1:325" ht="15.75" thickBot="1" x14ac:dyDescent="0.3">
      <c r="A161" s="9" t="s">
        <v>12</v>
      </c>
      <c r="B161" s="10" t="s">
        <v>48</v>
      </c>
      <c r="C161" s="10" t="s">
        <v>24</v>
      </c>
      <c r="D161" s="11">
        <v>46538.040972222225</v>
      </c>
      <c r="E161" s="11">
        <f t="shared" si="7"/>
        <v>46508</v>
      </c>
      <c r="F161" s="11">
        <f>DATE(YEAR($E161),MONTH($E161),DAY($E161)+$LL161*30.4/10000)</f>
        <v>50156</v>
      </c>
      <c r="G161" s="11">
        <f>DATE(YEAR($F161),MONTH($F161),DAY($F161)+$LL161*30.4/10000)</f>
        <v>53804</v>
      </c>
      <c r="H161" s="11">
        <f>DATE(YEAR($G161),MONTH($G161),DAY($G161)+$LL161*30.4/10000)</f>
        <v>57452</v>
      </c>
      <c r="I161" s="11">
        <f>DATE(YEAR($H161),MONTH($H161),DAY($H161)+$LL161*30.4/10000)</f>
        <v>61100</v>
      </c>
      <c r="J161" s="12">
        <f>DATE(YEAR($I161),MONTH($I161),DAY($I161)+$LL161*30.4/10000)</f>
        <v>64748</v>
      </c>
      <c r="K161" s="15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LK161" t="s">
        <v>15</v>
      </c>
      <c r="LL161">
        <v>1200000</v>
      </c>
      <c r="LM161" t="s">
        <v>12</v>
      </c>
    </row>
    <row r="162" spans="1:325" ht="15.75" thickBot="1" x14ac:dyDescent="0.3">
      <c r="A162" s="9" t="s">
        <v>12</v>
      </c>
      <c r="B162" s="10" t="s">
        <v>48</v>
      </c>
      <c r="C162" s="10" t="s">
        <v>25</v>
      </c>
      <c r="D162" s="11">
        <v>44250.634027777778</v>
      </c>
      <c r="E162" s="11">
        <f t="shared" si="7"/>
        <v>44219</v>
      </c>
      <c r="F162" s="11">
        <f>DATE(YEAR($E162),MONTH($E162),DAY($E162)+$LL162*30.4/10000)</f>
        <v>44948</v>
      </c>
      <c r="G162" s="11">
        <f>DATE(YEAR($F162),MONTH($F162),DAY($F162)+$LL162*30.4/10000)</f>
        <v>45677</v>
      </c>
      <c r="H162" s="11">
        <f>DATE(YEAR($G162),MONTH($G162),DAY($G162)+$LL162*30.4/10000)</f>
        <v>46406</v>
      </c>
      <c r="I162" s="11">
        <f>DATE(YEAR($H162),MONTH($H162),DAY($H162)+$LL162*30.4/10000)</f>
        <v>47135</v>
      </c>
      <c r="J162" s="12">
        <f>DATE(YEAR($I162),MONTH($I162),DAY($I162)+$LL162*30.4/10000)</f>
        <v>47864</v>
      </c>
      <c r="K162" s="15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>
        <v>1</v>
      </c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LK162" t="s">
        <v>15</v>
      </c>
      <c r="LL162">
        <v>240000</v>
      </c>
      <c r="LM162" t="s">
        <v>12</v>
      </c>
    </row>
    <row r="163" spans="1:325" ht="15.75" thickBot="1" x14ac:dyDescent="0.3">
      <c r="A163" s="9" t="s">
        <v>12</v>
      </c>
      <c r="B163" s="10" t="s">
        <v>48</v>
      </c>
      <c r="C163" s="10" t="s">
        <v>26</v>
      </c>
      <c r="D163" s="11">
        <v>45111.941666666666</v>
      </c>
      <c r="E163" s="11">
        <f t="shared" si="7"/>
        <v>45081</v>
      </c>
      <c r="F163" s="11">
        <f>DATE(YEAR($E163),MONTH($E163),DAY($E163)+$LL163/10)</f>
        <v>46131</v>
      </c>
      <c r="G163" s="11">
        <f>DATE(YEAR($F163),MONTH($F163),DAY($F163)+$LL163/10)</f>
        <v>47181</v>
      </c>
      <c r="H163" s="11">
        <f>DATE(YEAR($G163),MONTH($G163),DAY($G163)+$LL163/10)</f>
        <v>48231</v>
      </c>
      <c r="I163" s="11">
        <f>DATE(YEAR($H163),MONTH($H163),DAY($H163)+$LL163/10)</f>
        <v>49281</v>
      </c>
      <c r="J163" s="12">
        <f>DATE(YEAR($I163),MONTH($I163),DAY($I163)+$LL163/10)</f>
        <v>50331</v>
      </c>
      <c r="K163" s="15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LK163" t="s">
        <v>21</v>
      </c>
      <c r="LL163">
        <v>10500</v>
      </c>
      <c r="LM163" t="s">
        <v>12</v>
      </c>
    </row>
    <row r="164" spans="1:325" ht="15.75" thickBot="1" x14ac:dyDescent="0.3">
      <c r="A164" s="9" t="s">
        <v>12</v>
      </c>
      <c r="B164" s="10" t="s">
        <v>48</v>
      </c>
      <c r="C164" s="10" t="s">
        <v>26</v>
      </c>
      <c r="D164" s="11">
        <v>45266.203472222223</v>
      </c>
      <c r="E164" s="11">
        <f t="shared" si="7"/>
        <v>45236</v>
      </c>
      <c r="F164" s="11">
        <f>DATE(YEAR($E164),MONTH($E164),DAY($E164)+$LL164/10)</f>
        <v>46286</v>
      </c>
      <c r="G164" s="11">
        <f>DATE(YEAR($F164),MONTH($F164),DAY($F164)+$LL164/10)</f>
        <v>47336</v>
      </c>
      <c r="H164" s="11">
        <f>DATE(YEAR($G164),MONTH($G164),DAY($G164)+$LL164/10)</f>
        <v>48386</v>
      </c>
      <c r="I164" s="11">
        <f>DATE(YEAR($H164),MONTH($H164),DAY($H164)+$LL164/10)</f>
        <v>49436</v>
      </c>
      <c r="J164" s="12">
        <f>DATE(YEAR($I164),MONTH($I164),DAY($I164)+$LL164/10)</f>
        <v>50486</v>
      </c>
      <c r="K164" s="15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LK164" t="s">
        <v>21</v>
      </c>
      <c r="LL164">
        <v>10500</v>
      </c>
      <c r="LM164" t="s">
        <v>12</v>
      </c>
    </row>
    <row r="165" spans="1:325" ht="15.75" thickBot="1" x14ac:dyDescent="0.3">
      <c r="A165" s="9" t="s">
        <v>12</v>
      </c>
      <c r="B165" s="10" t="s">
        <v>48</v>
      </c>
      <c r="C165" s="10" t="s">
        <v>27</v>
      </c>
      <c r="D165" s="11">
        <v>44351.244444444441</v>
      </c>
      <c r="E165" s="11">
        <f t="shared" si="7"/>
        <v>44320</v>
      </c>
      <c r="F165" s="11">
        <f>DATE(YEAR($E165),MONTH($E165),DAY($E165)+$LL165*30.4/650)</f>
        <v>45161</v>
      </c>
      <c r="G165" s="11">
        <f>DATE(YEAR($F165),MONTH($F165),DAY($F165)+$LL165*30.4/650)</f>
        <v>46002</v>
      </c>
      <c r="H165" s="11">
        <f>DATE(YEAR($G165),MONTH($G165),DAY($G165)+$LL165*30.4/650)</f>
        <v>46843</v>
      </c>
      <c r="I165" s="11">
        <f>DATE(YEAR($H165),MONTH($H165),DAY($H165)+$LL165*30.4/650)</f>
        <v>47684</v>
      </c>
      <c r="J165" s="12">
        <f>DATE(YEAR($I165),MONTH($I165),DAY($I165)+$LL165*30.4/650)</f>
        <v>48525</v>
      </c>
      <c r="K165" s="15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>
        <v>1</v>
      </c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LK165" t="s">
        <v>28</v>
      </c>
      <c r="LL165">
        <v>18000</v>
      </c>
      <c r="LM165" t="s">
        <v>12</v>
      </c>
    </row>
    <row r="166" spans="1:325" ht="15.75" thickBot="1" x14ac:dyDescent="0.3">
      <c r="A166" s="9" t="s">
        <v>12</v>
      </c>
      <c r="B166" s="10" t="s">
        <v>48</v>
      </c>
      <c r="C166" s="10" t="s">
        <v>14</v>
      </c>
      <c r="D166" s="11">
        <v>44621.628472222219</v>
      </c>
      <c r="E166" s="11">
        <f>DATE(YEAR($D166),MONTH($D166)-2,DAY($D166))</f>
        <v>44562</v>
      </c>
      <c r="F166" s="11">
        <f>DATE(YEAR($E166),MONTH($E166),DAY($E166)+$LL166*30.4/10000)</f>
        <v>45474</v>
      </c>
      <c r="G166" s="11">
        <f>DATE(YEAR($F166),MONTH($F166),DAY($F166)+$LL166*30.4/10000)</f>
        <v>46386</v>
      </c>
      <c r="H166" s="11">
        <f>DATE(YEAR($G166),MONTH($G166),DAY($G166)+$LL166*30.4/10000)</f>
        <v>47298</v>
      </c>
      <c r="I166" s="11">
        <f>DATE(YEAR($H166),MONTH($H166),DAY($H166)+$LL166*30.4/10000)</f>
        <v>48210</v>
      </c>
      <c r="J166" s="12">
        <f>DATE(YEAR($I166),MONTH($I166),DAY($I166)+$LL166*30.4/10000)</f>
        <v>49122</v>
      </c>
      <c r="K166" s="15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LK166" t="s">
        <v>15</v>
      </c>
      <c r="LL166">
        <v>300000</v>
      </c>
      <c r="LM166" t="s">
        <v>12</v>
      </c>
    </row>
    <row r="167" spans="1:325" ht="15.75" thickBot="1" x14ac:dyDescent="0.3">
      <c r="A167" s="9" t="s">
        <v>12</v>
      </c>
      <c r="B167" s="10" t="s">
        <v>48</v>
      </c>
      <c r="C167" s="10" t="s">
        <v>14</v>
      </c>
      <c r="D167" s="11">
        <v>47894.593055555553</v>
      </c>
      <c r="E167" s="11">
        <f>DATE(YEAR($D167),MONTH($D167)-2,DAY($D167))</f>
        <v>47832</v>
      </c>
      <c r="F167" s="11">
        <f>DATE(YEAR($E167)+$LL167,MONTH($E167),DAY($E167))</f>
        <v>52215</v>
      </c>
      <c r="G167" s="11">
        <f>DATE(YEAR($F167)+$LL167,MONTH($F167),DAY($F167))</f>
        <v>56598</v>
      </c>
      <c r="H167" s="11">
        <f>DATE(YEAR($G167)+$LL167,MONTH($G167),DAY($G167))</f>
        <v>60981</v>
      </c>
      <c r="I167" s="11">
        <f>DATE(YEAR($H167)+$LL167,MONTH($H167),DAY($H167))</f>
        <v>65364</v>
      </c>
      <c r="J167" s="12">
        <f>DATE(YEAR($I167)+$LL167,MONTH($I167),DAY($I167))</f>
        <v>69747</v>
      </c>
      <c r="K167" s="15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LK167" t="s">
        <v>16</v>
      </c>
      <c r="LL167">
        <v>12</v>
      </c>
      <c r="LM167" t="s">
        <v>12</v>
      </c>
    </row>
    <row r="168" spans="1:325" ht="15.75" thickBot="1" x14ac:dyDescent="0.3">
      <c r="A168" s="9" t="s">
        <v>12</v>
      </c>
      <c r="B168" s="10" t="s">
        <v>48</v>
      </c>
      <c r="C168" s="10" t="s">
        <v>17</v>
      </c>
      <c r="D168" s="11">
        <v>43966.636111111111</v>
      </c>
      <c r="E168" s="11">
        <f>DATE(YEAR($D168),MONTH($D168)-2,DAY($D168))</f>
        <v>43905</v>
      </c>
      <c r="F168" s="11">
        <f>DATE(YEAR($E168),MONTH($E168)+$LL168,DAY($E168))</f>
        <v>45000</v>
      </c>
      <c r="G168" s="11">
        <f>DATE(YEAR($F168),MONTH($F168)+$LL168,DAY($F168))</f>
        <v>46096</v>
      </c>
      <c r="H168" s="11">
        <f>DATE(YEAR($G168),MONTH($G168)+$LL168,DAY($G168))</f>
        <v>47192</v>
      </c>
      <c r="I168" s="11">
        <f>DATE(YEAR($H168),MONTH($H168)+$LL168,DAY($H168))</f>
        <v>48288</v>
      </c>
      <c r="J168" s="12">
        <f>DATE(YEAR($I168),MONTH($I168)+$LL168,DAY($I168))</f>
        <v>49383</v>
      </c>
      <c r="K168" s="15"/>
      <c r="L168" s="16"/>
      <c r="M168" s="16"/>
      <c r="N168" s="16"/>
      <c r="O168" s="16"/>
      <c r="P168" s="16"/>
      <c r="Q168" s="16"/>
      <c r="R168" s="16"/>
      <c r="S168" s="16">
        <v>1</v>
      </c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LK168" t="s">
        <v>18</v>
      </c>
      <c r="LL168">
        <v>36</v>
      </c>
      <c r="LM168" t="s">
        <v>12</v>
      </c>
    </row>
    <row r="169" spans="1:325" ht="15.75" thickBot="1" x14ac:dyDescent="0.3">
      <c r="A169" s="9" t="s">
        <v>12</v>
      </c>
      <c r="B169" s="10" t="s">
        <v>48</v>
      </c>
      <c r="C169" s="10" t="s">
        <v>19</v>
      </c>
      <c r="D169" s="11">
        <v>45061.636111111111</v>
      </c>
      <c r="E169" s="11">
        <f>DATE(YEAR($D169),MONTH($D169)-2,DAY($D169))</f>
        <v>45000</v>
      </c>
      <c r="F169" s="11">
        <f>DATE(YEAR($E169)+$LL169,MONTH($E169),DAY($E169))</f>
        <v>47192</v>
      </c>
      <c r="G169" s="11">
        <f>DATE(YEAR($F169)+$LL169,MONTH($F169),DAY($F169))</f>
        <v>49383</v>
      </c>
      <c r="H169" s="11">
        <f>DATE(YEAR($G169)+$LL169,MONTH($G169),DAY($G169))</f>
        <v>51575</v>
      </c>
      <c r="I169" s="11">
        <f>DATE(YEAR($H169)+$LL169,MONTH($H169),DAY($H169))</f>
        <v>53766</v>
      </c>
      <c r="J169" s="12">
        <f>DATE(YEAR($I169)+$LL169,MONTH($I169),DAY($I169))</f>
        <v>55958</v>
      </c>
      <c r="K169" s="15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LK169" t="s">
        <v>16</v>
      </c>
      <c r="LL169">
        <v>6</v>
      </c>
      <c r="LM169" t="s">
        <v>12</v>
      </c>
    </row>
    <row r="170" spans="1:325" ht="15.75" thickBot="1" x14ac:dyDescent="0.3">
      <c r="A170" s="9" t="s">
        <v>12</v>
      </c>
      <c r="B170" s="10" t="s">
        <v>48</v>
      </c>
      <c r="C170" s="10" t="s">
        <v>20</v>
      </c>
      <c r="D170" s="11">
        <v>44838.854166666664</v>
      </c>
      <c r="E170" s="11">
        <f>DATE(YEAR($D170),MONTH($D170)-1,DAY($D170))</f>
        <v>44808</v>
      </c>
      <c r="F170" s="11">
        <f>DATE(YEAR($E170),MONTH($E170),DAY($E170)+$LL170/10)</f>
        <v>45108</v>
      </c>
      <c r="G170" s="11">
        <f>DATE(YEAR($F170),MONTH($F170),DAY($F170)+$LL170/10)</f>
        <v>45408</v>
      </c>
      <c r="H170" s="11">
        <f>DATE(YEAR($G170),MONTH($G170),DAY($G170)+$LL170/10)</f>
        <v>45708</v>
      </c>
      <c r="I170" s="11">
        <f>DATE(YEAR($H170),MONTH($H170),DAY($H170)+$LL170/10)</f>
        <v>46008</v>
      </c>
      <c r="J170" s="12">
        <f>DATE(YEAR($I170),MONTH($I170),DAY($I170)+$LL170/10)</f>
        <v>46308</v>
      </c>
      <c r="K170" s="15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LK170" t="s">
        <v>21</v>
      </c>
      <c r="LL170">
        <v>3000</v>
      </c>
      <c r="LM170" t="s">
        <v>12</v>
      </c>
    </row>
    <row r="171" spans="1:325" ht="15.75" thickBot="1" x14ac:dyDescent="0.3">
      <c r="A171" s="9" t="s">
        <v>12</v>
      </c>
      <c r="B171" s="10" t="s">
        <v>48</v>
      </c>
      <c r="C171" s="10" t="s">
        <v>20</v>
      </c>
      <c r="D171" s="11">
        <v>45622.240277777775</v>
      </c>
      <c r="E171" s="11">
        <f>DATE(YEAR($D171),MONTH($D171)-1,DAY($D171))</f>
        <v>45591</v>
      </c>
      <c r="F171" s="11">
        <f>DATE(YEAR($E171),MONTH($E171),DAY($E171)+$LL171/10)</f>
        <v>45891</v>
      </c>
      <c r="G171" s="11">
        <f>DATE(YEAR($F171),MONTH($F171),DAY($F171)+$LL171/10)</f>
        <v>46191</v>
      </c>
      <c r="H171" s="11">
        <f>DATE(YEAR($G171),MONTH($G171),DAY($G171)+$LL171/10)</f>
        <v>46491</v>
      </c>
      <c r="I171" s="11">
        <f>DATE(YEAR($H171),MONTH($H171),DAY($H171)+$LL171/10)</f>
        <v>46791</v>
      </c>
      <c r="J171" s="12">
        <f>DATE(YEAR($I171),MONTH($I171),DAY($I171)+$LL171/10)</f>
        <v>47091</v>
      </c>
      <c r="K171" s="15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LK171" t="s">
        <v>21</v>
      </c>
      <c r="LL171">
        <v>3000</v>
      </c>
      <c r="LM171" t="s">
        <v>12</v>
      </c>
    </row>
    <row r="172" spans="1:325" ht="15.75" thickBot="1" x14ac:dyDescent="0.3">
      <c r="A172" s="9" t="s">
        <v>12</v>
      </c>
      <c r="B172" s="10" t="s">
        <v>48</v>
      </c>
      <c r="C172" s="10" t="s">
        <v>22</v>
      </c>
      <c r="D172" s="11">
        <v>44326.168749999997</v>
      </c>
      <c r="E172" s="11">
        <f>DATE(YEAR($D172),MONTH($D172)-2,DAY($D172))</f>
        <v>44265</v>
      </c>
      <c r="F172" s="11">
        <f>DATE(YEAR($E172),MONTH($E172)+$LL172,DAY($E172))</f>
        <v>44995</v>
      </c>
      <c r="G172" s="11">
        <f>DATE(YEAR($F172),MONTH($F172)+$LL172,DAY($F172))</f>
        <v>45726</v>
      </c>
      <c r="H172" s="11">
        <f>DATE(YEAR($G172),MONTH($G172)+$LL172,DAY($G172))</f>
        <v>46456</v>
      </c>
      <c r="I172" s="11">
        <f>DATE(YEAR($H172),MONTH($H172)+$LL172,DAY($H172))</f>
        <v>47187</v>
      </c>
      <c r="J172" s="12">
        <f>DATE(YEAR($I172),MONTH($I172)+$LL172,DAY($I172))</f>
        <v>47917</v>
      </c>
      <c r="K172" s="15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>
        <v>1</v>
      </c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LK172" t="s">
        <v>18</v>
      </c>
      <c r="LL172">
        <v>24</v>
      </c>
      <c r="LM172" t="s">
        <v>12</v>
      </c>
    </row>
    <row r="173" spans="1:325" ht="15.75" thickBot="1" x14ac:dyDescent="0.3">
      <c r="A173" s="9" t="s">
        <v>12</v>
      </c>
      <c r="B173" s="10" t="s">
        <v>48</v>
      </c>
      <c r="C173" s="10" t="s">
        <v>23</v>
      </c>
      <c r="D173" s="11">
        <v>44201.130555555559</v>
      </c>
      <c r="E173" s="11">
        <f>DATE(YEAR($D173),MONTH($D173)-1,DAY($D173))</f>
        <v>44170</v>
      </c>
      <c r="F173" s="11">
        <f>DATE(YEAR($E173),MONTH($E173),DAY($E173)+$LL173/10)</f>
        <v>44320</v>
      </c>
      <c r="G173" s="11">
        <f>DATE(YEAR($F173),MONTH($F173),DAY($F173)+$LL173/10)</f>
        <v>44470</v>
      </c>
      <c r="H173" s="11">
        <f>DATE(YEAR($G173),MONTH($G173),DAY($G173)+$LL173/10)</f>
        <v>44620</v>
      </c>
      <c r="I173" s="11">
        <f>DATE(YEAR($H173),MONTH($H173),DAY($H173)+$LL173/10)</f>
        <v>44770</v>
      </c>
      <c r="J173" s="12">
        <f>DATE(YEAR($I173),MONTH($I173),DAY($I173)+$LL173/10)</f>
        <v>44920</v>
      </c>
      <c r="K173" s="15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>
        <v>1</v>
      </c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>
        <v>1</v>
      </c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>
        <v>1</v>
      </c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LK173" t="s">
        <v>21</v>
      </c>
      <c r="LL173">
        <v>1500</v>
      </c>
      <c r="LM173" t="s">
        <v>12</v>
      </c>
    </row>
    <row r="174" spans="1:325" ht="15.75" thickBot="1" x14ac:dyDescent="0.3">
      <c r="A174" s="9" t="s">
        <v>12</v>
      </c>
      <c r="B174" s="10" t="s">
        <v>48</v>
      </c>
      <c r="C174" s="10" t="s">
        <v>23</v>
      </c>
      <c r="D174" s="11">
        <v>44541.461805555555</v>
      </c>
      <c r="E174" s="11">
        <f>DATE(YEAR($D174),MONTH($D174)-1,DAY($D174))</f>
        <v>44511</v>
      </c>
      <c r="F174" s="11">
        <f>DATE(YEAR($E174),MONTH($E174),DAY($E174)+$LL174/10)</f>
        <v>44661</v>
      </c>
      <c r="G174" s="11">
        <f>DATE(YEAR($F174),MONTH($F174),DAY($F174)+$LL174/10)</f>
        <v>44811</v>
      </c>
      <c r="H174" s="11">
        <f>DATE(YEAR($G174),MONTH($G174),DAY($G174)+$LL174/10)</f>
        <v>44961</v>
      </c>
      <c r="I174" s="11">
        <f>DATE(YEAR($H174),MONTH($H174),DAY($H174)+$LL174/10)</f>
        <v>45111</v>
      </c>
      <c r="J174" s="12">
        <f>DATE(YEAR($I174),MONTH($I174),DAY($I174)+$LL174/10)</f>
        <v>45261</v>
      </c>
      <c r="K174" s="15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>
        <v>1</v>
      </c>
      <c r="DC174" s="16"/>
      <c r="DD174" s="16"/>
      <c r="DE174" s="16"/>
      <c r="DF174" s="16"/>
      <c r="DG174" s="16"/>
      <c r="DH174" s="16"/>
      <c r="DI174" s="16"/>
      <c r="DJ174" s="16"/>
      <c r="DK174" s="16"/>
      <c r="LK174" t="s">
        <v>21</v>
      </c>
      <c r="LL174">
        <v>1500</v>
      </c>
      <c r="LM174" t="s">
        <v>12</v>
      </c>
    </row>
    <row r="175" spans="1:325" ht="15.75" thickBot="1" x14ac:dyDescent="0.3">
      <c r="A175" s="9" t="s">
        <v>12</v>
      </c>
      <c r="B175" s="10" t="s">
        <v>48</v>
      </c>
      <c r="C175" s="10" t="s">
        <v>42</v>
      </c>
      <c r="D175" s="11">
        <v>44218.958333333336</v>
      </c>
      <c r="E175" s="11">
        <f>DATE(YEAR($D175),MONTH($D175)-1,DAY($D175))</f>
        <v>44187</v>
      </c>
      <c r="F175" s="11">
        <f>DATE(YEAR($E175)+$LL175,MONTH($E175),DAY($E175))</f>
        <v>47109</v>
      </c>
      <c r="G175" s="11">
        <f>DATE(YEAR($F175)+$LL175,MONTH($F175),DAY($F175))</f>
        <v>50031</v>
      </c>
      <c r="H175" s="11">
        <f>DATE(YEAR($G175)+$LL175,MONTH($G175),DAY($G175))</f>
        <v>52953</v>
      </c>
      <c r="I175" s="11">
        <f>DATE(YEAR($H175)+$LL175,MONTH($H175),DAY($H175))</f>
        <v>55875</v>
      </c>
      <c r="J175" s="12">
        <f>DATE(YEAR($I175)+$LL175,MONTH($I175),DAY($I175))</f>
        <v>58797</v>
      </c>
      <c r="K175" s="15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>
        <v>1</v>
      </c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LK175" t="s">
        <v>16</v>
      </c>
      <c r="LL175">
        <v>8</v>
      </c>
      <c r="LM175" t="s">
        <v>12</v>
      </c>
    </row>
    <row r="176" spans="1:325" ht="15.75" thickBot="1" x14ac:dyDescent="0.3">
      <c r="A176" s="9" t="s">
        <v>12</v>
      </c>
      <c r="B176" s="10" t="s">
        <v>48</v>
      </c>
      <c r="C176" s="10" t="s">
        <v>39</v>
      </c>
      <c r="D176" s="11">
        <v>45679</v>
      </c>
      <c r="E176" s="11">
        <f>DATE(YEAR($D176),MONTH($D176)-2,DAY($D176))</f>
        <v>45618</v>
      </c>
      <c r="F176" s="11">
        <f>DATE(YEAR($E176)+$LL176,MONTH($E176),DAY($E176))</f>
        <v>50001</v>
      </c>
      <c r="G176" s="11">
        <f>DATE(YEAR($F176)+$LL176,MONTH($F176),DAY($F176))</f>
        <v>54384</v>
      </c>
      <c r="H176" s="11">
        <f>DATE(YEAR($G176)+$LL176,MONTH($G176),DAY($G176))</f>
        <v>58767</v>
      </c>
      <c r="I176" s="11">
        <f>DATE(YEAR($H176)+$LL176,MONTH($H176),DAY($H176))</f>
        <v>63150</v>
      </c>
      <c r="J176" s="12">
        <f>DATE(YEAR($I176)+$LL176,MONTH($I176),DAY($I176))</f>
        <v>67533</v>
      </c>
      <c r="K176" s="15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LK176" t="s">
        <v>16</v>
      </c>
      <c r="LL176">
        <v>12</v>
      </c>
      <c r="LM176" t="s">
        <v>12</v>
      </c>
    </row>
    <row r="177" spans="1:325" ht="15.75" thickBot="1" x14ac:dyDescent="0.3">
      <c r="A177" s="9" t="s">
        <v>12</v>
      </c>
      <c r="B177" s="10" t="s">
        <v>48</v>
      </c>
      <c r="C177" s="10" t="s">
        <v>40</v>
      </c>
      <c r="D177" s="11">
        <v>45679</v>
      </c>
      <c r="E177" s="11">
        <f>DATE(YEAR($D177),MONTH($D177)-2,DAY($D177))</f>
        <v>45618</v>
      </c>
      <c r="F177" s="11">
        <f>DATE(YEAR($E177)+$LL177,MONTH($E177),DAY($E177))</f>
        <v>50001</v>
      </c>
      <c r="G177" s="11">
        <f>DATE(YEAR($F177)+$LL177,MONTH($F177),DAY($F177))</f>
        <v>54384</v>
      </c>
      <c r="H177" s="11">
        <f>DATE(YEAR($G177)+$LL177,MONTH($G177),DAY($G177))</f>
        <v>58767</v>
      </c>
      <c r="I177" s="11">
        <f>DATE(YEAR($H177)+$LL177,MONTH($H177),DAY($H177))</f>
        <v>63150</v>
      </c>
      <c r="J177" s="12">
        <f>DATE(YEAR($I177)+$LL177,MONTH($I177),DAY($I177))</f>
        <v>67533</v>
      </c>
      <c r="K177" s="15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LK177" t="s">
        <v>16</v>
      </c>
      <c r="LL177">
        <v>12</v>
      </c>
      <c r="LM177" t="s">
        <v>12</v>
      </c>
    </row>
    <row r="178" spans="1:325" ht="15.75" thickBot="1" x14ac:dyDescent="0.3">
      <c r="A178" s="9" t="s">
        <v>12</v>
      </c>
      <c r="B178" s="10" t="s">
        <v>48</v>
      </c>
      <c r="C178" s="10" t="s">
        <v>41</v>
      </c>
      <c r="D178" s="11">
        <v>44250.633333333331</v>
      </c>
      <c r="E178" s="11">
        <f>DATE(YEAR($D178),MONTH($D178)-1,DAY($D178))</f>
        <v>44219</v>
      </c>
      <c r="F178" s="11">
        <f>DATE(YEAR($E178),MONTH($E178),DAY($E178)+$LL178*30.4/10000)</f>
        <v>44948</v>
      </c>
      <c r="G178" s="11">
        <f>DATE(YEAR($F178),MONTH($F178),DAY($F178)+$LL178*30.4/10000)</f>
        <v>45677</v>
      </c>
      <c r="H178" s="11">
        <f>DATE(YEAR($G178),MONTH($G178),DAY($G178)+$LL178*30.4/10000)</f>
        <v>46406</v>
      </c>
      <c r="I178" s="11">
        <f>DATE(YEAR($H178),MONTH($H178),DAY($H178)+$LL178*30.4/10000)</f>
        <v>47135</v>
      </c>
      <c r="J178" s="12">
        <f>DATE(YEAR($I178),MONTH($I178),DAY($I178)+$LL178*30.4/10000)</f>
        <v>47864</v>
      </c>
      <c r="K178" s="15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>
        <v>1</v>
      </c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LK178" t="s">
        <v>15</v>
      </c>
      <c r="LL178">
        <v>240000</v>
      </c>
      <c r="LM178" t="s">
        <v>12</v>
      </c>
    </row>
    <row r="179" spans="1:325" ht="15.75" thickBot="1" x14ac:dyDescent="0.3">
      <c r="A179" s="9" t="s">
        <v>12</v>
      </c>
      <c r="B179" s="10" t="s">
        <v>48</v>
      </c>
      <c r="C179" s="10" t="s">
        <v>45</v>
      </c>
      <c r="D179" s="11">
        <v>44084.956944444442</v>
      </c>
      <c r="E179" s="11">
        <f>DATE(YEAR($D179),MONTH($D179),DAY($D179)-7)</f>
        <v>44077</v>
      </c>
      <c r="F179" s="11">
        <f>DATE(YEAR($E179),MONTH($E179)+$LL179,DAY($E179))</f>
        <v>44472</v>
      </c>
      <c r="G179" s="11">
        <f>DATE(YEAR($F179),MONTH($F179)+$LL179,DAY($F179))</f>
        <v>44868</v>
      </c>
      <c r="H179" s="11">
        <f>DATE(YEAR($G179),MONTH($G179)+$LL179,DAY($G179))</f>
        <v>45263</v>
      </c>
      <c r="I179" s="11">
        <f>DATE(YEAR($H179),MONTH($H179)+$LL179,DAY($H179))</f>
        <v>45660</v>
      </c>
      <c r="J179" s="12">
        <f>DATE(YEAR($I179),MONTH($I179)+$LL179,DAY($I179))</f>
        <v>46056</v>
      </c>
      <c r="K179" s="15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>
        <v>1</v>
      </c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>
        <v>1</v>
      </c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LK179" t="s">
        <v>18</v>
      </c>
      <c r="LL179">
        <v>13</v>
      </c>
      <c r="LM179" t="s">
        <v>12</v>
      </c>
    </row>
    <row r="180" spans="1:325" ht="15.75" thickBot="1" x14ac:dyDescent="0.3">
      <c r="A180" s="9" t="s">
        <v>12</v>
      </c>
      <c r="B180" s="10" t="s">
        <v>48</v>
      </c>
      <c r="C180" s="10" t="s">
        <v>44</v>
      </c>
      <c r="D180" s="11">
        <v>44401.57916666667</v>
      </c>
      <c r="E180" s="11">
        <f>DATE(YEAR($D180),MONTH($D180),DAY($D180)-7)</f>
        <v>44394</v>
      </c>
      <c r="F180" s="11">
        <f>DATE(YEAR($E180),MONTH($E180)+$LL180,DAY($E180))</f>
        <v>44974</v>
      </c>
      <c r="G180" s="11">
        <f>DATE(YEAR($F180),MONTH($F180)+$LL180,DAY($F180))</f>
        <v>45552</v>
      </c>
      <c r="H180" s="11">
        <f>DATE(YEAR($G180),MONTH($G180)+$LL180,DAY($G180))</f>
        <v>46129</v>
      </c>
      <c r="I180" s="11">
        <f>DATE(YEAR($H180),MONTH($H180)+$LL180,DAY($H180))</f>
        <v>46708</v>
      </c>
      <c r="J180" s="12">
        <f>DATE(YEAR($I180),MONTH($I180)+$LL180,DAY($I180))</f>
        <v>47286</v>
      </c>
      <c r="K180" s="15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>
        <v>1</v>
      </c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LK180" t="s">
        <v>18</v>
      </c>
      <c r="LL180">
        <v>19</v>
      </c>
      <c r="LM180" t="s">
        <v>12</v>
      </c>
    </row>
    <row r="181" spans="1:325" ht="15.75" thickBot="1" x14ac:dyDescent="0.3">
      <c r="A181" s="9" t="s">
        <v>12</v>
      </c>
      <c r="B181" s="10" t="s">
        <v>48</v>
      </c>
      <c r="C181" s="10" t="s">
        <v>43</v>
      </c>
      <c r="D181" s="11">
        <v>44250.633333333331</v>
      </c>
      <c r="E181" s="11">
        <f>DATE(YEAR($D181),MONTH($D181)-1,DAY($D181))</f>
        <v>44219</v>
      </c>
      <c r="F181" s="11">
        <f>DATE(YEAR($E181),MONTH($E181),DAY($E181)+$LL181*30.4/10000)</f>
        <v>44948</v>
      </c>
      <c r="G181" s="11">
        <f>DATE(YEAR($F181),MONTH($F181),DAY($F181)+$LL181*30.4/10000)</f>
        <v>45677</v>
      </c>
      <c r="H181" s="11">
        <f>DATE(YEAR($G181),MONTH($G181),DAY($G181)+$LL181*30.4/10000)</f>
        <v>46406</v>
      </c>
      <c r="I181" s="11">
        <f>DATE(YEAR($H181),MONTH($H181),DAY($H181)+$LL181*30.4/10000)</f>
        <v>47135</v>
      </c>
      <c r="J181" s="12">
        <f>DATE(YEAR($I181),MONTH($I181),DAY($I181)+$LL181*30.4/10000)</f>
        <v>47864</v>
      </c>
      <c r="K181" s="15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>
        <v>1</v>
      </c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LK181" t="s">
        <v>15</v>
      </c>
      <c r="LL181">
        <v>240000</v>
      </c>
      <c r="LM181" t="s">
        <v>12</v>
      </c>
    </row>
    <row r="182" spans="1:325" ht="15.75" thickBot="1" x14ac:dyDescent="0.3">
      <c r="A182" s="9" t="s">
        <v>12</v>
      </c>
      <c r="B182" s="10" t="s">
        <v>48</v>
      </c>
      <c r="C182" s="10" t="s">
        <v>32</v>
      </c>
      <c r="D182" s="11">
        <v>44250.634027777778</v>
      </c>
      <c r="E182" s="11">
        <f>DATE(YEAR($D182),MONTH($D182)-1,DAY($D182))</f>
        <v>44219</v>
      </c>
      <c r="F182" s="11">
        <f>DATE(YEAR($E182),MONTH($E182),DAY($E182)+$LL182*30.4/10000)</f>
        <v>44948</v>
      </c>
      <c r="G182" s="11">
        <f>DATE(YEAR($F182),MONTH($F182),DAY($F182)+$LL182*30.4/10000)</f>
        <v>45677</v>
      </c>
      <c r="H182" s="11">
        <f>DATE(YEAR($G182),MONTH($G182),DAY($G182)+$LL182*30.4/10000)</f>
        <v>46406</v>
      </c>
      <c r="I182" s="11">
        <f>DATE(YEAR($H182),MONTH($H182),DAY($H182)+$LL182*30.4/10000)</f>
        <v>47135</v>
      </c>
      <c r="J182" s="12">
        <f>DATE(YEAR($I182),MONTH($I182),DAY($I182)+$LL182*30.4/10000)</f>
        <v>47864</v>
      </c>
      <c r="K182" s="15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>
        <v>1</v>
      </c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LK182" t="s">
        <v>15</v>
      </c>
      <c r="LL182">
        <v>240000</v>
      </c>
      <c r="LM182" t="s">
        <v>12</v>
      </c>
    </row>
    <row r="183" spans="1:325" ht="15.75" thickBot="1" x14ac:dyDescent="0.3">
      <c r="A183" s="9" t="s">
        <v>12</v>
      </c>
      <c r="B183" s="10" t="s">
        <v>48</v>
      </c>
      <c r="C183" s="10" t="s">
        <v>33</v>
      </c>
      <c r="D183" s="11">
        <v>44848.837500000001</v>
      </c>
      <c r="E183" s="11">
        <f>DATE(YEAR($D183),MONTH($D183)-1,DAY($D183))</f>
        <v>44818</v>
      </c>
      <c r="F183" s="11">
        <f>DATE(YEAR($E183),MONTH($E183),DAY($E183)+$LL183/10)</f>
        <v>45418</v>
      </c>
      <c r="G183" s="11">
        <f>DATE(YEAR($F183),MONTH($F183),DAY($F183)+$LL183/10)</f>
        <v>46018</v>
      </c>
      <c r="H183" s="11">
        <f>DATE(YEAR($G183),MONTH($G183),DAY($G183)+$LL183/10)</f>
        <v>46618</v>
      </c>
      <c r="I183" s="11">
        <f>DATE(YEAR($H183),MONTH($H183),DAY($H183)+$LL183/10)</f>
        <v>47218</v>
      </c>
      <c r="J183" s="12">
        <f>DATE(YEAR($I183),MONTH($I183),DAY($I183)+$LL183/10)</f>
        <v>47818</v>
      </c>
      <c r="K183" s="15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LK183" t="s">
        <v>21</v>
      </c>
      <c r="LL183">
        <v>6000</v>
      </c>
      <c r="LM183" t="s">
        <v>12</v>
      </c>
    </row>
    <row r="184" spans="1:325" ht="15.75" thickBot="1" x14ac:dyDescent="0.3">
      <c r="A184" s="9" t="s">
        <v>12</v>
      </c>
      <c r="B184" s="10" t="s">
        <v>48</v>
      </c>
      <c r="C184" s="10" t="s">
        <v>33</v>
      </c>
      <c r="D184" s="11">
        <v>45628.974305555559</v>
      </c>
      <c r="E184" s="11">
        <f>DATE(YEAR($D184),MONTH($D184)-1,DAY($D184))</f>
        <v>45598</v>
      </c>
      <c r="F184" s="11">
        <f>DATE(YEAR($E184),MONTH($E184),DAY($E184)+$LL184/10)</f>
        <v>46198</v>
      </c>
      <c r="G184" s="11">
        <f>DATE(YEAR($F184),MONTH($F184),DAY($F184)+$LL184/10)</f>
        <v>46798</v>
      </c>
      <c r="H184" s="11">
        <f>DATE(YEAR($G184),MONTH($G184),DAY($G184)+$LL184/10)</f>
        <v>47398</v>
      </c>
      <c r="I184" s="11">
        <f>DATE(YEAR($H184),MONTH($H184),DAY($H184)+$LL184/10)</f>
        <v>47998</v>
      </c>
      <c r="J184" s="12">
        <f>DATE(YEAR($I184),MONTH($I184),DAY($I184)+$LL184/10)</f>
        <v>48598</v>
      </c>
      <c r="K184" s="15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LK184" t="s">
        <v>21</v>
      </c>
      <c r="LL184">
        <v>6000</v>
      </c>
      <c r="LM184" t="s">
        <v>12</v>
      </c>
    </row>
    <row r="185" spans="1:325" ht="15.75" thickBot="1" x14ac:dyDescent="0.3">
      <c r="A185" s="9" t="s">
        <v>12</v>
      </c>
      <c r="B185" s="10" t="s">
        <v>48</v>
      </c>
      <c r="C185" s="10" t="s">
        <v>34</v>
      </c>
      <c r="D185" s="11">
        <v>43978.645138888889</v>
      </c>
      <c r="E185" s="11">
        <f>DATE(YEAR($D185),MONTH($D185),DAY($D185)-7)</f>
        <v>43971</v>
      </c>
      <c r="F185" s="11">
        <f>DATE(YEAR($E185),MONTH($E185)+$LL185,DAY($E185))</f>
        <v>45097</v>
      </c>
      <c r="G185" s="11">
        <f>DATE(YEAR($F185),MONTH($F185)+$LL185,DAY($F185))</f>
        <v>46223</v>
      </c>
      <c r="H185" s="11">
        <f>DATE(YEAR($G185),MONTH($G185)+$LL185,DAY($G185))</f>
        <v>47350</v>
      </c>
      <c r="I185" s="11">
        <f>DATE(YEAR($H185),MONTH($H185)+$LL185,DAY($H185))</f>
        <v>48477</v>
      </c>
      <c r="J185" s="12">
        <f>DATE(YEAR($I185),MONTH($I185)+$LL185,DAY($I185))</f>
        <v>49602</v>
      </c>
      <c r="K185" s="15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>
        <v>1</v>
      </c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LK185" t="s">
        <v>18</v>
      </c>
      <c r="LL185">
        <v>37</v>
      </c>
      <c r="LM185" t="s">
        <v>12</v>
      </c>
    </row>
    <row r="186" spans="1:325" ht="15.75" thickBot="1" x14ac:dyDescent="0.3">
      <c r="A186" s="9" t="s">
        <v>12</v>
      </c>
      <c r="B186" s="10" t="s">
        <v>48</v>
      </c>
      <c r="C186" s="10" t="s">
        <v>38</v>
      </c>
      <c r="D186" s="11">
        <v>44412.876388888886</v>
      </c>
      <c r="E186" s="11">
        <f>DATE(YEAR($D186),MONTH($D186)-1,DAY($D186))</f>
        <v>44381</v>
      </c>
      <c r="F186" s="11">
        <f>DATE(YEAR($E186),MONTH($E186),DAY($E186)+$LL186*30.4/650)</f>
        <v>45222</v>
      </c>
      <c r="G186" s="11">
        <f>DATE(YEAR($F186),MONTH($F186),DAY($F186)+$LL186*30.4/650)</f>
        <v>46063</v>
      </c>
      <c r="H186" s="11">
        <f>DATE(YEAR($G186),MONTH($G186),DAY($G186)+$LL186*30.4/650)</f>
        <v>46904</v>
      </c>
      <c r="I186" s="11">
        <f>DATE(YEAR($H186),MONTH($H186),DAY($H186)+$LL186*30.4/650)</f>
        <v>47745</v>
      </c>
      <c r="J186" s="12">
        <f>DATE(YEAR($I186),MONTH($I186),DAY($I186)+$LL186*30.4/650)</f>
        <v>48586</v>
      </c>
      <c r="K186" s="15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>
        <v>1</v>
      </c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LK186" t="s">
        <v>28</v>
      </c>
      <c r="LL186">
        <v>18000</v>
      </c>
      <c r="LM186" t="s">
        <v>12</v>
      </c>
    </row>
    <row r="187" spans="1:325" ht="15.75" thickBot="1" x14ac:dyDescent="0.3">
      <c r="A187" s="9" t="s">
        <v>12</v>
      </c>
      <c r="B187" s="10" t="s">
        <v>48</v>
      </c>
      <c r="C187" s="10" t="s">
        <v>35</v>
      </c>
      <c r="D187" s="11">
        <v>44250.633333333331</v>
      </c>
      <c r="E187" s="11">
        <f>DATE(YEAR($D187),MONTH($D187)-1,DAY($D187))</f>
        <v>44219</v>
      </c>
      <c r="F187" s="11">
        <f>DATE(YEAR($E187),MONTH($E187),DAY($E187)+$LL187*30.4/10000)</f>
        <v>44948</v>
      </c>
      <c r="G187" s="11">
        <f>DATE(YEAR($F187),MONTH($F187),DAY($F187)+$LL187*30.4/10000)</f>
        <v>45677</v>
      </c>
      <c r="H187" s="11">
        <f>DATE(YEAR($G187),MONTH($G187),DAY($G187)+$LL187*30.4/10000)</f>
        <v>46406</v>
      </c>
      <c r="I187" s="11">
        <f>DATE(YEAR($H187),MONTH($H187),DAY($H187)+$LL187*30.4/10000)</f>
        <v>47135</v>
      </c>
      <c r="J187" s="12">
        <f>DATE(YEAR($I187),MONTH($I187),DAY($I187)+$LL187*30.4/10000)</f>
        <v>47864</v>
      </c>
      <c r="K187" s="15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>
        <v>1</v>
      </c>
      <c r="BM187" s="16"/>
      <c r="BN187" s="16"/>
      <c r="BO187" s="16"/>
      <c r="BP187" s="16"/>
      <c r="BQ187" s="16"/>
      <c r="BR187" s="16"/>
      <c r="BS187" s="16"/>
      <c r="BT187" s="16"/>
      <c r="BU187" s="16"/>
      <c r="BV187" s="16"/>
      <c r="BW187" s="16"/>
      <c r="BX187" s="16"/>
      <c r="BY187" s="16"/>
      <c r="BZ187" s="16"/>
      <c r="CA187" s="16"/>
      <c r="CB187" s="16"/>
      <c r="CC187" s="16"/>
      <c r="CD187" s="16"/>
      <c r="CE187" s="16"/>
      <c r="CF187" s="16"/>
      <c r="CG187" s="16"/>
      <c r="CH187" s="16"/>
      <c r="CI187" s="16"/>
      <c r="CJ187" s="16"/>
      <c r="CK187" s="16"/>
      <c r="CL187" s="16"/>
      <c r="CM187" s="16"/>
      <c r="CN187" s="16"/>
      <c r="CO187" s="16"/>
      <c r="CP187" s="16"/>
      <c r="CQ187" s="16"/>
      <c r="CR187" s="16"/>
      <c r="CS187" s="16"/>
      <c r="CT187" s="16"/>
      <c r="CU187" s="16"/>
      <c r="CV187" s="16"/>
      <c r="CW187" s="16"/>
      <c r="CX187" s="16"/>
      <c r="CY187" s="16"/>
      <c r="CZ187" s="16"/>
      <c r="DA187" s="16"/>
      <c r="DB187" s="16"/>
      <c r="DC187" s="16"/>
      <c r="DD187" s="16"/>
      <c r="DE187" s="16"/>
      <c r="DF187" s="16"/>
      <c r="DG187" s="16"/>
      <c r="DH187" s="16"/>
      <c r="DI187" s="16"/>
      <c r="DJ187" s="16"/>
      <c r="DK187" s="16"/>
      <c r="LK187" t="s">
        <v>15</v>
      </c>
      <c r="LL187">
        <v>240000</v>
      </c>
      <c r="LM187" t="s">
        <v>12</v>
      </c>
    </row>
    <row r="188" spans="1:325" ht="15.75" thickBot="1" x14ac:dyDescent="0.3">
      <c r="A188" s="9" t="s">
        <v>12</v>
      </c>
      <c r="B188" s="10" t="s">
        <v>48</v>
      </c>
      <c r="C188" s="10" t="s">
        <v>36</v>
      </c>
      <c r="D188" s="11">
        <v>43978.644444444442</v>
      </c>
      <c r="E188" s="11">
        <f>DATE(YEAR($D188),MONTH($D188),DAY($D188)-7)</f>
        <v>43971</v>
      </c>
      <c r="F188" s="11">
        <f>DATE(YEAR($E188),MONTH($E188)+$LL188,DAY($E188))</f>
        <v>45097</v>
      </c>
      <c r="G188" s="11">
        <f>DATE(YEAR($F188),MONTH($F188)+$LL188,DAY($F188))</f>
        <v>46223</v>
      </c>
      <c r="H188" s="11">
        <f>DATE(YEAR($G188),MONTH($G188)+$LL188,DAY($G188))</f>
        <v>47350</v>
      </c>
      <c r="I188" s="11">
        <f>DATE(YEAR($H188),MONTH($H188)+$LL188,DAY($H188))</f>
        <v>48477</v>
      </c>
      <c r="J188" s="12">
        <f>DATE(YEAR($I188),MONTH($I188)+$LL188,DAY($I188))</f>
        <v>49602</v>
      </c>
      <c r="K188" s="15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>
        <v>1</v>
      </c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  <c r="BU188" s="16"/>
      <c r="BV188" s="16"/>
      <c r="BW188" s="16"/>
      <c r="BX188" s="16"/>
      <c r="BY188" s="16"/>
      <c r="BZ188" s="16"/>
      <c r="CA188" s="16"/>
      <c r="CB188" s="16"/>
      <c r="CC188" s="16"/>
      <c r="CD188" s="16"/>
      <c r="CE188" s="16"/>
      <c r="CF188" s="16"/>
      <c r="CG188" s="16"/>
      <c r="CH188" s="16"/>
      <c r="CI188" s="16"/>
      <c r="CJ188" s="16"/>
      <c r="CK188" s="16"/>
      <c r="CL188" s="16"/>
      <c r="CM188" s="16"/>
      <c r="CN188" s="16"/>
      <c r="CO188" s="16"/>
      <c r="CP188" s="16"/>
      <c r="CQ188" s="16"/>
      <c r="CR188" s="16"/>
      <c r="CS188" s="16"/>
      <c r="CT188" s="16"/>
      <c r="CU188" s="16"/>
      <c r="CV188" s="16"/>
      <c r="CW188" s="16"/>
      <c r="CX188" s="16"/>
      <c r="CY188" s="16"/>
      <c r="CZ188" s="16"/>
      <c r="DA188" s="16"/>
      <c r="DB188" s="16"/>
      <c r="DC188" s="16"/>
      <c r="DD188" s="16"/>
      <c r="DE188" s="16"/>
      <c r="DF188" s="16"/>
      <c r="DG188" s="16"/>
      <c r="DH188" s="16"/>
      <c r="DI188" s="16"/>
      <c r="DJ188" s="16"/>
      <c r="DK188" s="16"/>
      <c r="LK188" t="s">
        <v>18</v>
      </c>
      <c r="LL188">
        <v>37</v>
      </c>
      <c r="LM188" t="s">
        <v>12</v>
      </c>
    </row>
    <row r="189" spans="1:325" ht="15.75" thickBot="1" x14ac:dyDescent="0.3">
      <c r="A189" s="9" t="s">
        <v>12</v>
      </c>
      <c r="B189" s="10" t="s">
        <v>48</v>
      </c>
      <c r="C189" s="10" t="s">
        <v>37</v>
      </c>
      <c r="D189" s="11">
        <v>44412.876388888886</v>
      </c>
      <c r="E189" s="11">
        <f>DATE(YEAR($D189),MONTH($D189)-1,DAY($D189))</f>
        <v>44381</v>
      </c>
      <c r="F189" s="11">
        <f>DATE(YEAR($E189),MONTH($E189),DAY($E189)+$LL189*30.4/650)</f>
        <v>45222</v>
      </c>
      <c r="G189" s="11">
        <f>DATE(YEAR($F189),MONTH($F189),DAY($F189)+$LL189*30.4/650)</f>
        <v>46063</v>
      </c>
      <c r="H189" s="11">
        <f>DATE(YEAR($G189),MONTH($G189),DAY($G189)+$LL189*30.4/650)</f>
        <v>46904</v>
      </c>
      <c r="I189" s="11">
        <f>DATE(YEAR($H189),MONTH($H189),DAY($H189)+$LL189*30.4/650)</f>
        <v>47745</v>
      </c>
      <c r="J189" s="12">
        <f>DATE(YEAR($I189),MONTH($I189),DAY($I189)+$LL189*30.4/650)</f>
        <v>48586</v>
      </c>
      <c r="K189" s="15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  <c r="BU189" s="16"/>
      <c r="BV189" s="16"/>
      <c r="BW189" s="16"/>
      <c r="BX189" s="16"/>
      <c r="BY189" s="16"/>
      <c r="BZ189" s="16"/>
      <c r="CA189" s="16"/>
      <c r="CB189" s="16"/>
      <c r="CC189" s="16"/>
      <c r="CD189" s="16"/>
      <c r="CE189" s="16"/>
      <c r="CF189" s="16"/>
      <c r="CG189" s="16"/>
      <c r="CH189" s="16"/>
      <c r="CI189" s="16">
        <v>1</v>
      </c>
      <c r="CJ189" s="16"/>
      <c r="CK189" s="16"/>
      <c r="CL189" s="16"/>
      <c r="CM189" s="16"/>
      <c r="CN189" s="16"/>
      <c r="CO189" s="16"/>
      <c r="CP189" s="16"/>
      <c r="CQ189" s="16"/>
      <c r="CR189" s="16"/>
      <c r="CS189" s="16"/>
      <c r="CT189" s="16"/>
      <c r="CU189" s="16"/>
      <c r="CV189" s="16"/>
      <c r="CW189" s="16"/>
      <c r="CX189" s="16"/>
      <c r="CY189" s="16"/>
      <c r="CZ189" s="16"/>
      <c r="DA189" s="16"/>
      <c r="DB189" s="16"/>
      <c r="DC189" s="16"/>
      <c r="DD189" s="16"/>
      <c r="DE189" s="16"/>
      <c r="DF189" s="16"/>
      <c r="DG189" s="16"/>
      <c r="DH189" s="16"/>
      <c r="DI189" s="16"/>
      <c r="DJ189" s="16"/>
      <c r="DK189" s="16"/>
      <c r="LK189" t="s">
        <v>28</v>
      </c>
      <c r="LL189">
        <v>18000</v>
      </c>
      <c r="LM189" t="s">
        <v>12</v>
      </c>
    </row>
    <row r="190" spans="1:325" ht="15.75" thickBot="1" x14ac:dyDescent="0.3">
      <c r="A190" s="9" t="s">
        <v>12</v>
      </c>
      <c r="B190" s="10" t="s">
        <v>49</v>
      </c>
      <c r="C190" s="10" t="s">
        <v>29</v>
      </c>
      <c r="D190" s="11">
        <v>43959.324305555558</v>
      </c>
      <c r="E190" s="11">
        <f>DATE(YEAR($D190),MONTH($D190),DAY($D190)-7)</f>
        <v>43952</v>
      </c>
      <c r="F190" s="11">
        <f>DATE(YEAR($E190),MONTH($E190)+$LL190,DAY($E190))</f>
        <v>44348</v>
      </c>
      <c r="G190" s="11">
        <f>DATE(YEAR($F190),MONTH($F190)+$LL190,DAY($F190))</f>
        <v>44743</v>
      </c>
      <c r="H190" s="11">
        <f>DATE(YEAR($G190),MONTH($G190)+$LL190,DAY($G190))</f>
        <v>45139</v>
      </c>
      <c r="I190" s="11">
        <f>DATE(YEAR($H190),MONTH($H190)+$LL190,DAY($H190))</f>
        <v>45536</v>
      </c>
      <c r="J190" s="12">
        <f>DATE(YEAR($I190),MONTH($I190)+$LL190,DAY($I190))</f>
        <v>45931</v>
      </c>
      <c r="K190" s="15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>
        <v>1</v>
      </c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>
        <v>1</v>
      </c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LK190" t="s">
        <v>18</v>
      </c>
      <c r="LL190">
        <v>13</v>
      </c>
      <c r="LM190" t="s">
        <v>12</v>
      </c>
    </row>
    <row r="191" spans="1:325" ht="15.75" thickBot="1" x14ac:dyDescent="0.3">
      <c r="A191" s="9" t="s">
        <v>12</v>
      </c>
      <c r="B191" s="10" t="s">
        <v>49</v>
      </c>
      <c r="C191" s="10" t="s">
        <v>30</v>
      </c>
      <c r="D191" s="11">
        <v>43999.132638888892</v>
      </c>
      <c r="E191" s="11">
        <f>DATE(YEAR($D191),MONTH($D191),DAY($D191)-7)</f>
        <v>43992</v>
      </c>
      <c r="F191" s="11">
        <f>DATE(YEAR($E191),MONTH($E191)+$LL191,DAY($E191))</f>
        <v>44387</v>
      </c>
      <c r="G191" s="11">
        <f>DATE(YEAR($F191),MONTH($F191)+$LL191,DAY($F191))</f>
        <v>44783</v>
      </c>
      <c r="H191" s="11">
        <f>DATE(YEAR($G191),MONTH($G191)+$LL191,DAY($G191))</f>
        <v>45179</v>
      </c>
      <c r="I191" s="11">
        <f>DATE(YEAR($H191),MONTH($H191)+$LL191,DAY($H191))</f>
        <v>45575</v>
      </c>
      <c r="J191" s="12">
        <f>DATE(YEAR($I191),MONTH($I191)+$LL191,DAY($I191))</f>
        <v>45971</v>
      </c>
      <c r="K191" s="15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>
        <v>1</v>
      </c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  <c r="BU191" s="16"/>
      <c r="BV191" s="16"/>
      <c r="BW191" s="16"/>
      <c r="BX191" s="16"/>
      <c r="BY191" s="16"/>
      <c r="BZ191" s="16"/>
      <c r="CA191" s="16"/>
      <c r="CB191" s="16"/>
      <c r="CC191" s="16"/>
      <c r="CD191" s="16"/>
      <c r="CE191" s="16"/>
      <c r="CF191" s="16"/>
      <c r="CG191" s="16"/>
      <c r="CH191" s="16"/>
      <c r="CI191" s="16"/>
      <c r="CJ191" s="16">
        <v>1</v>
      </c>
      <c r="CK191" s="16"/>
      <c r="CL191" s="16"/>
      <c r="CM191" s="16"/>
      <c r="CN191" s="16"/>
      <c r="CO191" s="16"/>
      <c r="CP191" s="16"/>
      <c r="CQ191" s="16"/>
      <c r="CR191" s="16"/>
      <c r="CS191" s="16"/>
      <c r="CT191" s="16"/>
      <c r="CU191" s="16"/>
      <c r="CV191" s="16"/>
      <c r="CW191" s="16"/>
      <c r="CX191" s="16"/>
      <c r="CY191" s="16"/>
      <c r="CZ191" s="16"/>
      <c r="DA191" s="16"/>
      <c r="DB191" s="16"/>
      <c r="DC191" s="16"/>
      <c r="DD191" s="16"/>
      <c r="DE191" s="16"/>
      <c r="DF191" s="16"/>
      <c r="DG191" s="16"/>
      <c r="DH191" s="16"/>
      <c r="DI191" s="16"/>
      <c r="DJ191" s="16"/>
      <c r="DK191" s="16"/>
      <c r="LK191" t="s">
        <v>18</v>
      </c>
      <c r="LL191">
        <v>13</v>
      </c>
      <c r="LM191" t="s">
        <v>12</v>
      </c>
    </row>
    <row r="192" spans="1:325" ht="15.75" thickBot="1" x14ac:dyDescent="0.3">
      <c r="A192" s="9" t="s">
        <v>12</v>
      </c>
      <c r="B192" s="10" t="s">
        <v>49</v>
      </c>
      <c r="C192" s="10" t="s">
        <v>31</v>
      </c>
      <c r="D192" s="11">
        <v>45796.780555555553</v>
      </c>
      <c r="E192" s="11">
        <f t="shared" ref="E192:E197" si="8">DATE(YEAR($D192),MONTH($D192)-1,DAY($D192))</f>
        <v>45766</v>
      </c>
      <c r="F192" s="11">
        <f>DATE(YEAR($E192),MONTH($E192),DAY($E192)+$LL192/10)</f>
        <v>47866</v>
      </c>
      <c r="G192" s="11">
        <f>DATE(YEAR($F192),MONTH($F192),DAY($F192)+$LL192/10)</f>
        <v>49966</v>
      </c>
      <c r="H192" s="11">
        <f>DATE(YEAR($G192),MONTH($G192),DAY($G192)+$LL192/10)</f>
        <v>52066</v>
      </c>
      <c r="I192" s="11">
        <f>DATE(YEAR($H192),MONTH($H192),DAY($H192)+$LL192/10)</f>
        <v>54166</v>
      </c>
      <c r="J192" s="12">
        <f>DATE(YEAR($I192),MONTH($I192),DAY($I192)+$LL192/10)</f>
        <v>56266</v>
      </c>
      <c r="K192" s="15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  <c r="BU192" s="16"/>
      <c r="BV192" s="16"/>
      <c r="BW192" s="16"/>
      <c r="BX192" s="16"/>
      <c r="BY192" s="16"/>
      <c r="BZ192" s="16"/>
      <c r="CA192" s="16"/>
      <c r="CB192" s="16"/>
      <c r="CC192" s="16"/>
      <c r="CD192" s="16"/>
      <c r="CE192" s="16"/>
      <c r="CF192" s="16"/>
      <c r="CG192" s="16"/>
      <c r="CH192" s="16"/>
      <c r="CI192" s="16"/>
      <c r="CJ192" s="16"/>
      <c r="CK192" s="16"/>
      <c r="CL192" s="16"/>
      <c r="CM192" s="16"/>
      <c r="CN192" s="16"/>
      <c r="CO192" s="16"/>
      <c r="CP192" s="16"/>
      <c r="CQ192" s="16"/>
      <c r="CR192" s="16"/>
      <c r="CS192" s="16"/>
      <c r="CT192" s="16"/>
      <c r="CU192" s="16"/>
      <c r="CV192" s="16"/>
      <c r="CW192" s="16"/>
      <c r="CX192" s="16"/>
      <c r="CY192" s="16"/>
      <c r="CZ192" s="16"/>
      <c r="DA192" s="16"/>
      <c r="DB192" s="16"/>
      <c r="DC192" s="16"/>
      <c r="DD192" s="16"/>
      <c r="DE192" s="16"/>
      <c r="DF192" s="16"/>
      <c r="DG192" s="16"/>
      <c r="DH192" s="16"/>
      <c r="DI192" s="16"/>
      <c r="DJ192" s="16"/>
      <c r="DK192" s="16"/>
      <c r="LK192" t="s">
        <v>21</v>
      </c>
      <c r="LL192">
        <v>21000</v>
      </c>
      <c r="LM192" t="s">
        <v>12</v>
      </c>
    </row>
    <row r="193" spans="1:325" ht="15.75" thickBot="1" x14ac:dyDescent="0.3">
      <c r="A193" s="9" t="s">
        <v>12</v>
      </c>
      <c r="B193" s="10" t="s">
        <v>49</v>
      </c>
      <c r="C193" s="10" t="s">
        <v>31</v>
      </c>
      <c r="D193" s="11">
        <v>45787.302777777775</v>
      </c>
      <c r="E193" s="11">
        <f t="shared" si="8"/>
        <v>45757</v>
      </c>
      <c r="F193" s="11">
        <f>DATE(YEAR($E193),MONTH($E193),DAY($E193)+$LL193/10)</f>
        <v>47857</v>
      </c>
      <c r="G193" s="11">
        <f>DATE(YEAR($F193),MONTH($F193),DAY($F193)+$LL193/10)</f>
        <v>49957</v>
      </c>
      <c r="H193" s="11">
        <f>DATE(YEAR($G193),MONTH($G193),DAY($G193)+$LL193/10)</f>
        <v>52057</v>
      </c>
      <c r="I193" s="11">
        <f>DATE(YEAR($H193),MONTH($H193),DAY($H193)+$LL193/10)</f>
        <v>54157</v>
      </c>
      <c r="J193" s="12">
        <f>DATE(YEAR($I193),MONTH($I193),DAY($I193)+$LL193/10)</f>
        <v>56257</v>
      </c>
      <c r="K193" s="15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  <c r="BU193" s="16"/>
      <c r="BV193" s="16"/>
      <c r="BW193" s="16"/>
      <c r="BX193" s="16"/>
      <c r="BY193" s="16"/>
      <c r="BZ193" s="16"/>
      <c r="CA193" s="16"/>
      <c r="CB193" s="16"/>
      <c r="CC193" s="16"/>
      <c r="CD193" s="16"/>
      <c r="CE193" s="16"/>
      <c r="CF193" s="16"/>
      <c r="CG193" s="16"/>
      <c r="CH193" s="16"/>
      <c r="CI193" s="16"/>
      <c r="CJ193" s="16"/>
      <c r="CK193" s="16"/>
      <c r="CL193" s="16"/>
      <c r="CM193" s="16"/>
      <c r="CN193" s="16"/>
      <c r="CO193" s="16"/>
      <c r="CP193" s="16"/>
      <c r="CQ193" s="16"/>
      <c r="CR193" s="16"/>
      <c r="CS193" s="16"/>
      <c r="CT193" s="16"/>
      <c r="CU193" s="16"/>
      <c r="CV193" s="16"/>
      <c r="CW193" s="16"/>
      <c r="CX193" s="16"/>
      <c r="CY193" s="16"/>
      <c r="CZ193" s="16"/>
      <c r="DA193" s="16"/>
      <c r="DB193" s="16"/>
      <c r="DC193" s="16"/>
      <c r="DD193" s="16"/>
      <c r="DE193" s="16"/>
      <c r="DF193" s="16"/>
      <c r="DG193" s="16"/>
      <c r="DH193" s="16"/>
      <c r="DI193" s="16"/>
      <c r="DJ193" s="16"/>
      <c r="DK193" s="16"/>
      <c r="LK193" t="s">
        <v>21</v>
      </c>
      <c r="LL193">
        <v>21000</v>
      </c>
      <c r="LM193" t="s">
        <v>12</v>
      </c>
    </row>
    <row r="194" spans="1:325" ht="15.75" thickBot="1" x14ac:dyDescent="0.3">
      <c r="A194" s="9" t="s">
        <v>12</v>
      </c>
      <c r="B194" s="10" t="s">
        <v>49</v>
      </c>
      <c r="C194" s="10" t="s">
        <v>24</v>
      </c>
      <c r="D194" s="11">
        <v>45710.138194444444</v>
      </c>
      <c r="E194" s="11">
        <f t="shared" si="8"/>
        <v>45679</v>
      </c>
      <c r="F194" s="11">
        <f>DATE(YEAR($E194),MONTH($E194),DAY($E194)+$LL194*30.4/10000)</f>
        <v>49327</v>
      </c>
      <c r="G194" s="11">
        <f>DATE(YEAR($F194),MONTH($F194),DAY($F194)+$LL194*30.4/10000)</f>
        <v>52975</v>
      </c>
      <c r="H194" s="11">
        <f>DATE(YEAR($G194),MONTH($G194),DAY($G194)+$LL194*30.4/10000)</f>
        <v>56623</v>
      </c>
      <c r="I194" s="11">
        <f>DATE(YEAR($H194),MONTH($H194),DAY($H194)+$LL194*30.4/10000)</f>
        <v>60271</v>
      </c>
      <c r="J194" s="12">
        <f>DATE(YEAR($I194),MONTH($I194),DAY($I194)+$LL194*30.4/10000)</f>
        <v>63919</v>
      </c>
      <c r="K194" s="15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  <c r="BU194" s="16"/>
      <c r="BV194" s="16"/>
      <c r="BW194" s="16"/>
      <c r="BX194" s="16"/>
      <c r="BY194" s="16"/>
      <c r="BZ194" s="16"/>
      <c r="CA194" s="16"/>
      <c r="CB194" s="16"/>
      <c r="CC194" s="16"/>
      <c r="CD194" s="16"/>
      <c r="CE194" s="16"/>
      <c r="CF194" s="16"/>
      <c r="CG194" s="16"/>
      <c r="CH194" s="16"/>
      <c r="CI194" s="16"/>
      <c r="CJ194" s="16"/>
      <c r="CK194" s="16"/>
      <c r="CL194" s="16"/>
      <c r="CM194" s="16"/>
      <c r="CN194" s="16"/>
      <c r="CO194" s="16"/>
      <c r="CP194" s="16"/>
      <c r="CQ194" s="16"/>
      <c r="CR194" s="16"/>
      <c r="CS194" s="16"/>
      <c r="CT194" s="16"/>
      <c r="CU194" s="16"/>
      <c r="CV194" s="16"/>
      <c r="CW194" s="16"/>
      <c r="CX194" s="16"/>
      <c r="CY194" s="16"/>
      <c r="CZ194" s="16"/>
      <c r="DA194" s="16"/>
      <c r="DB194" s="16"/>
      <c r="DC194" s="16"/>
      <c r="DD194" s="16"/>
      <c r="DE194" s="16"/>
      <c r="DF194" s="16"/>
      <c r="DG194" s="16"/>
      <c r="DH194" s="16"/>
      <c r="DI194" s="16"/>
      <c r="DJ194" s="16"/>
      <c r="DK194" s="16"/>
      <c r="LK194" t="s">
        <v>15</v>
      </c>
      <c r="LL194">
        <v>1200000</v>
      </c>
      <c r="LM194" t="s">
        <v>12</v>
      </c>
    </row>
    <row r="195" spans="1:325" ht="15.75" thickBot="1" x14ac:dyDescent="0.3">
      <c r="A195" s="9" t="s">
        <v>12</v>
      </c>
      <c r="B195" s="10" t="s">
        <v>49</v>
      </c>
      <c r="C195" s="10" t="s">
        <v>25</v>
      </c>
      <c r="D195" s="11">
        <v>43856.815972222219</v>
      </c>
      <c r="E195" s="11">
        <f t="shared" si="8"/>
        <v>43825</v>
      </c>
      <c r="F195" s="11">
        <f>DATE(YEAR($E195),MONTH($E195),DAY($E195)+$LL195*30.4/10000)</f>
        <v>44554</v>
      </c>
      <c r="G195" s="11">
        <f>DATE(YEAR($F195),MONTH($F195),DAY($F195)+$LL195*30.4/10000)</f>
        <v>45283</v>
      </c>
      <c r="H195" s="11">
        <f>DATE(YEAR($G195),MONTH($G195),DAY($G195)+$LL195*30.4/10000)</f>
        <v>46012</v>
      </c>
      <c r="I195" s="11">
        <f>DATE(YEAR($H195),MONTH($H195),DAY($H195)+$LL195*30.4/10000)</f>
        <v>46741</v>
      </c>
      <c r="J195" s="12">
        <f>DATE(YEAR($I195),MONTH($I195),DAY($I195)+$LL195*30.4/10000)</f>
        <v>47470</v>
      </c>
      <c r="K195" s="15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  <c r="BU195" s="16"/>
      <c r="BV195" s="16"/>
      <c r="BW195" s="16"/>
      <c r="BX195" s="16"/>
      <c r="BY195" s="16"/>
      <c r="BZ195" s="16"/>
      <c r="CA195" s="16"/>
      <c r="CB195" s="16"/>
      <c r="CC195" s="16"/>
      <c r="CD195" s="16"/>
      <c r="CE195" s="16"/>
      <c r="CF195" s="16"/>
      <c r="CG195" s="16"/>
      <c r="CH195" s="16"/>
      <c r="CI195" s="16"/>
      <c r="CJ195" s="16"/>
      <c r="CK195" s="16"/>
      <c r="CL195" s="16"/>
      <c r="CM195" s="16"/>
      <c r="CN195" s="16"/>
      <c r="CO195" s="16"/>
      <c r="CP195" s="16"/>
      <c r="CQ195" s="16"/>
      <c r="CR195" s="16"/>
      <c r="CS195" s="16"/>
      <c r="CT195" s="16"/>
      <c r="CU195" s="16"/>
      <c r="CV195" s="16"/>
      <c r="CW195" s="16"/>
      <c r="CX195" s="16"/>
      <c r="CY195" s="16"/>
      <c r="CZ195" s="16"/>
      <c r="DA195" s="16"/>
      <c r="DB195" s="16"/>
      <c r="DC195" s="16"/>
      <c r="DD195" s="16"/>
      <c r="DE195" s="16"/>
      <c r="DF195" s="16"/>
      <c r="DG195" s="16"/>
      <c r="DH195" s="16">
        <v>1</v>
      </c>
      <c r="DI195" s="16"/>
      <c r="DJ195" s="16"/>
      <c r="DK195" s="16"/>
      <c r="LK195" t="s">
        <v>15</v>
      </c>
      <c r="LL195">
        <v>240000</v>
      </c>
      <c r="LM195" t="s">
        <v>12</v>
      </c>
    </row>
    <row r="196" spans="1:325" ht="15.75" thickBot="1" x14ac:dyDescent="0.3">
      <c r="A196" s="9" t="s">
        <v>12</v>
      </c>
      <c r="B196" s="10" t="s">
        <v>49</v>
      </c>
      <c r="C196" s="10" t="s">
        <v>26</v>
      </c>
      <c r="D196" s="11">
        <v>44691.677083333336</v>
      </c>
      <c r="E196" s="11">
        <f t="shared" si="8"/>
        <v>44661</v>
      </c>
      <c r="F196" s="11">
        <f>DATE(YEAR($E196),MONTH($E196),DAY($E196)+$LL196/10)</f>
        <v>45711</v>
      </c>
      <c r="G196" s="11">
        <f>DATE(YEAR($F196),MONTH($F196),DAY($F196)+$LL196/10)</f>
        <v>46761</v>
      </c>
      <c r="H196" s="11">
        <f>DATE(YEAR($G196),MONTH($G196),DAY($G196)+$LL196/10)</f>
        <v>47811</v>
      </c>
      <c r="I196" s="11">
        <f>DATE(YEAR($H196),MONTH($H196),DAY($H196)+$LL196/10)</f>
        <v>48861</v>
      </c>
      <c r="J196" s="12">
        <f>DATE(YEAR($I196),MONTH($I196),DAY($I196)+$LL196/10)</f>
        <v>49911</v>
      </c>
      <c r="K196" s="15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  <c r="BU196" s="16"/>
      <c r="BV196" s="16"/>
      <c r="BW196" s="16"/>
      <c r="BX196" s="16"/>
      <c r="BY196" s="16"/>
      <c r="BZ196" s="16"/>
      <c r="CA196" s="16"/>
      <c r="CB196" s="16"/>
      <c r="CC196" s="16"/>
      <c r="CD196" s="16"/>
      <c r="CE196" s="16"/>
      <c r="CF196" s="16"/>
      <c r="CG196" s="16"/>
      <c r="CH196" s="16"/>
      <c r="CI196" s="16"/>
      <c r="CJ196" s="16"/>
      <c r="CK196" s="16"/>
      <c r="CL196" s="16"/>
      <c r="CM196" s="16"/>
      <c r="CN196" s="16"/>
      <c r="CO196" s="16"/>
      <c r="CP196" s="16"/>
      <c r="CQ196" s="16"/>
      <c r="CR196" s="16"/>
      <c r="CS196" s="16"/>
      <c r="CT196" s="16"/>
      <c r="CU196" s="16"/>
      <c r="CV196" s="16"/>
      <c r="CW196" s="16"/>
      <c r="CX196" s="16"/>
      <c r="CY196" s="16"/>
      <c r="CZ196" s="16"/>
      <c r="DA196" s="16"/>
      <c r="DB196" s="16"/>
      <c r="DC196" s="16"/>
      <c r="DD196" s="16"/>
      <c r="DE196" s="16"/>
      <c r="DF196" s="16"/>
      <c r="DG196" s="16"/>
      <c r="DH196" s="16"/>
      <c r="DI196" s="16"/>
      <c r="DJ196" s="16"/>
      <c r="DK196" s="16"/>
      <c r="LK196" t="s">
        <v>21</v>
      </c>
      <c r="LL196">
        <v>10500</v>
      </c>
      <c r="LM196" t="s">
        <v>12</v>
      </c>
    </row>
    <row r="197" spans="1:325" ht="15.75" thickBot="1" x14ac:dyDescent="0.3">
      <c r="A197" s="9" t="s">
        <v>12</v>
      </c>
      <c r="B197" s="10" t="s">
        <v>49</v>
      </c>
      <c r="C197" s="10" t="s">
        <v>26</v>
      </c>
      <c r="D197" s="11">
        <v>44714.386111111111</v>
      </c>
      <c r="E197" s="11">
        <f t="shared" si="8"/>
        <v>44683</v>
      </c>
      <c r="F197" s="11">
        <f>DATE(YEAR($E197),MONTH($E197),DAY($E197)+$LL197/10)</f>
        <v>45733</v>
      </c>
      <c r="G197" s="11">
        <f>DATE(YEAR($F197),MONTH($F197),DAY($F197)+$LL197/10)</f>
        <v>46783</v>
      </c>
      <c r="H197" s="11">
        <f>DATE(YEAR($G197),MONTH($G197),DAY($G197)+$LL197/10)</f>
        <v>47833</v>
      </c>
      <c r="I197" s="11">
        <f>DATE(YEAR($H197),MONTH($H197),DAY($H197)+$LL197/10)</f>
        <v>48883</v>
      </c>
      <c r="J197" s="12">
        <f>DATE(YEAR($I197),MONTH($I197),DAY($I197)+$LL197/10)</f>
        <v>49933</v>
      </c>
      <c r="K197" s="15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6"/>
      <c r="BO197" s="16"/>
      <c r="BP197" s="16"/>
      <c r="BQ197" s="16"/>
      <c r="BR197" s="16"/>
      <c r="BS197" s="16"/>
      <c r="BT197" s="16"/>
      <c r="BU197" s="16"/>
      <c r="BV197" s="16"/>
      <c r="BW197" s="16"/>
      <c r="BX197" s="16"/>
      <c r="BY197" s="16"/>
      <c r="BZ197" s="16"/>
      <c r="CA197" s="16"/>
      <c r="CB197" s="16"/>
      <c r="CC197" s="16"/>
      <c r="CD197" s="16"/>
      <c r="CE197" s="16"/>
      <c r="CF197" s="16"/>
      <c r="CG197" s="16"/>
      <c r="CH197" s="16"/>
      <c r="CI197" s="16"/>
      <c r="CJ197" s="16"/>
      <c r="CK197" s="16"/>
      <c r="CL197" s="16"/>
      <c r="CM197" s="16"/>
      <c r="CN197" s="16"/>
      <c r="CO197" s="16"/>
      <c r="CP197" s="16"/>
      <c r="CQ197" s="16"/>
      <c r="CR197" s="16"/>
      <c r="CS197" s="16"/>
      <c r="CT197" s="16"/>
      <c r="CU197" s="16"/>
      <c r="CV197" s="16"/>
      <c r="CW197" s="16"/>
      <c r="CX197" s="16"/>
      <c r="CY197" s="16"/>
      <c r="CZ197" s="16"/>
      <c r="DA197" s="16"/>
      <c r="DB197" s="16"/>
      <c r="DC197" s="16"/>
      <c r="DD197" s="16"/>
      <c r="DE197" s="16"/>
      <c r="DF197" s="16"/>
      <c r="DG197" s="16"/>
      <c r="DH197" s="16"/>
      <c r="DI197" s="16"/>
      <c r="DJ197" s="16"/>
      <c r="DK197" s="16"/>
      <c r="LK197" t="s">
        <v>21</v>
      </c>
      <c r="LL197">
        <v>10500</v>
      </c>
      <c r="LM197" t="s">
        <v>12</v>
      </c>
    </row>
    <row r="198" spans="1:325" ht="15.75" thickBot="1" x14ac:dyDescent="0.3">
      <c r="A198" s="9" t="s">
        <v>12</v>
      </c>
      <c r="B198" s="10" t="s">
        <v>49</v>
      </c>
      <c r="C198" s="10" t="s">
        <v>17</v>
      </c>
      <c r="D198" s="11">
        <v>44677.529861111114</v>
      </c>
      <c r="E198" s="11">
        <f>DATE(YEAR($D198),MONTH($D198)-2,DAY($D198))</f>
        <v>44618</v>
      </c>
      <c r="F198" s="11">
        <f>DATE(YEAR($E198),MONTH($E198)+$LL198,DAY($E198))</f>
        <v>45714</v>
      </c>
      <c r="G198" s="11">
        <f>DATE(YEAR($F198),MONTH($F198)+$LL198,DAY($F198))</f>
        <v>46809</v>
      </c>
      <c r="H198" s="11">
        <f>DATE(YEAR($G198),MONTH($G198)+$LL198,DAY($G198))</f>
        <v>47905</v>
      </c>
      <c r="I198" s="11">
        <f>DATE(YEAR($H198),MONTH($H198)+$LL198,DAY($H198))</f>
        <v>49001</v>
      </c>
      <c r="J198" s="12">
        <f>DATE(YEAR($I198),MONTH($I198)+$LL198,DAY($I198))</f>
        <v>50097</v>
      </c>
      <c r="K198" s="15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6"/>
      <c r="BO198" s="16"/>
      <c r="BP198" s="16"/>
      <c r="BQ198" s="16"/>
      <c r="BR198" s="16"/>
      <c r="BS198" s="16"/>
      <c r="BT198" s="16"/>
      <c r="BU198" s="16"/>
      <c r="BV198" s="16"/>
      <c r="BW198" s="16"/>
      <c r="BX198" s="16"/>
      <c r="BY198" s="16"/>
      <c r="BZ198" s="16"/>
      <c r="CA198" s="16"/>
      <c r="CB198" s="16"/>
      <c r="CC198" s="16"/>
      <c r="CD198" s="16"/>
      <c r="CE198" s="16"/>
      <c r="CF198" s="16"/>
      <c r="CG198" s="16"/>
      <c r="CH198" s="16"/>
      <c r="CI198" s="16"/>
      <c r="CJ198" s="16"/>
      <c r="CK198" s="16"/>
      <c r="CL198" s="16"/>
      <c r="CM198" s="16"/>
      <c r="CN198" s="16"/>
      <c r="CO198" s="16"/>
      <c r="CP198" s="16"/>
      <c r="CQ198" s="16"/>
      <c r="CR198" s="16"/>
      <c r="CS198" s="16"/>
      <c r="CT198" s="16"/>
      <c r="CU198" s="16"/>
      <c r="CV198" s="16"/>
      <c r="CW198" s="16"/>
      <c r="CX198" s="16"/>
      <c r="CY198" s="16"/>
      <c r="CZ198" s="16"/>
      <c r="DA198" s="16"/>
      <c r="DB198" s="16"/>
      <c r="DC198" s="16"/>
      <c r="DD198" s="16"/>
      <c r="DE198" s="16"/>
      <c r="DF198" s="16"/>
      <c r="DG198" s="16"/>
      <c r="DH198" s="16"/>
      <c r="DI198" s="16"/>
      <c r="DJ198" s="16"/>
      <c r="DK198" s="16"/>
      <c r="LK198" t="s">
        <v>18</v>
      </c>
      <c r="LL198">
        <v>36</v>
      </c>
      <c r="LM198" t="s">
        <v>12</v>
      </c>
    </row>
    <row r="199" spans="1:325" ht="15.75" thickBot="1" x14ac:dyDescent="0.3">
      <c r="A199" s="9" t="s">
        <v>12</v>
      </c>
      <c r="B199" s="10" t="s">
        <v>49</v>
      </c>
      <c r="C199" s="10" t="s">
        <v>19</v>
      </c>
      <c r="D199" s="11">
        <v>45037.606944444444</v>
      </c>
      <c r="E199" s="11">
        <f>DATE(YEAR($D199),MONTH($D199)-2,DAY($D199))</f>
        <v>44978</v>
      </c>
      <c r="F199" s="11">
        <f>DATE(YEAR($E199)+$LL199,MONTH($E199),DAY($E199))</f>
        <v>47170</v>
      </c>
      <c r="G199" s="11">
        <f>DATE(YEAR($F199)+$LL199,MONTH($F199),DAY($F199))</f>
        <v>49361</v>
      </c>
      <c r="H199" s="11">
        <f>DATE(YEAR($G199)+$LL199,MONTH($G199),DAY($G199))</f>
        <v>51553</v>
      </c>
      <c r="I199" s="11">
        <f>DATE(YEAR($H199)+$LL199,MONTH($H199),DAY($H199))</f>
        <v>53744</v>
      </c>
      <c r="J199" s="12">
        <f>DATE(YEAR($I199)+$LL199,MONTH($I199),DAY($I199))</f>
        <v>55936</v>
      </c>
      <c r="K199" s="15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  <c r="BU199" s="16"/>
      <c r="BV199" s="16"/>
      <c r="BW199" s="16"/>
      <c r="BX199" s="16"/>
      <c r="BY199" s="16"/>
      <c r="BZ199" s="16"/>
      <c r="CA199" s="16"/>
      <c r="CB199" s="16"/>
      <c r="CC199" s="16"/>
      <c r="CD199" s="16"/>
      <c r="CE199" s="16"/>
      <c r="CF199" s="16"/>
      <c r="CG199" s="16"/>
      <c r="CH199" s="16"/>
      <c r="CI199" s="16"/>
      <c r="CJ199" s="16"/>
      <c r="CK199" s="16"/>
      <c r="CL199" s="16"/>
      <c r="CM199" s="16"/>
      <c r="CN199" s="16"/>
      <c r="CO199" s="16"/>
      <c r="CP199" s="16"/>
      <c r="CQ199" s="16"/>
      <c r="CR199" s="16"/>
      <c r="CS199" s="16"/>
      <c r="CT199" s="16"/>
      <c r="CU199" s="16"/>
      <c r="CV199" s="16"/>
      <c r="CW199" s="16"/>
      <c r="CX199" s="16"/>
      <c r="CY199" s="16"/>
      <c r="CZ199" s="16"/>
      <c r="DA199" s="16"/>
      <c r="DB199" s="16"/>
      <c r="DC199" s="16"/>
      <c r="DD199" s="16"/>
      <c r="DE199" s="16"/>
      <c r="DF199" s="16"/>
      <c r="DG199" s="16"/>
      <c r="DH199" s="16"/>
      <c r="DI199" s="16"/>
      <c r="DJ199" s="16"/>
      <c r="DK199" s="16"/>
      <c r="LK199" t="s">
        <v>16</v>
      </c>
      <c r="LL199">
        <v>6</v>
      </c>
      <c r="LM199" t="s">
        <v>12</v>
      </c>
    </row>
    <row r="200" spans="1:325" ht="15.75" thickBot="1" x14ac:dyDescent="0.3">
      <c r="A200" s="9" t="s">
        <v>12</v>
      </c>
      <c r="B200" s="10" t="s">
        <v>49</v>
      </c>
      <c r="C200" s="10" t="s">
        <v>14</v>
      </c>
      <c r="D200" s="11">
        <v>44427.979166666664</v>
      </c>
      <c r="E200" s="11">
        <f>DATE(YEAR($D200),MONTH($D200)-2,DAY($D200))</f>
        <v>44366</v>
      </c>
      <c r="F200" s="11">
        <f>DATE(YEAR($E200),MONTH($E200),DAY($E200)+$LL200*30.4/10000)</f>
        <v>45278</v>
      </c>
      <c r="G200" s="11">
        <f>DATE(YEAR($F200),MONTH($F200),DAY($F200)+$LL200*30.4/10000)</f>
        <v>46190</v>
      </c>
      <c r="H200" s="11">
        <f>DATE(YEAR($G200),MONTH($G200),DAY($G200)+$LL200*30.4/10000)</f>
        <v>47102</v>
      </c>
      <c r="I200" s="11">
        <f>DATE(YEAR($H200),MONTH($H200),DAY($H200)+$LL200*30.4/10000)</f>
        <v>48014</v>
      </c>
      <c r="J200" s="12">
        <f>DATE(YEAR($I200),MONTH($I200),DAY($I200)+$LL200*30.4/10000)</f>
        <v>48926</v>
      </c>
      <c r="K200" s="15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6"/>
      <c r="BO200" s="16"/>
      <c r="BP200" s="16"/>
      <c r="BQ200" s="16"/>
      <c r="BR200" s="16"/>
      <c r="BS200" s="16"/>
      <c r="BT200" s="16"/>
      <c r="BU200" s="16"/>
      <c r="BV200" s="16"/>
      <c r="BW200" s="16"/>
      <c r="BX200" s="16"/>
      <c r="BY200" s="16"/>
      <c r="BZ200" s="16"/>
      <c r="CA200" s="16"/>
      <c r="CB200" s="16"/>
      <c r="CC200" s="16"/>
      <c r="CD200" s="16"/>
      <c r="CE200" s="16"/>
      <c r="CF200" s="16"/>
      <c r="CG200" s="16">
        <v>1</v>
      </c>
      <c r="CH200" s="16"/>
      <c r="CI200" s="16"/>
      <c r="CJ200" s="16"/>
      <c r="CK200" s="16"/>
      <c r="CL200" s="16"/>
      <c r="CM200" s="16"/>
      <c r="CN200" s="16"/>
      <c r="CO200" s="16"/>
      <c r="CP200" s="16"/>
      <c r="CQ200" s="16"/>
      <c r="CR200" s="16"/>
      <c r="CS200" s="16"/>
      <c r="CT200" s="16"/>
      <c r="CU200" s="16"/>
      <c r="CV200" s="16"/>
      <c r="CW200" s="16"/>
      <c r="CX200" s="16"/>
      <c r="CY200" s="16"/>
      <c r="CZ200" s="16"/>
      <c r="DA200" s="16"/>
      <c r="DB200" s="16"/>
      <c r="DC200" s="16"/>
      <c r="DD200" s="16"/>
      <c r="DE200" s="16"/>
      <c r="DF200" s="16"/>
      <c r="DG200" s="16"/>
      <c r="DH200" s="16"/>
      <c r="DI200" s="16"/>
      <c r="DJ200" s="16"/>
      <c r="DK200" s="16"/>
      <c r="LK200" t="s">
        <v>15</v>
      </c>
      <c r="LL200">
        <v>300000</v>
      </c>
      <c r="LM200" t="s">
        <v>12</v>
      </c>
    </row>
    <row r="201" spans="1:325" ht="15.75" thickBot="1" x14ac:dyDescent="0.3">
      <c r="A201" s="9" t="s">
        <v>12</v>
      </c>
      <c r="B201" s="10" t="s">
        <v>49</v>
      </c>
      <c r="C201" s="10" t="s">
        <v>20</v>
      </c>
      <c r="D201" s="11">
        <v>44204.10833333333</v>
      </c>
      <c r="E201" s="11">
        <f>DATE(YEAR($D201),MONTH($D201)-1,DAY($D201))</f>
        <v>44173</v>
      </c>
      <c r="F201" s="11">
        <f>DATE(YEAR($E201),MONTH($E201),DAY($E201)+$LL201/10)</f>
        <v>44473</v>
      </c>
      <c r="G201" s="11">
        <f>DATE(YEAR($F201),MONTH($F201),DAY($F201)+$LL201/10)</f>
        <v>44773</v>
      </c>
      <c r="H201" s="11">
        <f>DATE(YEAR($G201),MONTH($G201),DAY($G201)+$LL201/10)</f>
        <v>45073</v>
      </c>
      <c r="I201" s="11">
        <f>DATE(YEAR($H201),MONTH($H201),DAY($H201)+$LL201/10)</f>
        <v>45373</v>
      </c>
      <c r="J201" s="12">
        <f>DATE(YEAR($I201),MONTH($I201),DAY($I201)+$LL201/10)</f>
        <v>45673</v>
      </c>
      <c r="K201" s="15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>
        <v>1</v>
      </c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  <c r="BU201" s="16"/>
      <c r="BV201" s="16"/>
      <c r="BW201" s="16"/>
      <c r="BX201" s="16"/>
      <c r="BY201" s="16"/>
      <c r="BZ201" s="16"/>
      <c r="CA201" s="16"/>
      <c r="CB201" s="16"/>
      <c r="CC201" s="16"/>
      <c r="CD201" s="16"/>
      <c r="CE201" s="16"/>
      <c r="CF201" s="16"/>
      <c r="CG201" s="16"/>
      <c r="CH201" s="16"/>
      <c r="CI201" s="16"/>
      <c r="CJ201" s="16"/>
      <c r="CK201" s="16"/>
      <c r="CL201" s="16"/>
      <c r="CM201" s="16"/>
      <c r="CN201" s="16"/>
      <c r="CO201" s="16"/>
      <c r="CP201" s="16"/>
      <c r="CQ201" s="16"/>
      <c r="CR201" s="16"/>
      <c r="CS201" s="16"/>
      <c r="CT201" s="16"/>
      <c r="CU201" s="16"/>
      <c r="CV201" s="16"/>
      <c r="CW201" s="16">
        <v>1</v>
      </c>
      <c r="CX201" s="16"/>
      <c r="CY201" s="16"/>
      <c r="CZ201" s="16"/>
      <c r="DA201" s="16"/>
      <c r="DB201" s="16"/>
      <c r="DC201" s="16"/>
      <c r="DD201" s="16"/>
      <c r="DE201" s="16"/>
      <c r="DF201" s="16"/>
      <c r="DG201" s="16"/>
      <c r="DH201" s="16"/>
      <c r="DI201" s="16"/>
      <c r="DJ201" s="16"/>
      <c r="DK201" s="16"/>
      <c r="LK201" t="s">
        <v>21</v>
      </c>
      <c r="LL201">
        <v>3000</v>
      </c>
      <c r="LM201" t="s">
        <v>12</v>
      </c>
    </row>
    <row r="202" spans="1:325" ht="15.75" thickBot="1" x14ac:dyDescent="0.3">
      <c r="A202" s="9" t="s">
        <v>12</v>
      </c>
      <c r="B202" s="10" t="s">
        <v>49</v>
      </c>
      <c r="C202" s="10" t="s">
        <v>22</v>
      </c>
      <c r="D202" s="11">
        <v>43955.15347222222</v>
      </c>
      <c r="E202" s="11">
        <f>DATE(YEAR($D202),MONTH($D202)-2,DAY($D202))</f>
        <v>43894</v>
      </c>
      <c r="F202" s="11">
        <f>DATE(YEAR($E202),MONTH($E202)+$LL202,DAY($E202))</f>
        <v>44624</v>
      </c>
      <c r="G202" s="11">
        <f>DATE(YEAR($F202),MONTH($F202)+$LL202,DAY($F202))</f>
        <v>45355</v>
      </c>
      <c r="H202" s="11">
        <f>DATE(YEAR($G202),MONTH($G202)+$LL202,DAY($G202))</f>
        <v>46085</v>
      </c>
      <c r="I202" s="11">
        <f>DATE(YEAR($H202),MONTH($H202)+$LL202,DAY($H202))</f>
        <v>46816</v>
      </c>
      <c r="J202" s="12">
        <f>DATE(YEAR($I202),MONTH($I202)+$LL202,DAY($I202))</f>
        <v>47546</v>
      </c>
      <c r="K202" s="15"/>
      <c r="L202" s="16"/>
      <c r="M202" s="16"/>
      <c r="N202" s="16"/>
      <c r="O202" s="16"/>
      <c r="P202" s="16"/>
      <c r="Q202" s="16"/>
      <c r="R202" s="16">
        <v>1</v>
      </c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6"/>
      <c r="BO202" s="16"/>
      <c r="BP202" s="16"/>
      <c r="BQ202" s="16"/>
      <c r="BR202" s="16"/>
      <c r="BS202" s="16"/>
      <c r="BT202" s="16"/>
      <c r="BU202" s="16"/>
      <c r="BV202" s="16"/>
      <c r="BW202" s="16"/>
      <c r="BX202" s="16"/>
      <c r="BY202" s="16"/>
      <c r="BZ202" s="16"/>
      <c r="CA202" s="16"/>
      <c r="CB202" s="16"/>
      <c r="CC202" s="16"/>
      <c r="CD202" s="16"/>
      <c r="CE202" s="16"/>
      <c r="CF202" s="16"/>
      <c r="CG202" s="16"/>
      <c r="CH202" s="16"/>
      <c r="CI202" s="16"/>
      <c r="CJ202" s="16"/>
      <c r="CK202" s="16"/>
      <c r="CL202" s="16"/>
      <c r="CM202" s="16"/>
      <c r="CN202" s="16"/>
      <c r="CO202" s="16"/>
      <c r="CP202" s="16"/>
      <c r="CQ202" s="16"/>
      <c r="CR202" s="16"/>
      <c r="CS202" s="16"/>
      <c r="CT202" s="16"/>
      <c r="CU202" s="16"/>
      <c r="CV202" s="16"/>
      <c r="CW202" s="16"/>
      <c r="CX202" s="16"/>
      <c r="CY202" s="16"/>
      <c r="CZ202" s="16"/>
      <c r="DA202" s="16"/>
      <c r="DB202" s="16"/>
      <c r="DC202" s="16"/>
      <c r="DD202" s="16"/>
      <c r="DE202" s="16"/>
      <c r="DF202" s="16"/>
      <c r="DG202" s="16"/>
      <c r="DH202" s="16"/>
      <c r="DI202" s="16"/>
      <c r="DJ202" s="16"/>
      <c r="DK202" s="16"/>
      <c r="LK202" t="s">
        <v>18</v>
      </c>
      <c r="LL202">
        <v>24</v>
      </c>
      <c r="LM202" t="s">
        <v>12</v>
      </c>
    </row>
    <row r="203" spans="1:325" ht="15.75" thickBot="1" x14ac:dyDescent="0.3">
      <c r="A203" s="9" t="s">
        <v>12</v>
      </c>
      <c r="B203" s="10" t="s">
        <v>49</v>
      </c>
      <c r="C203" s="10" t="s">
        <v>23</v>
      </c>
      <c r="D203" s="11">
        <v>44093.920138888891</v>
      </c>
      <c r="E203" s="11">
        <f>DATE(YEAR($D203),MONTH($D203)-1,DAY($D203))</f>
        <v>44062</v>
      </c>
      <c r="F203" s="11">
        <f>DATE(YEAR($E203),MONTH($E203),DAY($E203)+$LL203/10)</f>
        <v>44212</v>
      </c>
      <c r="G203" s="11">
        <f>DATE(YEAR($F203),MONTH($F203),DAY($F203)+$LL203/10)</f>
        <v>44362</v>
      </c>
      <c r="H203" s="11">
        <f>DATE(YEAR($G203),MONTH($G203),DAY($G203)+$LL203/10)</f>
        <v>44512</v>
      </c>
      <c r="I203" s="11">
        <f>DATE(YEAR($H203),MONTH($H203),DAY($H203)+$LL203/10)</f>
        <v>44662</v>
      </c>
      <c r="J203" s="12">
        <f>DATE(YEAR($I203),MONTH($I203),DAY($I203)+$LL203/10)</f>
        <v>44812</v>
      </c>
      <c r="K203" s="15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>
        <v>1</v>
      </c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>
        <v>1</v>
      </c>
      <c r="BL203" s="16"/>
      <c r="BM203" s="16"/>
      <c r="BN203" s="16"/>
      <c r="BO203" s="16"/>
      <c r="BP203" s="16"/>
      <c r="BQ203" s="16"/>
      <c r="BR203" s="16"/>
      <c r="BS203" s="16"/>
      <c r="BT203" s="16"/>
      <c r="BU203" s="16"/>
      <c r="BV203" s="16"/>
      <c r="BW203" s="16"/>
      <c r="BX203" s="16"/>
      <c r="BY203" s="16"/>
      <c r="BZ203" s="16"/>
      <c r="CA203" s="16"/>
      <c r="CB203" s="16"/>
      <c r="CC203" s="16"/>
      <c r="CD203" s="16"/>
      <c r="CE203" s="16"/>
      <c r="CF203" s="16"/>
      <c r="CG203" s="16">
        <v>1</v>
      </c>
      <c r="CH203" s="16"/>
      <c r="CI203" s="16"/>
      <c r="CJ203" s="16"/>
      <c r="CK203" s="16"/>
      <c r="CL203" s="16"/>
      <c r="CM203" s="16"/>
      <c r="CN203" s="16"/>
      <c r="CO203" s="16"/>
      <c r="CP203" s="16"/>
      <c r="CQ203" s="16"/>
      <c r="CR203" s="16"/>
      <c r="CS203" s="16"/>
      <c r="CT203" s="16"/>
      <c r="CU203" s="16"/>
      <c r="CV203" s="16"/>
      <c r="CW203" s="16"/>
      <c r="CX203" s="16"/>
      <c r="CY203" s="16"/>
      <c r="CZ203" s="16"/>
      <c r="DA203" s="16"/>
      <c r="DB203" s="16">
        <v>1</v>
      </c>
      <c r="DC203" s="16"/>
      <c r="DD203" s="16"/>
      <c r="DE203" s="16"/>
      <c r="DF203" s="16"/>
      <c r="DG203" s="16"/>
      <c r="DH203" s="16"/>
      <c r="DI203" s="16"/>
      <c r="DJ203" s="16"/>
      <c r="DK203" s="16"/>
      <c r="LK203" t="s">
        <v>21</v>
      </c>
      <c r="LL203">
        <v>1500</v>
      </c>
      <c r="LM203" t="s">
        <v>12</v>
      </c>
    </row>
    <row r="204" spans="1:325" ht="15.75" thickBot="1" x14ac:dyDescent="0.3">
      <c r="A204" s="9" t="s">
        <v>12</v>
      </c>
      <c r="B204" s="10" t="s">
        <v>49</v>
      </c>
      <c r="C204" s="10" t="s">
        <v>23</v>
      </c>
      <c r="D204" s="11">
        <v>44050.521527777775</v>
      </c>
      <c r="E204" s="11">
        <f>DATE(YEAR($D204),MONTH($D204)-1,DAY($D204))</f>
        <v>44019</v>
      </c>
      <c r="F204" s="11">
        <f>DATE(YEAR($E204),MONTH($E204),DAY($E204)+$LL204/10)</f>
        <v>44169</v>
      </c>
      <c r="G204" s="11">
        <f>DATE(YEAR($F204),MONTH($F204),DAY($F204)+$LL204/10)</f>
        <v>44319</v>
      </c>
      <c r="H204" s="11">
        <f>DATE(YEAR($G204),MONTH($G204),DAY($G204)+$LL204/10)</f>
        <v>44469</v>
      </c>
      <c r="I204" s="11">
        <f>DATE(YEAR($H204),MONTH($H204),DAY($H204)+$LL204/10)</f>
        <v>44619</v>
      </c>
      <c r="J204" s="12">
        <f>DATE(YEAR($I204),MONTH($I204),DAY($I204)+$LL204/10)</f>
        <v>44769</v>
      </c>
      <c r="K204" s="15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>
        <v>1</v>
      </c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>
        <v>1</v>
      </c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  <c r="BU204" s="16"/>
      <c r="BV204" s="16"/>
      <c r="BW204" s="16"/>
      <c r="BX204" s="16"/>
      <c r="BY204" s="16"/>
      <c r="BZ204" s="16"/>
      <c r="CA204" s="16">
        <v>1</v>
      </c>
      <c r="CB204" s="16"/>
      <c r="CC204" s="16"/>
      <c r="CD204" s="16"/>
      <c r="CE204" s="16"/>
      <c r="CF204" s="16"/>
      <c r="CG204" s="16"/>
      <c r="CH204" s="16"/>
      <c r="CI204" s="16"/>
      <c r="CJ204" s="16"/>
      <c r="CK204" s="16"/>
      <c r="CL204" s="16"/>
      <c r="CM204" s="16"/>
      <c r="CN204" s="16"/>
      <c r="CO204" s="16"/>
      <c r="CP204" s="16"/>
      <c r="CQ204" s="16"/>
      <c r="CR204" s="16"/>
      <c r="CS204" s="16"/>
      <c r="CT204" s="16"/>
      <c r="CU204" s="16"/>
      <c r="CV204" s="16">
        <v>1</v>
      </c>
      <c r="CW204" s="16"/>
      <c r="CX204" s="16"/>
      <c r="CY204" s="16"/>
      <c r="CZ204" s="16"/>
      <c r="DA204" s="16"/>
      <c r="DB204" s="16"/>
      <c r="DC204" s="16"/>
      <c r="DD204" s="16"/>
      <c r="DE204" s="16"/>
      <c r="DF204" s="16"/>
      <c r="DG204" s="16"/>
      <c r="DH204" s="16"/>
      <c r="DI204" s="16"/>
      <c r="DJ204" s="16"/>
      <c r="DK204" s="16"/>
      <c r="LK204" t="s">
        <v>21</v>
      </c>
      <c r="LL204">
        <v>1500</v>
      </c>
      <c r="LM204" t="s">
        <v>12</v>
      </c>
    </row>
    <row r="205" spans="1:325" ht="15.75" thickBot="1" x14ac:dyDescent="0.3">
      <c r="A205" s="9" t="s">
        <v>12</v>
      </c>
      <c r="B205" s="10" t="s">
        <v>49</v>
      </c>
      <c r="C205" s="10" t="s">
        <v>20</v>
      </c>
      <c r="D205" s="11">
        <v>44250.296527777777</v>
      </c>
      <c r="E205" s="11">
        <f>DATE(YEAR($D205),MONTH($D205)-1,DAY($D205))</f>
        <v>44219</v>
      </c>
      <c r="F205" s="11">
        <f>DATE(YEAR($E205),MONTH($E205),DAY($E205)+$LL205/10)</f>
        <v>44519</v>
      </c>
      <c r="G205" s="11">
        <f>DATE(YEAR($F205),MONTH($F205),DAY($F205)+$LL205/10)</f>
        <v>44819</v>
      </c>
      <c r="H205" s="11">
        <f>DATE(YEAR($G205),MONTH($G205),DAY($G205)+$LL205/10)</f>
        <v>45119</v>
      </c>
      <c r="I205" s="11">
        <f>DATE(YEAR($H205),MONTH($H205),DAY($H205)+$LL205/10)</f>
        <v>45419</v>
      </c>
      <c r="J205" s="12">
        <f>DATE(YEAR($I205),MONTH($I205),DAY($I205)+$LL205/10)</f>
        <v>45719</v>
      </c>
      <c r="K205" s="15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>
        <v>1</v>
      </c>
      <c r="BM205" s="16"/>
      <c r="BN205" s="16"/>
      <c r="BO205" s="16"/>
      <c r="BP205" s="16"/>
      <c r="BQ205" s="16"/>
      <c r="BR205" s="16"/>
      <c r="BS205" s="16"/>
      <c r="BT205" s="16"/>
      <c r="BU205" s="16"/>
      <c r="BV205" s="16"/>
      <c r="BW205" s="16"/>
      <c r="BX205" s="16"/>
      <c r="BY205" s="16"/>
      <c r="BZ205" s="16"/>
      <c r="CA205" s="16"/>
      <c r="CB205" s="16"/>
      <c r="CC205" s="16"/>
      <c r="CD205" s="16"/>
      <c r="CE205" s="16"/>
      <c r="CF205" s="16"/>
      <c r="CG205" s="16"/>
      <c r="CH205" s="16"/>
      <c r="CI205" s="16"/>
      <c r="CJ205" s="16"/>
      <c r="CK205" s="16"/>
      <c r="CL205" s="16"/>
      <c r="CM205" s="16"/>
      <c r="CN205" s="16"/>
      <c r="CO205" s="16"/>
      <c r="CP205" s="16"/>
      <c r="CQ205" s="16"/>
      <c r="CR205" s="16"/>
      <c r="CS205" s="16"/>
      <c r="CT205" s="16"/>
      <c r="CU205" s="16"/>
      <c r="CV205" s="16"/>
      <c r="CW205" s="16"/>
      <c r="CX205" s="16"/>
      <c r="CY205" s="16"/>
      <c r="CZ205" s="16"/>
      <c r="DA205" s="16"/>
      <c r="DB205" s="16"/>
      <c r="DC205" s="16">
        <v>1</v>
      </c>
      <c r="DD205" s="16"/>
      <c r="DE205" s="16"/>
      <c r="DF205" s="16"/>
      <c r="DG205" s="16"/>
      <c r="DH205" s="16"/>
      <c r="DI205" s="16"/>
      <c r="DJ205" s="16"/>
      <c r="DK205" s="16"/>
      <c r="LK205" t="s">
        <v>21</v>
      </c>
      <c r="LL205">
        <v>3000</v>
      </c>
      <c r="LM205" t="s">
        <v>12</v>
      </c>
    </row>
    <row r="206" spans="1:325" ht="15.75" thickBot="1" x14ac:dyDescent="0.3">
      <c r="A206" s="9" t="s">
        <v>12</v>
      </c>
      <c r="B206" s="10" t="s">
        <v>49</v>
      </c>
      <c r="C206" s="10" t="s">
        <v>14</v>
      </c>
      <c r="D206" s="11">
        <v>44423.275000000001</v>
      </c>
      <c r="E206" s="11">
        <f>DATE(YEAR($D206),MONTH($D206)-2,DAY($D206))</f>
        <v>44362</v>
      </c>
      <c r="F206" s="11">
        <f>DATE(YEAR($E206),MONTH($E206),DAY($E206)+$LL206*30.4/10000)</f>
        <v>45274</v>
      </c>
      <c r="G206" s="11">
        <f>DATE(YEAR($F206),MONTH($F206),DAY($F206)+$LL206*30.4/10000)</f>
        <v>46186</v>
      </c>
      <c r="H206" s="11">
        <f>DATE(YEAR($G206),MONTH($G206),DAY($G206)+$LL206*30.4/10000)</f>
        <v>47098</v>
      </c>
      <c r="I206" s="11">
        <f>DATE(YEAR($H206),MONTH($H206),DAY($H206)+$LL206*30.4/10000)</f>
        <v>48010</v>
      </c>
      <c r="J206" s="12">
        <f>DATE(YEAR($I206),MONTH($I206),DAY($I206)+$LL206*30.4/10000)</f>
        <v>48922</v>
      </c>
      <c r="K206" s="15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6"/>
      <c r="BO206" s="16"/>
      <c r="BP206" s="16"/>
      <c r="BQ206" s="16"/>
      <c r="BR206" s="16"/>
      <c r="BS206" s="16"/>
      <c r="BT206" s="16"/>
      <c r="BU206" s="16"/>
      <c r="BV206" s="16"/>
      <c r="BW206" s="16"/>
      <c r="BX206" s="16"/>
      <c r="BY206" s="16"/>
      <c r="BZ206" s="16"/>
      <c r="CA206" s="16"/>
      <c r="CB206" s="16"/>
      <c r="CC206" s="16"/>
      <c r="CD206" s="16"/>
      <c r="CE206" s="16"/>
      <c r="CF206" s="16"/>
      <c r="CG206" s="16">
        <v>1</v>
      </c>
      <c r="CH206" s="16"/>
      <c r="CI206" s="16"/>
      <c r="CJ206" s="16"/>
      <c r="CK206" s="16"/>
      <c r="CL206" s="16"/>
      <c r="CM206" s="16"/>
      <c r="CN206" s="16"/>
      <c r="CO206" s="16"/>
      <c r="CP206" s="16"/>
      <c r="CQ206" s="16"/>
      <c r="CR206" s="16"/>
      <c r="CS206" s="16"/>
      <c r="CT206" s="16"/>
      <c r="CU206" s="16"/>
      <c r="CV206" s="16"/>
      <c r="CW206" s="16"/>
      <c r="CX206" s="16"/>
      <c r="CY206" s="16"/>
      <c r="CZ206" s="16"/>
      <c r="DA206" s="16"/>
      <c r="DB206" s="16"/>
      <c r="DC206" s="16"/>
      <c r="DD206" s="16"/>
      <c r="DE206" s="16"/>
      <c r="DF206" s="16"/>
      <c r="DG206" s="16"/>
      <c r="DH206" s="16"/>
      <c r="DI206" s="16"/>
      <c r="DJ206" s="16"/>
      <c r="DK206" s="16"/>
      <c r="LK206" t="s">
        <v>15</v>
      </c>
      <c r="LL206">
        <v>300000</v>
      </c>
      <c r="LM206" t="s">
        <v>12</v>
      </c>
    </row>
    <row r="207" spans="1:325" ht="15.75" thickBot="1" x14ac:dyDescent="0.3">
      <c r="A207" s="9" t="s">
        <v>12</v>
      </c>
      <c r="B207" s="10" t="s">
        <v>49</v>
      </c>
      <c r="C207" s="10" t="s">
        <v>14</v>
      </c>
      <c r="D207" s="11">
        <v>47647.666666666664</v>
      </c>
      <c r="E207" s="11">
        <f>DATE(YEAR($D207),MONTH($D207)-2,DAY($D207))</f>
        <v>47586</v>
      </c>
      <c r="F207" s="11">
        <f>DATE(YEAR($E207)+$LL207,MONTH($E207),DAY($E207))</f>
        <v>51969</v>
      </c>
      <c r="G207" s="11">
        <f>DATE(YEAR($F207)+$LL207,MONTH($F207),DAY($F207))</f>
        <v>56352</v>
      </c>
      <c r="H207" s="11">
        <f>DATE(YEAR($G207)+$LL207,MONTH($G207),DAY($G207))</f>
        <v>60735</v>
      </c>
      <c r="I207" s="11">
        <f>DATE(YEAR($H207)+$LL207,MONTH($H207),DAY($H207))</f>
        <v>65118</v>
      </c>
      <c r="J207" s="12">
        <f>DATE(YEAR($I207)+$LL207,MONTH($I207),DAY($I207))</f>
        <v>69501</v>
      </c>
      <c r="K207" s="15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6"/>
      <c r="BO207" s="16"/>
      <c r="BP207" s="16"/>
      <c r="BQ207" s="16"/>
      <c r="BR207" s="16"/>
      <c r="BS207" s="16"/>
      <c r="BT207" s="16"/>
      <c r="BU207" s="16"/>
      <c r="BV207" s="16"/>
      <c r="BW207" s="16"/>
      <c r="BX207" s="16"/>
      <c r="BY207" s="16"/>
      <c r="BZ207" s="16"/>
      <c r="CA207" s="16"/>
      <c r="CB207" s="16"/>
      <c r="CC207" s="16"/>
      <c r="CD207" s="16"/>
      <c r="CE207" s="16"/>
      <c r="CF207" s="16"/>
      <c r="CG207" s="16"/>
      <c r="CH207" s="16"/>
      <c r="CI207" s="16"/>
      <c r="CJ207" s="16"/>
      <c r="CK207" s="16"/>
      <c r="CL207" s="16"/>
      <c r="CM207" s="16"/>
      <c r="CN207" s="16"/>
      <c r="CO207" s="16"/>
      <c r="CP207" s="16"/>
      <c r="CQ207" s="16"/>
      <c r="CR207" s="16"/>
      <c r="CS207" s="16"/>
      <c r="CT207" s="16"/>
      <c r="CU207" s="16"/>
      <c r="CV207" s="16"/>
      <c r="CW207" s="16"/>
      <c r="CX207" s="16"/>
      <c r="CY207" s="16"/>
      <c r="CZ207" s="16"/>
      <c r="DA207" s="16"/>
      <c r="DB207" s="16"/>
      <c r="DC207" s="16"/>
      <c r="DD207" s="16"/>
      <c r="DE207" s="16"/>
      <c r="DF207" s="16"/>
      <c r="DG207" s="16"/>
      <c r="DH207" s="16"/>
      <c r="DI207" s="16"/>
      <c r="DJ207" s="16"/>
      <c r="DK207" s="16"/>
      <c r="LK207" t="s">
        <v>16</v>
      </c>
      <c r="LL207">
        <v>12</v>
      </c>
      <c r="LM207" t="s">
        <v>12</v>
      </c>
    </row>
    <row r="208" spans="1:325" ht="15.75" thickBot="1" x14ac:dyDescent="0.3">
      <c r="A208" s="9" t="s">
        <v>12</v>
      </c>
      <c r="B208" s="10" t="s">
        <v>49</v>
      </c>
      <c r="C208" s="10" t="s">
        <v>38</v>
      </c>
      <c r="D208" s="11">
        <v>44138.715277777781</v>
      </c>
      <c r="E208" s="11">
        <f>DATE(YEAR($D208),MONTH($D208)-1,DAY($D208))</f>
        <v>44107</v>
      </c>
      <c r="F208" s="11">
        <f>DATE(YEAR($E208),MONTH($E208),DAY($E208)+$LL208*30.4/650)</f>
        <v>44948</v>
      </c>
      <c r="G208" s="11">
        <f>DATE(YEAR($F208),MONTH($F208),DAY($F208)+$LL208*30.4/650)</f>
        <v>45789</v>
      </c>
      <c r="H208" s="11">
        <f>DATE(YEAR($G208),MONTH($G208),DAY($G208)+$LL208*30.4/650)</f>
        <v>46630</v>
      </c>
      <c r="I208" s="11">
        <f>DATE(YEAR($H208),MONTH($H208),DAY($H208)+$LL208*30.4/650)</f>
        <v>47471</v>
      </c>
      <c r="J208" s="12">
        <f>DATE(YEAR($I208),MONTH($I208),DAY($I208)+$LL208*30.4/650)</f>
        <v>48312</v>
      </c>
      <c r="K208" s="15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>
        <v>1</v>
      </c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6"/>
      <c r="BO208" s="16"/>
      <c r="BP208" s="16"/>
      <c r="BQ208" s="16"/>
      <c r="BR208" s="16"/>
      <c r="BS208" s="16"/>
      <c r="BT208" s="16"/>
      <c r="BU208" s="16"/>
      <c r="BV208" s="16"/>
      <c r="BW208" s="16"/>
      <c r="BX208" s="16"/>
      <c r="BY208" s="16"/>
      <c r="BZ208" s="16"/>
      <c r="CA208" s="16"/>
      <c r="CB208" s="16"/>
      <c r="CC208" s="16"/>
      <c r="CD208" s="16"/>
      <c r="CE208" s="16"/>
      <c r="CF208" s="16"/>
      <c r="CG208" s="16"/>
      <c r="CH208" s="16"/>
      <c r="CI208" s="16"/>
      <c r="CJ208" s="16"/>
      <c r="CK208" s="16"/>
      <c r="CL208" s="16"/>
      <c r="CM208" s="16"/>
      <c r="CN208" s="16"/>
      <c r="CO208" s="16"/>
      <c r="CP208" s="16"/>
      <c r="CQ208" s="16"/>
      <c r="CR208" s="16"/>
      <c r="CS208" s="16"/>
      <c r="CT208" s="16"/>
      <c r="CU208" s="16"/>
      <c r="CV208" s="16"/>
      <c r="CW208" s="16"/>
      <c r="CX208" s="16"/>
      <c r="CY208" s="16"/>
      <c r="CZ208" s="16"/>
      <c r="DA208" s="16"/>
      <c r="DB208" s="16"/>
      <c r="DC208" s="16"/>
      <c r="DD208" s="16"/>
      <c r="DE208" s="16"/>
      <c r="DF208" s="16"/>
      <c r="DG208" s="16"/>
      <c r="DH208" s="16"/>
      <c r="DI208" s="16"/>
      <c r="DJ208" s="16"/>
      <c r="DK208" s="16"/>
      <c r="LK208" t="s">
        <v>28</v>
      </c>
      <c r="LL208">
        <v>18000</v>
      </c>
      <c r="LM208" t="s">
        <v>12</v>
      </c>
    </row>
    <row r="209" spans="1:325" ht="15.75" thickBot="1" x14ac:dyDescent="0.3">
      <c r="A209" s="9" t="s">
        <v>12</v>
      </c>
      <c r="B209" s="10" t="s">
        <v>49</v>
      </c>
      <c r="C209" s="10" t="s">
        <v>39</v>
      </c>
      <c r="D209" s="11">
        <v>45562</v>
      </c>
      <c r="E209" s="11">
        <f>DATE(YEAR($D209),MONTH($D209)-2,DAY($D209))</f>
        <v>45500</v>
      </c>
      <c r="F209" s="11">
        <f>DATE(YEAR($E209)+$LL209,MONTH($E209),DAY($E209))</f>
        <v>49883</v>
      </c>
      <c r="G209" s="11">
        <f>DATE(YEAR($F209)+$LL209,MONTH($F209),DAY($F209))</f>
        <v>54266</v>
      </c>
      <c r="H209" s="11">
        <f>DATE(YEAR($G209)+$LL209,MONTH($G209),DAY($G209))</f>
        <v>58649</v>
      </c>
      <c r="I209" s="11">
        <f>DATE(YEAR($H209)+$LL209,MONTH($H209),DAY($H209))</f>
        <v>63032</v>
      </c>
      <c r="J209" s="12">
        <f>DATE(YEAR($I209)+$LL209,MONTH($I209),DAY($I209))</f>
        <v>67415</v>
      </c>
      <c r="K209" s="15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6"/>
      <c r="BO209" s="16"/>
      <c r="BP209" s="16"/>
      <c r="BQ209" s="16"/>
      <c r="BR209" s="16"/>
      <c r="BS209" s="16"/>
      <c r="BT209" s="16"/>
      <c r="BU209" s="16"/>
      <c r="BV209" s="16"/>
      <c r="BW209" s="16"/>
      <c r="BX209" s="16"/>
      <c r="BY209" s="16"/>
      <c r="BZ209" s="16"/>
      <c r="CA209" s="16"/>
      <c r="CB209" s="16"/>
      <c r="CC209" s="16"/>
      <c r="CD209" s="16"/>
      <c r="CE209" s="16"/>
      <c r="CF209" s="16"/>
      <c r="CG209" s="16"/>
      <c r="CH209" s="16"/>
      <c r="CI209" s="16"/>
      <c r="CJ209" s="16"/>
      <c r="CK209" s="16"/>
      <c r="CL209" s="16"/>
      <c r="CM209" s="16"/>
      <c r="CN209" s="16"/>
      <c r="CO209" s="16"/>
      <c r="CP209" s="16"/>
      <c r="CQ209" s="16"/>
      <c r="CR209" s="16"/>
      <c r="CS209" s="16"/>
      <c r="CT209" s="16"/>
      <c r="CU209" s="16"/>
      <c r="CV209" s="16"/>
      <c r="CW209" s="16"/>
      <c r="CX209" s="16"/>
      <c r="CY209" s="16"/>
      <c r="CZ209" s="16"/>
      <c r="DA209" s="16"/>
      <c r="DB209" s="16"/>
      <c r="DC209" s="16"/>
      <c r="DD209" s="16"/>
      <c r="DE209" s="16"/>
      <c r="DF209" s="16"/>
      <c r="DG209" s="16"/>
      <c r="DH209" s="16"/>
      <c r="DI209" s="16"/>
      <c r="DJ209" s="16"/>
      <c r="DK209" s="16"/>
      <c r="LK209" t="s">
        <v>16</v>
      </c>
      <c r="LL209">
        <v>12</v>
      </c>
      <c r="LM209" t="s">
        <v>12</v>
      </c>
    </row>
    <row r="210" spans="1:325" ht="15.75" thickBot="1" x14ac:dyDescent="0.3">
      <c r="A210" s="9" t="s">
        <v>12</v>
      </c>
      <c r="B210" s="10" t="s">
        <v>49</v>
      </c>
      <c r="C210" s="10" t="s">
        <v>40</v>
      </c>
      <c r="D210" s="11">
        <v>45562</v>
      </c>
      <c r="E210" s="11">
        <f>DATE(YEAR($D210),MONTH($D210)-2,DAY($D210))</f>
        <v>45500</v>
      </c>
      <c r="F210" s="11">
        <f>DATE(YEAR($E210)+$LL210,MONTH($E210),DAY($E210))</f>
        <v>49883</v>
      </c>
      <c r="G210" s="11">
        <f>DATE(YEAR($F210)+$LL210,MONTH($F210),DAY($F210))</f>
        <v>54266</v>
      </c>
      <c r="H210" s="11">
        <f>DATE(YEAR($G210)+$LL210,MONTH($G210),DAY($G210))</f>
        <v>58649</v>
      </c>
      <c r="I210" s="11">
        <f>DATE(YEAR($H210)+$LL210,MONTH($H210),DAY($H210))</f>
        <v>63032</v>
      </c>
      <c r="J210" s="12">
        <f>DATE(YEAR($I210)+$LL210,MONTH($I210),DAY($I210))</f>
        <v>67415</v>
      </c>
      <c r="K210" s="15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6"/>
      <c r="BO210" s="16"/>
      <c r="BP210" s="16"/>
      <c r="BQ210" s="16"/>
      <c r="BR210" s="16"/>
      <c r="BS210" s="16"/>
      <c r="BT210" s="16"/>
      <c r="BU210" s="16"/>
      <c r="BV210" s="16"/>
      <c r="BW210" s="16"/>
      <c r="BX210" s="16"/>
      <c r="BY210" s="16"/>
      <c r="BZ210" s="16"/>
      <c r="CA210" s="16"/>
      <c r="CB210" s="16"/>
      <c r="CC210" s="16"/>
      <c r="CD210" s="16"/>
      <c r="CE210" s="16"/>
      <c r="CF210" s="16"/>
      <c r="CG210" s="16"/>
      <c r="CH210" s="16"/>
      <c r="CI210" s="16"/>
      <c r="CJ210" s="16"/>
      <c r="CK210" s="16"/>
      <c r="CL210" s="16"/>
      <c r="CM210" s="16"/>
      <c r="CN210" s="16"/>
      <c r="CO210" s="16"/>
      <c r="CP210" s="16"/>
      <c r="CQ210" s="16"/>
      <c r="CR210" s="16"/>
      <c r="CS210" s="16"/>
      <c r="CT210" s="16"/>
      <c r="CU210" s="16"/>
      <c r="CV210" s="16"/>
      <c r="CW210" s="16"/>
      <c r="CX210" s="16"/>
      <c r="CY210" s="16"/>
      <c r="CZ210" s="16"/>
      <c r="DA210" s="16"/>
      <c r="DB210" s="16"/>
      <c r="DC210" s="16"/>
      <c r="DD210" s="16"/>
      <c r="DE210" s="16"/>
      <c r="DF210" s="16"/>
      <c r="DG210" s="16"/>
      <c r="DH210" s="16"/>
      <c r="DI210" s="16"/>
      <c r="DJ210" s="16"/>
      <c r="DK210" s="16"/>
      <c r="LK210" t="s">
        <v>16</v>
      </c>
      <c r="LL210">
        <v>12</v>
      </c>
      <c r="LM210" t="s">
        <v>12</v>
      </c>
    </row>
    <row r="211" spans="1:325" ht="15.75" thickBot="1" x14ac:dyDescent="0.3">
      <c r="A211" s="9" t="s">
        <v>12</v>
      </c>
      <c r="B211" s="10" t="s">
        <v>49</v>
      </c>
      <c r="C211" s="10" t="s">
        <v>41</v>
      </c>
      <c r="D211" s="11">
        <v>43856.815972222219</v>
      </c>
      <c r="E211" s="11">
        <f>DATE(YEAR($D211),MONTH($D211)-1,DAY($D211))</f>
        <v>43825</v>
      </c>
      <c r="F211" s="11">
        <f>DATE(YEAR($E211),MONTH($E211),DAY($E211)+$LL211*30.4/10000)</f>
        <v>44554</v>
      </c>
      <c r="G211" s="11">
        <f>DATE(YEAR($F211),MONTH($F211),DAY($F211)+$LL211*30.4/10000)</f>
        <v>45283</v>
      </c>
      <c r="H211" s="11">
        <f>DATE(YEAR($G211),MONTH($G211),DAY($G211)+$LL211*30.4/10000)</f>
        <v>46012</v>
      </c>
      <c r="I211" s="11">
        <f>DATE(YEAR($H211),MONTH($H211),DAY($H211)+$LL211*30.4/10000)</f>
        <v>46741</v>
      </c>
      <c r="J211" s="12">
        <f>DATE(YEAR($I211),MONTH($I211),DAY($I211)+$LL211*30.4/10000)</f>
        <v>47470</v>
      </c>
      <c r="K211" s="15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6"/>
      <c r="BO211" s="16"/>
      <c r="BP211" s="16"/>
      <c r="BQ211" s="16"/>
      <c r="BR211" s="16"/>
      <c r="BS211" s="16"/>
      <c r="BT211" s="16"/>
      <c r="BU211" s="16"/>
      <c r="BV211" s="16"/>
      <c r="BW211" s="16"/>
      <c r="BX211" s="16"/>
      <c r="BY211" s="16"/>
      <c r="BZ211" s="16"/>
      <c r="CA211" s="16"/>
      <c r="CB211" s="16"/>
      <c r="CC211" s="16"/>
      <c r="CD211" s="16"/>
      <c r="CE211" s="16"/>
      <c r="CF211" s="16"/>
      <c r="CG211" s="16"/>
      <c r="CH211" s="16"/>
      <c r="CI211" s="16"/>
      <c r="CJ211" s="16"/>
      <c r="CK211" s="16"/>
      <c r="CL211" s="16"/>
      <c r="CM211" s="16"/>
      <c r="CN211" s="16"/>
      <c r="CO211" s="16"/>
      <c r="CP211" s="16"/>
      <c r="CQ211" s="16"/>
      <c r="CR211" s="16"/>
      <c r="CS211" s="16"/>
      <c r="CT211" s="16"/>
      <c r="CU211" s="16"/>
      <c r="CV211" s="16"/>
      <c r="CW211" s="16"/>
      <c r="CX211" s="16"/>
      <c r="CY211" s="16"/>
      <c r="CZ211" s="16"/>
      <c r="DA211" s="16"/>
      <c r="DB211" s="16"/>
      <c r="DC211" s="16"/>
      <c r="DD211" s="16"/>
      <c r="DE211" s="16"/>
      <c r="DF211" s="16"/>
      <c r="DG211" s="16"/>
      <c r="DH211" s="16">
        <v>1</v>
      </c>
      <c r="DI211" s="16"/>
      <c r="DJ211" s="16"/>
      <c r="DK211" s="16"/>
      <c r="LK211" t="s">
        <v>15</v>
      </c>
      <c r="LL211">
        <v>240000</v>
      </c>
      <c r="LM211" t="s">
        <v>12</v>
      </c>
    </row>
    <row r="212" spans="1:325" ht="15.75" thickBot="1" x14ac:dyDescent="0.3">
      <c r="A212" s="9" t="s">
        <v>12</v>
      </c>
      <c r="B212" s="10" t="s">
        <v>49</v>
      </c>
      <c r="C212" s="10" t="s">
        <v>45</v>
      </c>
      <c r="D212" s="11">
        <v>43941.173611111109</v>
      </c>
      <c r="E212" s="11">
        <f>DATE(YEAR($D212),MONTH($D212),DAY($D212)-7)</f>
        <v>43934</v>
      </c>
      <c r="F212" s="11">
        <f>DATE(YEAR($E212),MONTH($E212)+$LL212,DAY($E212))</f>
        <v>44329</v>
      </c>
      <c r="G212" s="11">
        <f>DATE(YEAR($F212),MONTH($F212)+$LL212,DAY($F212))</f>
        <v>44725</v>
      </c>
      <c r="H212" s="11">
        <f>DATE(YEAR($G212),MONTH($G212)+$LL212,DAY($G212))</f>
        <v>45120</v>
      </c>
      <c r="I212" s="11">
        <f>DATE(YEAR($H212),MONTH($H212)+$LL212,DAY($H212))</f>
        <v>45517</v>
      </c>
      <c r="J212" s="12">
        <f>DATE(YEAR($I212),MONTH($I212)+$LL212,DAY($I212))</f>
        <v>45913</v>
      </c>
      <c r="K212" s="15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>
        <v>1</v>
      </c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6"/>
      <c r="BO212" s="16"/>
      <c r="BP212" s="16"/>
      <c r="BQ212" s="16"/>
      <c r="BR212" s="16"/>
      <c r="BS212" s="16"/>
      <c r="BT212" s="16"/>
      <c r="BU212" s="16"/>
      <c r="BV212" s="16"/>
      <c r="BW212" s="16"/>
      <c r="BX212" s="16"/>
      <c r="BY212" s="16"/>
      <c r="BZ212" s="16"/>
      <c r="CA212" s="16"/>
      <c r="CB212" s="16">
        <v>1</v>
      </c>
      <c r="CC212" s="16"/>
      <c r="CD212" s="16"/>
      <c r="CE212" s="16"/>
      <c r="CF212" s="16"/>
      <c r="CG212" s="16"/>
      <c r="CH212" s="16"/>
      <c r="CI212" s="16"/>
      <c r="CJ212" s="16"/>
      <c r="CK212" s="16"/>
      <c r="CL212" s="16"/>
      <c r="CM212" s="16"/>
      <c r="CN212" s="16"/>
      <c r="CO212" s="16"/>
      <c r="CP212" s="16"/>
      <c r="CQ212" s="16"/>
      <c r="CR212" s="16"/>
      <c r="CS212" s="16"/>
      <c r="CT212" s="16"/>
      <c r="CU212" s="16"/>
      <c r="CV212" s="16"/>
      <c r="CW212" s="16"/>
      <c r="CX212" s="16"/>
      <c r="CY212" s="16"/>
      <c r="CZ212" s="16"/>
      <c r="DA212" s="16"/>
      <c r="DB212" s="16"/>
      <c r="DC212" s="16"/>
      <c r="DD212" s="16"/>
      <c r="DE212" s="16"/>
      <c r="DF212" s="16"/>
      <c r="DG212" s="16"/>
      <c r="DH212" s="16"/>
      <c r="DI212" s="16"/>
      <c r="DJ212" s="16"/>
      <c r="DK212" s="16"/>
      <c r="LK212" t="s">
        <v>18</v>
      </c>
      <c r="LL212">
        <v>13</v>
      </c>
      <c r="LM212" t="s">
        <v>12</v>
      </c>
    </row>
    <row r="213" spans="1:325" ht="15.75" thickBot="1" x14ac:dyDescent="0.3">
      <c r="A213" s="9" t="s">
        <v>12</v>
      </c>
      <c r="B213" s="10" t="s">
        <v>49</v>
      </c>
      <c r="C213" s="10" t="s">
        <v>42</v>
      </c>
      <c r="D213" s="11">
        <v>44101.958333333336</v>
      </c>
      <c r="E213" s="11">
        <f>DATE(YEAR($D213),MONTH($D213)-1,DAY($D213))</f>
        <v>44070</v>
      </c>
      <c r="F213" s="11">
        <f>DATE(YEAR($E213)+$LL213,MONTH($E213),DAY($E213))</f>
        <v>46992</v>
      </c>
      <c r="G213" s="11">
        <f>DATE(YEAR($F213)+$LL213,MONTH($F213),DAY($F213))</f>
        <v>49914</v>
      </c>
      <c r="H213" s="11">
        <f>DATE(YEAR($G213)+$LL213,MONTH($G213),DAY($G213))</f>
        <v>52836</v>
      </c>
      <c r="I213" s="11">
        <f>DATE(YEAR($H213)+$LL213,MONTH($H213),DAY($H213))</f>
        <v>55758</v>
      </c>
      <c r="J213" s="12">
        <f>DATE(YEAR($I213)+$LL213,MONTH($I213),DAY($I213))</f>
        <v>58680</v>
      </c>
      <c r="K213" s="15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>
        <v>1</v>
      </c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6"/>
      <c r="BO213" s="16"/>
      <c r="BP213" s="16"/>
      <c r="BQ213" s="16"/>
      <c r="BR213" s="16"/>
      <c r="BS213" s="16"/>
      <c r="BT213" s="16"/>
      <c r="BU213" s="16"/>
      <c r="BV213" s="16"/>
      <c r="BW213" s="16"/>
      <c r="BX213" s="16"/>
      <c r="BY213" s="16"/>
      <c r="BZ213" s="16"/>
      <c r="CA213" s="16"/>
      <c r="CB213" s="16"/>
      <c r="CC213" s="16"/>
      <c r="CD213" s="16"/>
      <c r="CE213" s="16"/>
      <c r="CF213" s="16"/>
      <c r="CG213" s="16"/>
      <c r="CH213" s="16"/>
      <c r="CI213" s="16"/>
      <c r="CJ213" s="16"/>
      <c r="CK213" s="16"/>
      <c r="CL213" s="16"/>
      <c r="CM213" s="16"/>
      <c r="CN213" s="16"/>
      <c r="CO213" s="16"/>
      <c r="CP213" s="16"/>
      <c r="CQ213" s="16"/>
      <c r="CR213" s="16"/>
      <c r="CS213" s="16"/>
      <c r="CT213" s="16"/>
      <c r="CU213" s="16"/>
      <c r="CV213" s="16"/>
      <c r="CW213" s="16"/>
      <c r="CX213" s="16"/>
      <c r="CY213" s="16"/>
      <c r="CZ213" s="16"/>
      <c r="DA213" s="16"/>
      <c r="DB213" s="16"/>
      <c r="DC213" s="16"/>
      <c r="DD213" s="16"/>
      <c r="DE213" s="16"/>
      <c r="DF213" s="16"/>
      <c r="DG213" s="16"/>
      <c r="DH213" s="16"/>
      <c r="DI213" s="16"/>
      <c r="DJ213" s="16"/>
      <c r="DK213" s="16"/>
      <c r="LK213" t="s">
        <v>16</v>
      </c>
      <c r="LL213">
        <v>8</v>
      </c>
      <c r="LM213" t="s">
        <v>12</v>
      </c>
    </row>
    <row r="214" spans="1:325" ht="15.75" thickBot="1" x14ac:dyDescent="0.3">
      <c r="A214" s="9" t="s">
        <v>12</v>
      </c>
      <c r="B214" s="10" t="s">
        <v>49</v>
      </c>
      <c r="C214" s="10" t="s">
        <v>43</v>
      </c>
      <c r="D214" s="11">
        <v>43856.815972222219</v>
      </c>
      <c r="E214" s="11">
        <f>DATE(YEAR($D214),MONTH($D214)-1,DAY($D214))</f>
        <v>43825</v>
      </c>
      <c r="F214" s="11">
        <f>DATE(YEAR($E214),MONTH($E214),DAY($E214)+$LL214*30.4/10000)</f>
        <v>44554</v>
      </c>
      <c r="G214" s="11">
        <f>DATE(YEAR($F214),MONTH($F214),DAY($F214)+$LL214*30.4/10000)</f>
        <v>45283</v>
      </c>
      <c r="H214" s="11">
        <f>DATE(YEAR($G214),MONTH($G214),DAY($G214)+$LL214*30.4/10000)</f>
        <v>46012</v>
      </c>
      <c r="I214" s="11">
        <f>DATE(YEAR($H214),MONTH($H214),DAY($H214)+$LL214*30.4/10000)</f>
        <v>46741</v>
      </c>
      <c r="J214" s="12">
        <f>DATE(YEAR($I214),MONTH($I214),DAY($I214)+$LL214*30.4/10000)</f>
        <v>47470</v>
      </c>
      <c r="K214" s="15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6"/>
      <c r="BO214" s="16"/>
      <c r="BP214" s="16"/>
      <c r="BQ214" s="16"/>
      <c r="BR214" s="16"/>
      <c r="BS214" s="16"/>
      <c r="BT214" s="16"/>
      <c r="BU214" s="16"/>
      <c r="BV214" s="16"/>
      <c r="BW214" s="16"/>
      <c r="BX214" s="16"/>
      <c r="BY214" s="16"/>
      <c r="BZ214" s="16"/>
      <c r="CA214" s="16"/>
      <c r="CB214" s="16"/>
      <c r="CC214" s="16"/>
      <c r="CD214" s="16"/>
      <c r="CE214" s="16"/>
      <c r="CF214" s="16"/>
      <c r="CG214" s="16"/>
      <c r="CH214" s="16"/>
      <c r="CI214" s="16"/>
      <c r="CJ214" s="16"/>
      <c r="CK214" s="16"/>
      <c r="CL214" s="16"/>
      <c r="CM214" s="16"/>
      <c r="CN214" s="16"/>
      <c r="CO214" s="16"/>
      <c r="CP214" s="16"/>
      <c r="CQ214" s="16"/>
      <c r="CR214" s="16"/>
      <c r="CS214" s="16"/>
      <c r="CT214" s="16"/>
      <c r="CU214" s="16"/>
      <c r="CV214" s="16"/>
      <c r="CW214" s="16"/>
      <c r="CX214" s="16"/>
      <c r="CY214" s="16"/>
      <c r="CZ214" s="16"/>
      <c r="DA214" s="16"/>
      <c r="DB214" s="16"/>
      <c r="DC214" s="16"/>
      <c r="DD214" s="16"/>
      <c r="DE214" s="16"/>
      <c r="DF214" s="16"/>
      <c r="DG214" s="16"/>
      <c r="DH214" s="16">
        <v>1</v>
      </c>
      <c r="DI214" s="16"/>
      <c r="DJ214" s="16"/>
      <c r="DK214" s="16"/>
      <c r="LK214" t="s">
        <v>15</v>
      </c>
      <c r="LL214">
        <v>240000</v>
      </c>
      <c r="LM214" t="s">
        <v>12</v>
      </c>
    </row>
    <row r="215" spans="1:325" ht="15.75" thickBot="1" x14ac:dyDescent="0.3">
      <c r="A215" s="9" t="s">
        <v>12</v>
      </c>
      <c r="B215" s="10" t="s">
        <v>49</v>
      </c>
      <c r="C215" s="10" t="s">
        <v>44</v>
      </c>
      <c r="D215" s="11">
        <v>44291.151388888888</v>
      </c>
      <c r="E215" s="11">
        <f>DATE(YEAR($D215),MONTH($D215),DAY($D215)-7)</f>
        <v>44284</v>
      </c>
      <c r="F215" s="11">
        <f>DATE(YEAR($E215),MONTH($E215)+$LL215,DAY($E215))</f>
        <v>44863</v>
      </c>
      <c r="G215" s="11">
        <f>DATE(YEAR($F215),MONTH($F215)+$LL215,DAY($F215))</f>
        <v>45441</v>
      </c>
      <c r="H215" s="11">
        <f>DATE(YEAR($G215),MONTH($G215)+$LL215,DAY($G215))</f>
        <v>46020</v>
      </c>
      <c r="I215" s="11">
        <f>DATE(YEAR($H215),MONTH($H215)+$LL215,DAY($H215))</f>
        <v>46597</v>
      </c>
      <c r="J215" s="12">
        <f>DATE(YEAR($I215),MONTH($I215)+$LL215,DAY($I215))</f>
        <v>47178</v>
      </c>
      <c r="K215" s="15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6"/>
      <c r="BO215" s="16"/>
      <c r="BP215" s="16"/>
      <c r="BQ215" s="16"/>
      <c r="BR215" s="16"/>
      <c r="BS215" s="16"/>
      <c r="BT215" s="16"/>
      <c r="BU215" s="16"/>
      <c r="BV215" s="16">
        <v>1</v>
      </c>
      <c r="BW215" s="16"/>
      <c r="BX215" s="16"/>
      <c r="BY215" s="16"/>
      <c r="BZ215" s="16"/>
      <c r="CA215" s="16"/>
      <c r="CB215" s="16"/>
      <c r="CC215" s="16"/>
      <c r="CD215" s="16"/>
      <c r="CE215" s="16"/>
      <c r="CF215" s="16"/>
      <c r="CG215" s="16"/>
      <c r="CH215" s="16"/>
      <c r="CI215" s="16"/>
      <c r="CJ215" s="16"/>
      <c r="CK215" s="16"/>
      <c r="CL215" s="16"/>
      <c r="CM215" s="16"/>
      <c r="CN215" s="16"/>
      <c r="CO215" s="16"/>
      <c r="CP215" s="16"/>
      <c r="CQ215" s="16"/>
      <c r="CR215" s="16"/>
      <c r="CS215" s="16"/>
      <c r="CT215" s="16"/>
      <c r="CU215" s="16"/>
      <c r="CV215" s="16"/>
      <c r="CW215" s="16"/>
      <c r="CX215" s="16"/>
      <c r="CY215" s="16"/>
      <c r="CZ215" s="16"/>
      <c r="DA215" s="16"/>
      <c r="DB215" s="16"/>
      <c r="DC215" s="16"/>
      <c r="DD215" s="16"/>
      <c r="DE215" s="16"/>
      <c r="DF215" s="16"/>
      <c r="DG215" s="16"/>
      <c r="DH215" s="16"/>
      <c r="DI215" s="16"/>
      <c r="DJ215" s="16"/>
      <c r="DK215" s="16"/>
      <c r="LK215" t="s">
        <v>18</v>
      </c>
      <c r="LL215">
        <v>19</v>
      </c>
      <c r="LM215" t="s">
        <v>12</v>
      </c>
    </row>
    <row r="216" spans="1:325" ht="15.75" thickBot="1" x14ac:dyDescent="0.3">
      <c r="A216" s="9" t="s">
        <v>12</v>
      </c>
      <c r="B216" s="10" t="s">
        <v>49</v>
      </c>
      <c r="C216" s="10" t="s">
        <v>33</v>
      </c>
      <c r="D216" s="11">
        <v>45080.080555555556</v>
      </c>
      <c r="E216" s="11">
        <f>DATE(YEAR($D216),MONTH($D216)-1,DAY($D216))</f>
        <v>45049</v>
      </c>
      <c r="F216" s="11">
        <f>DATE(YEAR($E216),MONTH($E216),DAY($E216)+$LL216/10)</f>
        <v>45649</v>
      </c>
      <c r="G216" s="11">
        <f>DATE(YEAR($F216),MONTH($F216),DAY($F216)+$LL216/10)</f>
        <v>46249</v>
      </c>
      <c r="H216" s="11">
        <f>DATE(YEAR($G216),MONTH($G216),DAY($G216)+$LL216/10)</f>
        <v>46849</v>
      </c>
      <c r="I216" s="11">
        <f>DATE(YEAR($H216),MONTH($H216),DAY($H216)+$LL216/10)</f>
        <v>47449</v>
      </c>
      <c r="J216" s="12">
        <f>DATE(YEAR($I216),MONTH($I216),DAY($I216)+$LL216/10)</f>
        <v>48049</v>
      </c>
      <c r="K216" s="15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  <c r="AJ216" s="16"/>
      <c r="AK216" s="16"/>
      <c r="AL216" s="16"/>
      <c r="AM216" s="16"/>
      <c r="AN216" s="16"/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  <c r="AY216" s="16"/>
      <c r="AZ216" s="16"/>
      <c r="BA216" s="16"/>
      <c r="BB216" s="16"/>
      <c r="BC216" s="16"/>
      <c r="BD216" s="16"/>
      <c r="BE216" s="16"/>
      <c r="BF216" s="16"/>
      <c r="BG216" s="16"/>
      <c r="BH216" s="16"/>
      <c r="BI216" s="16"/>
      <c r="BJ216" s="16"/>
      <c r="BK216" s="16"/>
      <c r="BL216" s="16"/>
      <c r="BM216" s="16"/>
      <c r="BN216" s="16"/>
      <c r="BO216" s="16"/>
      <c r="BP216" s="16"/>
      <c r="BQ216" s="16"/>
      <c r="BR216" s="16"/>
      <c r="BS216" s="16"/>
      <c r="BT216" s="16"/>
      <c r="BU216" s="16"/>
      <c r="BV216" s="16"/>
      <c r="BW216" s="16"/>
      <c r="BX216" s="16"/>
      <c r="BY216" s="16"/>
      <c r="BZ216" s="16"/>
      <c r="CA216" s="16"/>
      <c r="CB216" s="16"/>
      <c r="CC216" s="16"/>
      <c r="CD216" s="16"/>
      <c r="CE216" s="16"/>
      <c r="CF216" s="16"/>
      <c r="CG216" s="16"/>
      <c r="CH216" s="16"/>
      <c r="CI216" s="16"/>
      <c r="CJ216" s="16"/>
      <c r="CK216" s="16"/>
      <c r="CL216" s="16"/>
      <c r="CM216" s="16"/>
      <c r="CN216" s="16"/>
      <c r="CO216" s="16"/>
      <c r="CP216" s="16"/>
      <c r="CQ216" s="16"/>
      <c r="CR216" s="16"/>
      <c r="CS216" s="16"/>
      <c r="CT216" s="16"/>
      <c r="CU216" s="16"/>
      <c r="CV216" s="16"/>
      <c r="CW216" s="16"/>
      <c r="CX216" s="16"/>
      <c r="CY216" s="16"/>
      <c r="CZ216" s="16"/>
      <c r="DA216" s="16"/>
      <c r="DB216" s="16"/>
      <c r="DC216" s="16"/>
      <c r="DD216" s="16"/>
      <c r="DE216" s="16"/>
      <c r="DF216" s="16"/>
      <c r="DG216" s="16"/>
      <c r="DH216" s="16"/>
      <c r="DI216" s="16"/>
      <c r="DJ216" s="16"/>
      <c r="DK216" s="16"/>
      <c r="LK216" t="s">
        <v>21</v>
      </c>
      <c r="LL216">
        <v>6000</v>
      </c>
      <c r="LM216" t="s">
        <v>12</v>
      </c>
    </row>
    <row r="217" spans="1:325" ht="15.75" thickBot="1" x14ac:dyDescent="0.3">
      <c r="A217" s="9" t="s">
        <v>12</v>
      </c>
      <c r="B217" s="10" t="s">
        <v>49</v>
      </c>
      <c r="C217" s="10" t="s">
        <v>33</v>
      </c>
      <c r="D217" s="11">
        <v>45229.688888888886</v>
      </c>
      <c r="E217" s="11">
        <f>DATE(YEAR($D217),MONTH($D217)-1,DAY($D217))</f>
        <v>45199</v>
      </c>
      <c r="F217" s="11">
        <f>DATE(YEAR($E217),MONTH($E217),DAY($E217)+$LL217/10)</f>
        <v>45799</v>
      </c>
      <c r="G217" s="11">
        <f>DATE(YEAR($F217),MONTH($F217),DAY($F217)+$LL217/10)</f>
        <v>46399</v>
      </c>
      <c r="H217" s="11">
        <f>DATE(YEAR($G217),MONTH($G217),DAY($G217)+$LL217/10)</f>
        <v>46999</v>
      </c>
      <c r="I217" s="11">
        <f>DATE(YEAR($H217),MONTH($H217),DAY($H217)+$LL217/10)</f>
        <v>47599</v>
      </c>
      <c r="J217" s="12">
        <f>DATE(YEAR($I217),MONTH($I217),DAY($I217)+$LL217/10)</f>
        <v>48199</v>
      </c>
      <c r="K217" s="15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  <c r="AJ217" s="16"/>
      <c r="AK217" s="16"/>
      <c r="AL217" s="16"/>
      <c r="AM217" s="16"/>
      <c r="AN217" s="16"/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  <c r="AY217" s="16"/>
      <c r="AZ217" s="16"/>
      <c r="BA217" s="16"/>
      <c r="BB217" s="16"/>
      <c r="BC217" s="16"/>
      <c r="BD217" s="16"/>
      <c r="BE217" s="16"/>
      <c r="BF217" s="16"/>
      <c r="BG217" s="16"/>
      <c r="BH217" s="16"/>
      <c r="BI217" s="16"/>
      <c r="BJ217" s="16"/>
      <c r="BK217" s="16"/>
      <c r="BL217" s="16"/>
      <c r="BM217" s="16"/>
      <c r="BN217" s="16"/>
      <c r="BO217" s="16"/>
      <c r="BP217" s="16"/>
      <c r="BQ217" s="16"/>
      <c r="BR217" s="16"/>
      <c r="BS217" s="16"/>
      <c r="BT217" s="16"/>
      <c r="BU217" s="16"/>
      <c r="BV217" s="16"/>
      <c r="BW217" s="16"/>
      <c r="BX217" s="16"/>
      <c r="BY217" s="16"/>
      <c r="BZ217" s="16"/>
      <c r="CA217" s="16"/>
      <c r="CB217" s="16"/>
      <c r="CC217" s="16"/>
      <c r="CD217" s="16"/>
      <c r="CE217" s="16"/>
      <c r="CF217" s="16"/>
      <c r="CG217" s="16"/>
      <c r="CH217" s="16"/>
      <c r="CI217" s="16"/>
      <c r="CJ217" s="16"/>
      <c r="CK217" s="16"/>
      <c r="CL217" s="16"/>
      <c r="CM217" s="16"/>
      <c r="CN217" s="16"/>
      <c r="CO217" s="16"/>
      <c r="CP217" s="16"/>
      <c r="CQ217" s="16"/>
      <c r="CR217" s="16"/>
      <c r="CS217" s="16"/>
      <c r="CT217" s="16"/>
      <c r="CU217" s="16"/>
      <c r="CV217" s="16"/>
      <c r="CW217" s="16"/>
      <c r="CX217" s="16"/>
      <c r="CY217" s="16"/>
      <c r="CZ217" s="16"/>
      <c r="DA217" s="16"/>
      <c r="DB217" s="16"/>
      <c r="DC217" s="16"/>
      <c r="DD217" s="16"/>
      <c r="DE217" s="16"/>
      <c r="DF217" s="16"/>
      <c r="DG217" s="16"/>
      <c r="DH217" s="16"/>
      <c r="DI217" s="16"/>
      <c r="DJ217" s="16"/>
      <c r="DK217" s="16"/>
      <c r="LK217" t="s">
        <v>21</v>
      </c>
      <c r="LL217">
        <v>6000</v>
      </c>
      <c r="LM217" t="s">
        <v>12</v>
      </c>
    </row>
    <row r="218" spans="1:325" ht="15.75" thickBot="1" x14ac:dyDescent="0.3">
      <c r="A218" s="9" t="s">
        <v>12</v>
      </c>
      <c r="B218" s="10" t="s">
        <v>49</v>
      </c>
      <c r="C218" s="10" t="s">
        <v>34</v>
      </c>
      <c r="D218" s="11">
        <v>43900.571527777778</v>
      </c>
      <c r="E218" s="11">
        <f>DATE(YEAR($D218),MONTH($D218),DAY($D218)-7)</f>
        <v>43893</v>
      </c>
      <c r="F218" s="11">
        <f>DATE(YEAR($E218),MONTH($E218)+$LL218,DAY($E218))</f>
        <v>45019</v>
      </c>
      <c r="G218" s="11">
        <f>DATE(YEAR($F218),MONTH($F218)+$LL218,DAY($F218))</f>
        <v>46145</v>
      </c>
      <c r="H218" s="11">
        <f>DATE(YEAR($G218),MONTH($G218)+$LL218,DAY($G218))</f>
        <v>47272</v>
      </c>
      <c r="I218" s="11">
        <f>DATE(YEAR($H218),MONTH($H218)+$LL218,DAY($H218))</f>
        <v>48398</v>
      </c>
      <c r="J218" s="12">
        <f>DATE(YEAR($I218),MONTH($I218)+$LL218,DAY($I218))</f>
        <v>49524</v>
      </c>
      <c r="K218" s="15"/>
      <c r="L218" s="16"/>
      <c r="M218" s="16"/>
      <c r="N218" s="16"/>
      <c r="O218" s="16"/>
      <c r="P218" s="16"/>
      <c r="Q218" s="16"/>
      <c r="R218" s="16">
        <v>1</v>
      </c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  <c r="AJ218" s="16"/>
      <c r="AK218" s="16"/>
      <c r="AL218" s="16"/>
      <c r="AM218" s="16"/>
      <c r="AN218" s="16"/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  <c r="AY218" s="16"/>
      <c r="AZ218" s="16"/>
      <c r="BA218" s="16"/>
      <c r="BB218" s="16"/>
      <c r="BC218" s="16"/>
      <c r="BD218" s="16"/>
      <c r="BE218" s="16"/>
      <c r="BF218" s="16"/>
      <c r="BG218" s="16"/>
      <c r="BH218" s="16"/>
      <c r="BI218" s="16"/>
      <c r="BJ218" s="16"/>
      <c r="BK218" s="16"/>
      <c r="BL218" s="16"/>
      <c r="BM218" s="16"/>
      <c r="BN218" s="16"/>
      <c r="BO218" s="16"/>
      <c r="BP218" s="16"/>
      <c r="BQ218" s="16"/>
      <c r="BR218" s="16"/>
      <c r="BS218" s="16"/>
      <c r="BT218" s="16"/>
      <c r="BU218" s="16"/>
      <c r="BV218" s="16"/>
      <c r="BW218" s="16"/>
      <c r="BX218" s="16"/>
      <c r="BY218" s="16"/>
      <c r="BZ218" s="16"/>
      <c r="CA218" s="16"/>
      <c r="CB218" s="16"/>
      <c r="CC218" s="16"/>
      <c r="CD218" s="16"/>
      <c r="CE218" s="16"/>
      <c r="CF218" s="16"/>
      <c r="CG218" s="16"/>
      <c r="CH218" s="16"/>
      <c r="CI218" s="16"/>
      <c r="CJ218" s="16"/>
      <c r="CK218" s="16"/>
      <c r="CL218" s="16"/>
      <c r="CM218" s="16"/>
      <c r="CN218" s="16"/>
      <c r="CO218" s="16"/>
      <c r="CP218" s="16"/>
      <c r="CQ218" s="16"/>
      <c r="CR218" s="16"/>
      <c r="CS218" s="16"/>
      <c r="CT218" s="16"/>
      <c r="CU218" s="16"/>
      <c r="CV218" s="16"/>
      <c r="CW218" s="16"/>
      <c r="CX218" s="16"/>
      <c r="CY218" s="16"/>
      <c r="CZ218" s="16"/>
      <c r="DA218" s="16"/>
      <c r="DB218" s="16"/>
      <c r="DC218" s="16"/>
      <c r="DD218" s="16"/>
      <c r="DE218" s="16"/>
      <c r="DF218" s="16"/>
      <c r="DG218" s="16"/>
      <c r="DH218" s="16"/>
      <c r="DI218" s="16"/>
      <c r="DJ218" s="16"/>
      <c r="DK218" s="16"/>
      <c r="LK218" t="s">
        <v>18</v>
      </c>
      <c r="LL218">
        <v>37</v>
      </c>
      <c r="LM218" t="s">
        <v>12</v>
      </c>
    </row>
    <row r="219" spans="1:325" ht="15.75" thickBot="1" x14ac:dyDescent="0.3">
      <c r="A219" s="9" t="s">
        <v>12</v>
      </c>
      <c r="B219" s="10" t="s">
        <v>49</v>
      </c>
      <c r="C219" s="10" t="s">
        <v>32</v>
      </c>
      <c r="D219" s="11">
        <v>43856.815972222219</v>
      </c>
      <c r="E219" s="11">
        <f>DATE(YEAR($D219),MONTH($D219)-1,DAY($D219))</f>
        <v>43825</v>
      </c>
      <c r="F219" s="11">
        <f>DATE(YEAR($E219),MONTH($E219),DAY($E219)+$LL219*30.4/10000)</f>
        <v>44554</v>
      </c>
      <c r="G219" s="11">
        <f>DATE(YEAR($F219),MONTH($F219),DAY($F219)+$LL219*30.4/10000)</f>
        <v>45283</v>
      </c>
      <c r="H219" s="11">
        <f>DATE(YEAR($G219),MONTH($G219),DAY($G219)+$LL219*30.4/10000)</f>
        <v>46012</v>
      </c>
      <c r="I219" s="11">
        <f>DATE(YEAR($H219),MONTH($H219),DAY($H219)+$LL219*30.4/10000)</f>
        <v>46741</v>
      </c>
      <c r="J219" s="12">
        <f>DATE(YEAR($I219),MONTH($I219),DAY($I219)+$LL219*30.4/10000)</f>
        <v>47470</v>
      </c>
      <c r="K219" s="15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  <c r="AY219" s="16"/>
      <c r="AZ219" s="16"/>
      <c r="BA219" s="16"/>
      <c r="BB219" s="16"/>
      <c r="BC219" s="16"/>
      <c r="BD219" s="16"/>
      <c r="BE219" s="16"/>
      <c r="BF219" s="16"/>
      <c r="BG219" s="16"/>
      <c r="BH219" s="16"/>
      <c r="BI219" s="16"/>
      <c r="BJ219" s="16"/>
      <c r="BK219" s="16"/>
      <c r="BL219" s="16"/>
      <c r="BM219" s="16"/>
      <c r="BN219" s="16"/>
      <c r="BO219" s="16"/>
      <c r="BP219" s="16"/>
      <c r="BQ219" s="16"/>
      <c r="BR219" s="16"/>
      <c r="BS219" s="16"/>
      <c r="BT219" s="16"/>
      <c r="BU219" s="16"/>
      <c r="BV219" s="16"/>
      <c r="BW219" s="16"/>
      <c r="BX219" s="16"/>
      <c r="BY219" s="16"/>
      <c r="BZ219" s="16"/>
      <c r="CA219" s="16"/>
      <c r="CB219" s="16"/>
      <c r="CC219" s="16"/>
      <c r="CD219" s="16"/>
      <c r="CE219" s="16"/>
      <c r="CF219" s="16"/>
      <c r="CG219" s="16"/>
      <c r="CH219" s="16"/>
      <c r="CI219" s="16"/>
      <c r="CJ219" s="16"/>
      <c r="CK219" s="16"/>
      <c r="CL219" s="16"/>
      <c r="CM219" s="16"/>
      <c r="CN219" s="16"/>
      <c r="CO219" s="16"/>
      <c r="CP219" s="16"/>
      <c r="CQ219" s="16"/>
      <c r="CR219" s="16"/>
      <c r="CS219" s="16"/>
      <c r="CT219" s="16"/>
      <c r="CU219" s="16"/>
      <c r="CV219" s="16"/>
      <c r="CW219" s="16"/>
      <c r="CX219" s="16"/>
      <c r="CY219" s="16"/>
      <c r="CZ219" s="16"/>
      <c r="DA219" s="16"/>
      <c r="DB219" s="16"/>
      <c r="DC219" s="16"/>
      <c r="DD219" s="16"/>
      <c r="DE219" s="16"/>
      <c r="DF219" s="16"/>
      <c r="DG219" s="16"/>
      <c r="DH219" s="16">
        <v>1</v>
      </c>
      <c r="DI219" s="16"/>
      <c r="DJ219" s="16"/>
      <c r="DK219" s="16"/>
      <c r="LK219" t="s">
        <v>15</v>
      </c>
      <c r="LL219">
        <v>240000</v>
      </c>
      <c r="LM219" t="s">
        <v>12</v>
      </c>
    </row>
    <row r="220" spans="1:325" ht="15.75" thickBot="1" x14ac:dyDescent="0.3">
      <c r="A220" s="9" t="s">
        <v>12</v>
      </c>
      <c r="B220" s="10" t="s">
        <v>49</v>
      </c>
      <c r="C220" s="10" t="s">
        <v>35</v>
      </c>
      <c r="D220" s="11">
        <v>43856.815972222219</v>
      </c>
      <c r="E220" s="11">
        <f>DATE(YEAR($D220),MONTH($D220)-1,DAY($D220))</f>
        <v>43825</v>
      </c>
      <c r="F220" s="11">
        <f>DATE(YEAR($E220),MONTH($E220),DAY($E220)+$LL220*30.4/10000)</f>
        <v>44554</v>
      </c>
      <c r="G220" s="11">
        <f>DATE(YEAR($F220),MONTH($F220),DAY($F220)+$LL220*30.4/10000)</f>
        <v>45283</v>
      </c>
      <c r="H220" s="11">
        <f>DATE(YEAR($G220),MONTH($G220),DAY($G220)+$LL220*30.4/10000)</f>
        <v>46012</v>
      </c>
      <c r="I220" s="11">
        <f>DATE(YEAR($H220),MONTH($H220),DAY($H220)+$LL220*30.4/10000)</f>
        <v>46741</v>
      </c>
      <c r="J220" s="12">
        <f>DATE(YEAR($I220),MONTH($I220),DAY($I220)+$LL220*30.4/10000)</f>
        <v>47470</v>
      </c>
      <c r="K220" s="15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  <c r="AJ220" s="16"/>
      <c r="AK220" s="16"/>
      <c r="AL220" s="16"/>
      <c r="AM220" s="16"/>
      <c r="AN220" s="16"/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  <c r="AY220" s="16"/>
      <c r="AZ220" s="16"/>
      <c r="BA220" s="16"/>
      <c r="BB220" s="16"/>
      <c r="BC220" s="16"/>
      <c r="BD220" s="16"/>
      <c r="BE220" s="16"/>
      <c r="BF220" s="16"/>
      <c r="BG220" s="16"/>
      <c r="BH220" s="16"/>
      <c r="BI220" s="16"/>
      <c r="BJ220" s="16"/>
      <c r="BK220" s="16"/>
      <c r="BL220" s="16"/>
      <c r="BM220" s="16"/>
      <c r="BN220" s="16"/>
      <c r="BO220" s="16"/>
      <c r="BP220" s="16"/>
      <c r="BQ220" s="16"/>
      <c r="BR220" s="16"/>
      <c r="BS220" s="16"/>
      <c r="BT220" s="16"/>
      <c r="BU220" s="16"/>
      <c r="BV220" s="16"/>
      <c r="BW220" s="16"/>
      <c r="BX220" s="16"/>
      <c r="BY220" s="16"/>
      <c r="BZ220" s="16"/>
      <c r="CA220" s="16"/>
      <c r="CB220" s="16"/>
      <c r="CC220" s="16"/>
      <c r="CD220" s="16"/>
      <c r="CE220" s="16"/>
      <c r="CF220" s="16"/>
      <c r="CG220" s="16"/>
      <c r="CH220" s="16"/>
      <c r="CI220" s="16"/>
      <c r="CJ220" s="16"/>
      <c r="CK220" s="16"/>
      <c r="CL220" s="16"/>
      <c r="CM220" s="16"/>
      <c r="CN220" s="16"/>
      <c r="CO220" s="16"/>
      <c r="CP220" s="16"/>
      <c r="CQ220" s="16"/>
      <c r="CR220" s="16"/>
      <c r="CS220" s="16"/>
      <c r="CT220" s="16"/>
      <c r="CU220" s="16"/>
      <c r="CV220" s="16"/>
      <c r="CW220" s="16"/>
      <c r="CX220" s="16"/>
      <c r="CY220" s="16"/>
      <c r="CZ220" s="16"/>
      <c r="DA220" s="16"/>
      <c r="DB220" s="16"/>
      <c r="DC220" s="16"/>
      <c r="DD220" s="16"/>
      <c r="DE220" s="16"/>
      <c r="DF220" s="16"/>
      <c r="DG220" s="16"/>
      <c r="DH220" s="16">
        <v>1</v>
      </c>
      <c r="DI220" s="16"/>
      <c r="DJ220" s="16"/>
      <c r="DK220" s="16"/>
      <c r="LK220" t="s">
        <v>15</v>
      </c>
      <c r="LL220">
        <v>240000</v>
      </c>
      <c r="LM220" t="s">
        <v>12</v>
      </c>
    </row>
    <row r="221" spans="1:325" ht="15.75" thickBot="1" x14ac:dyDescent="0.3">
      <c r="A221" s="9" t="s">
        <v>12</v>
      </c>
      <c r="B221" s="10" t="s">
        <v>49</v>
      </c>
      <c r="C221" s="10" t="s">
        <v>36</v>
      </c>
      <c r="D221" s="11">
        <v>43900.568749999999</v>
      </c>
      <c r="E221" s="11">
        <f>DATE(YEAR($D221),MONTH($D221),DAY($D221)-7)</f>
        <v>43893</v>
      </c>
      <c r="F221" s="11">
        <f>DATE(YEAR($E221),MONTH($E221)+$LL221,DAY($E221))</f>
        <v>45019</v>
      </c>
      <c r="G221" s="11">
        <f>DATE(YEAR($F221),MONTH($F221)+$LL221,DAY($F221))</f>
        <v>46145</v>
      </c>
      <c r="H221" s="11">
        <f>DATE(YEAR($G221),MONTH($G221)+$LL221,DAY($G221))</f>
        <v>47272</v>
      </c>
      <c r="I221" s="11">
        <f>DATE(YEAR($H221),MONTH($H221)+$LL221,DAY($H221))</f>
        <v>48398</v>
      </c>
      <c r="J221" s="12">
        <f>DATE(YEAR($I221),MONTH($I221)+$LL221,DAY($I221))</f>
        <v>49524</v>
      </c>
      <c r="K221" s="15"/>
      <c r="L221" s="16"/>
      <c r="M221" s="16"/>
      <c r="N221" s="16"/>
      <c r="O221" s="16"/>
      <c r="P221" s="16"/>
      <c r="Q221" s="16"/>
      <c r="R221" s="16">
        <v>1</v>
      </c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  <c r="AJ221" s="16"/>
      <c r="AK221" s="16"/>
      <c r="AL221" s="16"/>
      <c r="AM221" s="16"/>
      <c r="AN221" s="16"/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  <c r="AY221" s="16"/>
      <c r="AZ221" s="16"/>
      <c r="BA221" s="16"/>
      <c r="BB221" s="16"/>
      <c r="BC221" s="16"/>
      <c r="BD221" s="16"/>
      <c r="BE221" s="16"/>
      <c r="BF221" s="16"/>
      <c r="BG221" s="16"/>
      <c r="BH221" s="16"/>
      <c r="BI221" s="16"/>
      <c r="BJ221" s="16"/>
      <c r="BK221" s="16"/>
      <c r="BL221" s="16"/>
      <c r="BM221" s="16"/>
      <c r="BN221" s="16"/>
      <c r="BO221" s="16"/>
      <c r="BP221" s="16"/>
      <c r="BQ221" s="16"/>
      <c r="BR221" s="16"/>
      <c r="BS221" s="16"/>
      <c r="BT221" s="16"/>
      <c r="BU221" s="16"/>
      <c r="BV221" s="16"/>
      <c r="BW221" s="16"/>
      <c r="BX221" s="16"/>
      <c r="BY221" s="16"/>
      <c r="BZ221" s="16"/>
      <c r="CA221" s="16"/>
      <c r="CB221" s="16"/>
      <c r="CC221" s="16"/>
      <c r="CD221" s="16"/>
      <c r="CE221" s="16"/>
      <c r="CF221" s="16"/>
      <c r="CG221" s="16"/>
      <c r="CH221" s="16"/>
      <c r="CI221" s="16"/>
      <c r="CJ221" s="16"/>
      <c r="CK221" s="16"/>
      <c r="CL221" s="16"/>
      <c r="CM221" s="16"/>
      <c r="CN221" s="16"/>
      <c r="CO221" s="16"/>
      <c r="CP221" s="16"/>
      <c r="CQ221" s="16"/>
      <c r="CR221" s="16"/>
      <c r="CS221" s="16"/>
      <c r="CT221" s="16"/>
      <c r="CU221" s="16"/>
      <c r="CV221" s="16"/>
      <c r="CW221" s="16"/>
      <c r="CX221" s="16"/>
      <c r="CY221" s="16"/>
      <c r="CZ221" s="16"/>
      <c r="DA221" s="16"/>
      <c r="DB221" s="16"/>
      <c r="DC221" s="16"/>
      <c r="DD221" s="16"/>
      <c r="DE221" s="16"/>
      <c r="DF221" s="16"/>
      <c r="DG221" s="16"/>
      <c r="DH221" s="16"/>
      <c r="DI221" s="16"/>
      <c r="DJ221" s="16"/>
      <c r="DK221" s="16"/>
      <c r="LK221" t="s">
        <v>18</v>
      </c>
      <c r="LL221">
        <v>37</v>
      </c>
      <c r="LM221" t="s">
        <v>12</v>
      </c>
    </row>
    <row r="222" spans="1:325" ht="15.75" thickBot="1" x14ac:dyDescent="0.3">
      <c r="A222" s="9" t="s">
        <v>12</v>
      </c>
      <c r="B222" s="10" t="s">
        <v>49</v>
      </c>
      <c r="C222" s="10" t="s">
        <v>37</v>
      </c>
      <c r="D222" s="11">
        <v>44138.715277777781</v>
      </c>
      <c r="E222" s="11">
        <f>DATE(YEAR($D222),MONTH($D222)-1,DAY($D222))</f>
        <v>44107</v>
      </c>
      <c r="F222" s="11">
        <f>DATE(YEAR($E222),MONTH($E222),DAY($E222)+$LL222*30.4/650)</f>
        <v>44948</v>
      </c>
      <c r="G222" s="11">
        <f>DATE(YEAR($F222),MONTH($F222),DAY($F222)+$LL222*30.4/650)</f>
        <v>45789</v>
      </c>
      <c r="H222" s="11">
        <f>DATE(YEAR($G222),MONTH($G222),DAY($G222)+$LL222*30.4/650)</f>
        <v>46630</v>
      </c>
      <c r="I222" s="11">
        <f>DATE(YEAR($H222),MONTH($H222),DAY($H222)+$LL222*30.4/650)</f>
        <v>47471</v>
      </c>
      <c r="J222" s="12">
        <f>DATE(YEAR($I222),MONTH($I222),DAY($I222)+$LL222*30.4/650)</f>
        <v>48312</v>
      </c>
      <c r="K222" s="15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  <c r="AT222" s="16"/>
      <c r="AU222" s="16"/>
      <c r="AV222" s="16">
        <v>1</v>
      </c>
      <c r="AW222" s="16"/>
      <c r="AX222" s="16"/>
      <c r="AY222" s="16"/>
      <c r="AZ222" s="16"/>
      <c r="BA222" s="16"/>
      <c r="BB222" s="16"/>
      <c r="BC222" s="16"/>
      <c r="BD222" s="16"/>
      <c r="BE222" s="16"/>
      <c r="BF222" s="16"/>
      <c r="BG222" s="16"/>
      <c r="BH222" s="16"/>
      <c r="BI222" s="16"/>
      <c r="BJ222" s="16"/>
      <c r="BK222" s="16"/>
      <c r="BL222" s="16"/>
      <c r="BM222" s="16"/>
      <c r="BN222" s="16"/>
      <c r="BO222" s="16"/>
      <c r="BP222" s="16"/>
      <c r="BQ222" s="16"/>
      <c r="BR222" s="16"/>
      <c r="BS222" s="16"/>
      <c r="BT222" s="16"/>
      <c r="BU222" s="16"/>
      <c r="BV222" s="16"/>
      <c r="BW222" s="16"/>
      <c r="BX222" s="16"/>
      <c r="BY222" s="16"/>
      <c r="BZ222" s="16"/>
      <c r="CA222" s="16"/>
      <c r="CB222" s="16"/>
      <c r="CC222" s="16"/>
      <c r="CD222" s="16"/>
      <c r="CE222" s="16"/>
      <c r="CF222" s="16"/>
      <c r="CG222" s="16"/>
      <c r="CH222" s="16"/>
      <c r="CI222" s="16"/>
      <c r="CJ222" s="16"/>
      <c r="CK222" s="16"/>
      <c r="CL222" s="16"/>
      <c r="CM222" s="16"/>
      <c r="CN222" s="16"/>
      <c r="CO222" s="16"/>
      <c r="CP222" s="16"/>
      <c r="CQ222" s="16"/>
      <c r="CR222" s="16"/>
      <c r="CS222" s="16"/>
      <c r="CT222" s="16"/>
      <c r="CU222" s="16"/>
      <c r="CV222" s="16"/>
      <c r="CW222" s="16"/>
      <c r="CX222" s="16"/>
      <c r="CY222" s="16"/>
      <c r="CZ222" s="16"/>
      <c r="DA222" s="16"/>
      <c r="DB222" s="16"/>
      <c r="DC222" s="16"/>
      <c r="DD222" s="16"/>
      <c r="DE222" s="16"/>
      <c r="DF222" s="16"/>
      <c r="DG222" s="16"/>
      <c r="DH222" s="16"/>
      <c r="DI222" s="16"/>
      <c r="DJ222" s="16"/>
      <c r="DK222" s="16"/>
      <c r="LK222" t="s">
        <v>28</v>
      </c>
      <c r="LL222">
        <v>18000</v>
      </c>
      <c r="LM222" t="s">
        <v>12</v>
      </c>
    </row>
    <row r="223" spans="1:325" ht="15.75" thickBot="1" x14ac:dyDescent="0.3">
      <c r="A223" s="9" t="s">
        <v>12</v>
      </c>
      <c r="B223" s="10" t="s">
        <v>49</v>
      </c>
      <c r="C223" s="10" t="s">
        <v>27</v>
      </c>
      <c r="D223" s="11">
        <v>44138.715277777781</v>
      </c>
      <c r="E223" s="11">
        <f>DATE(YEAR($D223),MONTH($D223)-1,DAY($D223))</f>
        <v>44107</v>
      </c>
      <c r="F223" s="11">
        <f>DATE(YEAR($E223),MONTH($E223),DAY($E223)+$LL223*30.4/650)</f>
        <v>44948</v>
      </c>
      <c r="G223" s="11">
        <f>DATE(YEAR($F223),MONTH($F223),DAY($F223)+$LL223*30.4/650)</f>
        <v>45789</v>
      </c>
      <c r="H223" s="11">
        <f>DATE(YEAR($G223),MONTH($G223),DAY($G223)+$LL223*30.4/650)</f>
        <v>46630</v>
      </c>
      <c r="I223" s="11">
        <f>DATE(YEAR($H223),MONTH($H223),DAY($H223)+$LL223*30.4/650)</f>
        <v>47471</v>
      </c>
      <c r="J223" s="12">
        <f>DATE(YEAR($I223),MONTH($I223),DAY($I223)+$LL223*30.4/650)</f>
        <v>48312</v>
      </c>
      <c r="K223" s="15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  <c r="AJ223" s="16"/>
      <c r="AK223" s="16"/>
      <c r="AL223" s="16"/>
      <c r="AM223" s="16"/>
      <c r="AN223" s="16"/>
      <c r="AO223" s="16"/>
      <c r="AP223" s="16"/>
      <c r="AQ223" s="16"/>
      <c r="AR223" s="16"/>
      <c r="AS223" s="16"/>
      <c r="AT223" s="16"/>
      <c r="AU223" s="16"/>
      <c r="AV223" s="16">
        <v>1</v>
      </c>
      <c r="AW223" s="16"/>
      <c r="AX223" s="16"/>
      <c r="AY223" s="16"/>
      <c r="AZ223" s="16"/>
      <c r="BA223" s="16"/>
      <c r="BB223" s="16"/>
      <c r="BC223" s="16"/>
      <c r="BD223" s="16"/>
      <c r="BE223" s="16"/>
      <c r="BF223" s="16"/>
      <c r="BG223" s="16"/>
      <c r="BH223" s="16"/>
      <c r="BI223" s="16"/>
      <c r="BJ223" s="16"/>
      <c r="BK223" s="16"/>
      <c r="BL223" s="16"/>
      <c r="BM223" s="16"/>
      <c r="BN223" s="16"/>
      <c r="BO223" s="16"/>
      <c r="BP223" s="16"/>
      <c r="BQ223" s="16"/>
      <c r="BR223" s="16"/>
      <c r="BS223" s="16"/>
      <c r="BT223" s="16"/>
      <c r="BU223" s="16"/>
      <c r="BV223" s="16"/>
      <c r="BW223" s="16"/>
      <c r="BX223" s="16"/>
      <c r="BY223" s="16"/>
      <c r="BZ223" s="16"/>
      <c r="CA223" s="16"/>
      <c r="CB223" s="16"/>
      <c r="CC223" s="16"/>
      <c r="CD223" s="16"/>
      <c r="CE223" s="16"/>
      <c r="CF223" s="16"/>
      <c r="CG223" s="16"/>
      <c r="CH223" s="16"/>
      <c r="CI223" s="16"/>
      <c r="CJ223" s="16"/>
      <c r="CK223" s="16"/>
      <c r="CL223" s="16"/>
      <c r="CM223" s="16"/>
      <c r="CN223" s="16"/>
      <c r="CO223" s="16"/>
      <c r="CP223" s="16"/>
      <c r="CQ223" s="16"/>
      <c r="CR223" s="16"/>
      <c r="CS223" s="16"/>
      <c r="CT223" s="16"/>
      <c r="CU223" s="16"/>
      <c r="CV223" s="16"/>
      <c r="CW223" s="16"/>
      <c r="CX223" s="16"/>
      <c r="CY223" s="16"/>
      <c r="CZ223" s="16"/>
      <c r="DA223" s="16"/>
      <c r="DB223" s="16"/>
      <c r="DC223" s="16"/>
      <c r="DD223" s="16"/>
      <c r="DE223" s="16"/>
      <c r="DF223" s="16"/>
      <c r="DG223" s="16"/>
      <c r="DH223" s="16"/>
      <c r="DI223" s="16"/>
      <c r="DJ223" s="16"/>
      <c r="DK223" s="16"/>
      <c r="LK223" t="s">
        <v>28</v>
      </c>
      <c r="LL223">
        <v>18000</v>
      </c>
      <c r="LM223" t="s">
        <v>12</v>
      </c>
    </row>
    <row r="224" spans="1:325" ht="15.75" thickBot="1" x14ac:dyDescent="0.3">
      <c r="A224" s="9" t="s">
        <v>12</v>
      </c>
      <c r="B224" s="10" t="s">
        <v>49</v>
      </c>
      <c r="C224" s="10" t="s">
        <v>14</v>
      </c>
      <c r="D224" s="11">
        <v>47296.339583333334</v>
      </c>
      <c r="E224" s="11">
        <f t="shared" ref="E224:E238" si="9">DATE(YEAR($D224),MONTH($D224)-2,DAY($D224))</f>
        <v>47235</v>
      </c>
      <c r="F224" s="11">
        <f>DATE(YEAR($E224)+$LL224,MONTH($E224),DAY($E224))</f>
        <v>51618</v>
      </c>
      <c r="G224" s="11">
        <f>DATE(YEAR($F224)+$LL224,MONTH($F224),DAY($F224))</f>
        <v>56001</v>
      </c>
      <c r="H224" s="11">
        <f>DATE(YEAR($G224)+$LL224,MONTH($G224),DAY($G224))</f>
        <v>60384</v>
      </c>
      <c r="I224" s="11">
        <f>DATE(YEAR($H224)+$LL224,MONTH($H224),DAY($H224))</f>
        <v>64767</v>
      </c>
      <c r="J224" s="12">
        <f>DATE(YEAR($I224)+$LL224,MONTH($I224),DAY($I224))</f>
        <v>69150</v>
      </c>
      <c r="K224" s="15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  <c r="AY224" s="16"/>
      <c r="AZ224" s="16"/>
      <c r="BA224" s="16"/>
      <c r="BB224" s="16"/>
      <c r="BC224" s="16"/>
      <c r="BD224" s="16"/>
      <c r="BE224" s="16"/>
      <c r="BF224" s="16"/>
      <c r="BG224" s="16"/>
      <c r="BH224" s="16"/>
      <c r="BI224" s="16"/>
      <c r="BJ224" s="16"/>
      <c r="BK224" s="16"/>
      <c r="BL224" s="16"/>
      <c r="BM224" s="16"/>
      <c r="BN224" s="16"/>
      <c r="BO224" s="16"/>
      <c r="BP224" s="16"/>
      <c r="BQ224" s="16"/>
      <c r="BR224" s="16"/>
      <c r="BS224" s="16"/>
      <c r="BT224" s="16"/>
      <c r="BU224" s="16"/>
      <c r="BV224" s="16"/>
      <c r="BW224" s="16"/>
      <c r="BX224" s="16"/>
      <c r="BY224" s="16"/>
      <c r="BZ224" s="16"/>
      <c r="CA224" s="16"/>
      <c r="CB224" s="16"/>
      <c r="CC224" s="16"/>
      <c r="CD224" s="16"/>
      <c r="CE224" s="16"/>
      <c r="CF224" s="16"/>
      <c r="CG224" s="16"/>
      <c r="CH224" s="16"/>
      <c r="CI224" s="16"/>
      <c r="CJ224" s="16"/>
      <c r="CK224" s="16"/>
      <c r="CL224" s="16"/>
      <c r="CM224" s="16"/>
      <c r="CN224" s="16"/>
      <c r="CO224" s="16"/>
      <c r="CP224" s="16"/>
      <c r="CQ224" s="16"/>
      <c r="CR224" s="16"/>
      <c r="CS224" s="16"/>
      <c r="CT224" s="16"/>
      <c r="CU224" s="16"/>
      <c r="CV224" s="16"/>
      <c r="CW224" s="16"/>
      <c r="CX224" s="16"/>
      <c r="CY224" s="16"/>
      <c r="CZ224" s="16"/>
      <c r="DA224" s="16"/>
      <c r="DB224" s="16"/>
      <c r="DC224" s="16"/>
      <c r="DD224" s="16"/>
      <c r="DE224" s="16"/>
      <c r="DF224" s="16"/>
      <c r="DG224" s="16"/>
      <c r="DH224" s="16"/>
      <c r="DI224" s="16"/>
      <c r="DJ224" s="16"/>
      <c r="DK224" s="16"/>
      <c r="LK224" t="s">
        <v>16</v>
      </c>
      <c r="LL224">
        <v>12</v>
      </c>
      <c r="LM224" t="s">
        <v>12</v>
      </c>
    </row>
    <row r="225" spans="1:325" ht="15.75" thickBot="1" x14ac:dyDescent="0.3">
      <c r="A225" s="9" t="s">
        <v>12</v>
      </c>
      <c r="B225" s="10" t="s">
        <v>49</v>
      </c>
      <c r="C225" s="10" t="s">
        <v>14</v>
      </c>
      <c r="D225" s="11">
        <v>44028.70416666667</v>
      </c>
      <c r="E225" s="11">
        <f t="shared" si="9"/>
        <v>43967</v>
      </c>
      <c r="F225" s="11">
        <f>DATE(YEAR($E225),MONTH($E225),DAY($E225)+$LL225*30.4/10000)</f>
        <v>44879</v>
      </c>
      <c r="G225" s="11">
        <f>DATE(YEAR($F225),MONTH($F225),DAY($F225)+$LL225*30.4/10000)</f>
        <v>45791</v>
      </c>
      <c r="H225" s="11">
        <f>DATE(YEAR($G225),MONTH($G225),DAY($G225)+$LL225*30.4/10000)</f>
        <v>46703</v>
      </c>
      <c r="I225" s="11">
        <f>DATE(YEAR($H225),MONTH($H225),DAY($H225)+$LL225*30.4/10000)</f>
        <v>47615</v>
      </c>
      <c r="J225" s="12">
        <f>DATE(YEAR($I225),MONTH($I225),DAY($I225)+$LL225*30.4/10000)</f>
        <v>48527</v>
      </c>
      <c r="K225" s="15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>
        <v>1</v>
      </c>
      <c r="AC225" s="16"/>
      <c r="AD225" s="16"/>
      <c r="AE225" s="16"/>
      <c r="AF225" s="16"/>
      <c r="AG225" s="16"/>
      <c r="AH225" s="16"/>
      <c r="AI225" s="16"/>
      <c r="AJ225" s="16"/>
      <c r="AK225" s="16"/>
      <c r="AL225" s="16"/>
      <c r="AM225" s="16"/>
      <c r="AN225" s="16"/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  <c r="AY225" s="16"/>
      <c r="AZ225" s="16"/>
      <c r="BA225" s="16"/>
      <c r="BB225" s="16"/>
      <c r="BC225" s="16"/>
      <c r="BD225" s="16"/>
      <c r="BE225" s="16"/>
      <c r="BF225" s="16"/>
      <c r="BG225" s="16"/>
      <c r="BH225" s="16"/>
      <c r="BI225" s="16"/>
      <c r="BJ225" s="16"/>
      <c r="BK225" s="16"/>
      <c r="BL225" s="16"/>
      <c r="BM225" s="16"/>
      <c r="BN225" s="16"/>
      <c r="BO225" s="16"/>
      <c r="BP225" s="16"/>
      <c r="BQ225" s="16"/>
      <c r="BR225" s="16"/>
      <c r="BS225" s="16"/>
      <c r="BT225" s="16"/>
      <c r="BU225" s="16"/>
      <c r="BV225" s="16"/>
      <c r="BW225" s="16"/>
      <c r="BX225" s="16"/>
      <c r="BY225" s="16"/>
      <c r="BZ225" s="16"/>
      <c r="CA225" s="16"/>
      <c r="CB225" s="16"/>
      <c r="CC225" s="16"/>
      <c r="CD225" s="16"/>
      <c r="CE225" s="16"/>
      <c r="CF225" s="16"/>
      <c r="CG225" s="16"/>
      <c r="CH225" s="16"/>
      <c r="CI225" s="16"/>
      <c r="CJ225" s="16"/>
      <c r="CK225" s="16"/>
      <c r="CL225" s="16"/>
      <c r="CM225" s="16"/>
      <c r="CN225" s="16"/>
      <c r="CO225" s="16"/>
      <c r="CP225" s="16"/>
      <c r="CQ225" s="16"/>
      <c r="CR225" s="16"/>
      <c r="CS225" s="16"/>
      <c r="CT225" s="16"/>
      <c r="CU225" s="16"/>
      <c r="CV225" s="16"/>
      <c r="CW225" s="16"/>
      <c r="CX225" s="16"/>
      <c r="CY225" s="16"/>
      <c r="CZ225" s="16"/>
      <c r="DA225" s="16"/>
      <c r="DB225" s="16"/>
      <c r="DC225" s="16"/>
      <c r="DD225" s="16"/>
      <c r="DE225" s="16"/>
      <c r="DF225" s="16"/>
      <c r="DG225" s="16"/>
      <c r="DH225" s="16"/>
      <c r="DI225" s="16"/>
      <c r="DJ225" s="16"/>
      <c r="DK225" s="16"/>
      <c r="LK225" t="s">
        <v>15</v>
      </c>
      <c r="LL225">
        <v>300000</v>
      </c>
      <c r="LM225" t="s">
        <v>12</v>
      </c>
    </row>
    <row r="226" spans="1:325" ht="15.75" thickBot="1" x14ac:dyDescent="0.3">
      <c r="A226" s="9" t="s">
        <v>12</v>
      </c>
      <c r="B226" s="10" t="s">
        <v>49</v>
      </c>
      <c r="C226" s="10" t="s">
        <v>14</v>
      </c>
      <c r="D226" s="11">
        <v>48212.607638888891</v>
      </c>
      <c r="E226" s="11">
        <f t="shared" si="9"/>
        <v>48151</v>
      </c>
      <c r="F226" s="11">
        <f>DATE(YEAR($E226)+$LL226,MONTH($E226),DAY($E226))</f>
        <v>52534</v>
      </c>
      <c r="G226" s="11">
        <f>DATE(YEAR($F226)+$LL226,MONTH($F226),DAY($F226))</f>
        <v>56917</v>
      </c>
      <c r="H226" s="11">
        <f>DATE(YEAR($G226)+$LL226,MONTH($G226),DAY($G226))</f>
        <v>61300</v>
      </c>
      <c r="I226" s="11">
        <f>DATE(YEAR($H226)+$LL226,MONTH($H226),DAY($H226))</f>
        <v>65683</v>
      </c>
      <c r="J226" s="12">
        <f>DATE(YEAR($I226)+$LL226,MONTH($I226),DAY($I226))</f>
        <v>70066</v>
      </c>
      <c r="K226" s="15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  <c r="AJ226" s="16"/>
      <c r="AK226" s="16"/>
      <c r="AL226" s="16"/>
      <c r="AM226" s="16"/>
      <c r="AN226" s="16"/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  <c r="AY226" s="16"/>
      <c r="AZ226" s="16"/>
      <c r="BA226" s="16"/>
      <c r="BB226" s="16"/>
      <c r="BC226" s="16"/>
      <c r="BD226" s="16"/>
      <c r="BE226" s="16"/>
      <c r="BF226" s="16"/>
      <c r="BG226" s="16"/>
      <c r="BH226" s="16"/>
      <c r="BI226" s="16"/>
      <c r="BJ226" s="16"/>
      <c r="BK226" s="16"/>
      <c r="BL226" s="16"/>
      <c r="BM226" s="16"/>
      <c r="BN226" s="16"/>
      <c r="BO226" s="16"/>
      <c r="BP226" s="16"/>
      <c r="BQ226" s="16"/>
      <c r="BR226" s="16"/>
      <c r="BS226" s="16"/>
      <c r="BT226" s="16"/>
      <c r="BU226" s="16"/>
      <c r="BV226" s="16"/>
      <c r="BW226" s="16"/>
      <c r="BX226" s="16"/>
      <c r="BY226" s="16"/>
      <c r="BZ226" s="16"/>
      <c r="CA226" s="16"/>
      <c r="CB226" s="16"/>
      <c r="CC226" s="16"/>
      <c r="CD226" s="16"/>
      <c r="CE226" s="16"/>
      <c r="CF226" s="16"/>
      <c r="CG226" s="16"/>
      <c r="CH226" s="16"/>
      <c r="CI226" s="16"/>
      <c r="CJ226" s="16"/>
      <c r="CK226" s="16"/>
      <c r="CL226" s="16"/>
      <c r="CM226" s="16"/>
      <c r="CN226" s="16"/>
      <c r="CO226" s="16"/>
      <c r="CP226" s="16"/>
      <c r="CQ226" s="16"/>
      <c r="CR226" s="16"/>
      <c r="CS226" s="16"/>
      <c r="CT226" s="16"/>
      <c r="CU226" s="16"/>
      <c r="CV226" s="16"/>
      <c r="CW226" s="16"/>
      <c r="CX226" s="16"/>
      <c r="CY226" s="16"/>
      <c r="CZ226" s="16"/>
      <c r="DA226" s="16"/>
      <c r="DB226" s="16"/>
      <c r="DC226" s="16"/>
      <c r="DD226" s="16"/>
      <c r="DE226" s="16"/>
      <c r="DF226" s="16"/>
      <c r="DG226" s="16"/>
      <c r="DH226" s="16"/>
      <c r="DI226" s="16"/>
      <c r="DJ226" s="16"/>
      <c r="DK226" s="16"/>
      <c r="LK226" t="s">
        <v>16</v>
      </c>
      <c r="LL226">
        <v>12</v>
      </c>
      <c r="LM226" t="s">
        <v>12</v>
      </c>
    </row>
    <row r="227" spans="1:325" ht="15.75" thickBot="1" x14ac:dyDescent="0.3">
      <c r="A227" s="9" t="s">
        <v>12</v>
      </c>
      <c r="B227" s="10" t="s">
        <v>49</v>
      </c>
      <c r="C227" s="10" t="s">
        <v>14</v>
      </c>
      <c r="D227" s="11">
        <v>44730.043055555558</v>
      </c>
      <c r="E227" s="11">
        <f t="shared" si="9"/>
        <v>44669</v>
      </c>
      <c r="F227" s="11">
        <f>DATE(YEAR($E227),MONTH($E227),DAY($E227)+$LL227*30.4/10000)</f>
        <v>45581</v>
      </c>
      <c r="G227" s="11">
        <f>DATE(YEAR($F227),MONTH($F227),DAY($F227)+$LL227*30.4/10000)</f>
        <v>46493</v>
      </c>
      <c r="H227" s="11">
        <f>DATE(YEAR($G227),MONTH($G227),DAY($G227)+$LL227*30.4/10000)</f>
        <v>47405</v>
      </c>
      <c r="I227" s="11">
        <f>DATE(YEAR($H227),MONTH($H227),DAY($H227)+$LL227*30.4/10000)</f>
        <v>48317</v>
      </c>
      <c r="J227" s="12">
        <f>DATE(YEAR($I227),MONTH($I227),DAY($I227)+$LL227*30.4/10000)</f>
        <v>49229</v>
      </c>
      <c r="K227" s="15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  <c r="AJ227" s="16"/>
      <c r="AK227" s="16"/>
      <c r="AL227" s="16"/>
      <c r="AM227" s="16"/>
      <c r="AN227" s="16"/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  <c r="AY227" s="16"/>
      <c r="AZ227" s="16"/>
      <c r="BA227" s="16"/>
      <c r="BB227" s="16"/>
      <c r="BC227" s="16"/>
      <c r="BD227" s="16"/>
      <c r="BE227" s="16"/>
      <c r="BF227" s="16"/>
      <c r="BG227" s="16"/>
      <c r="BH227" s="16"/>
      <c r="BI227" s="16"/>
      <c r="BJ227" s="16"/>
      <c r="BK227" s="16"/>
      <c r="BL227" s="16"/>
      <c r="BM227" s="16"/>
      <c r="BN227" s="16"/>
      <c r="BO227" s="16"/>
      <c r="BP227" s="16"/>
      <c r="BQ227" s="16"/>
      <c r="BR227" s="16"/>
      <c r="BS227" s="16"/>
      <c r="BT227" s="16"/>
      <c r="BU227" s="16"/>
      <c r="BV227" s="16"/>
      <c r="BW227" s="16"/>
      <c r="BX227" s="16"/>
      <c r="BY227" s="16"/>
      <c r="BZ227" s="16"/>
      <c r="CA227" s="16"/>
      <c r="CB227" s="16"/>
      <c r="CC227" s="16"/>
      <c r="CD227" s="16"/>
      <c r="CE227" s="16"/>
      <c r="CF227" s="16"/>
      <c r="CG227" s="16"/>
      <c r="CH227" s="16"/>
      <c r="CI227" s="16"/>
      <c r="CJ227" s="16"/>
      <c r="CK227" s="16"/>
      <c r="CL227" s="16"/>
      <c r="CM227" s="16"/>
      <c r="CN227" s="16"/>
      <c r="CO227" s="16"/>
      <c r="CP227" s="16"/>
      <c r="CQ227" s="16"/>
      <c r="CR227" s="16"/>
      <c r="CS227" s="16"/>
      <c r="CT227" s="16"/>
      <c r="CU227" s="16"/>
      <c r="CV227" s="16"/>
      <c r="CW227" s="16"/>
      <c r="CX227" s="16"/>
      <c r="CY227" s="16"/>
      <c r="CZ227" s="16"/>
      <c r="DA227" s="16"/>
      <c r="DB227" s="16"/>
      <c r="DC227" s="16"/>
      <c r="DD227" s="16"/>
      <c r="DE227" s="16"/>
      <c r="DF227" s="16"/>
      <c r="DG227" s="16"/>
      <c r="DH227" s="16"/>
      <c r="DI227" s="16"/>
      <c r="DJ227" s="16"/>
      <c r="DK227" s="16"/>
      <c r="LK227" t="s">
        <v>15</v>
      </c>
      <c r="LL227">
        <v>300000</v>
      </c>
      <c r="LM227" t="s">
        <v>12</v>
      </c>
    </row>
    <row r="228" spans="1:325" ht="15.75" thickBot="1" x14ac:dyDescent="0.3">
      <c r="A228" s="9" t="s">
        <v>12</v>
      </c>
      <c r="B228" s="10" t="s">
        <v>49</v>
      </c>
      <c r="C228" s="10" t="s">
        <v>14</v>
      </c>
      <c r="D228" s="11">
        <v>47286.583333333336</v>
      </c>
      <c r="E228" s="11">
        <f t="shared" si="9"/>
        <v>47225</v>
      </c>
      <c r="F228" s="11">
        <f>DATE(YEAR($E228)+$LL228,MONTH($E228),DAY($E228))</f>
        <v>51608</v>
      </c>
      <c r="G228" s="11">
        <f>DATE(YEAR($F228)+$LL228,MONTH($F228),DAY($F228))</f>
        <v>55991</v>
      </c>
      <c r="H228" s="11">
        <f>DATE(YEAR($G228)+$LL228,MONTH($G228),DAY($G228))</f>
        <v>60374</v>
      </c>
      <c r="I228" s="11">
        <f>DATE(YEAR($H228)+$LL228,MONTH($H228),DAY($H228))</f>
        <v>64757</v>
      </c>
      <c r="J228" s="12">
        <f>DATE(YEAR($I228)+$LL228,MONTH($I228),DAY($I228))</f>
        <v>69140</v>
      </c>
      <c r="K228" s="15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  <c r="AY228" s="16"/>
      <c r="AZ228" s="16"/>
      <c r="BA228" s="16"/>
      <c r="BB228" s="16"/>
      <c r="BC228" s="16"/>
      <c r="BD228" s="16"/>
      <c r="BE228" s="16"/>
      <c r="BF228" s="16"/>
      <c r="BG228" s="16"/>
      <c r="BH228" s="16"/>
      <c r="BI228" s="16"/>
      <c r="BJ228" s="16"/>
      <c r="BK228" s="16"/>
      <c r="BL228" s="16"/>
      <c r="BM228" s="16"/>
      <c r="BN228" s="16"/>
      <c r="BO228" s="16"/>
      <c r="BP228" s="16"/>
      <c r="BQ228" s="16"/>
      <c r="BR228" s="16"/>
      <c r="BS228" s="16"/>
      <c r="BT228" s="16"/>
      <c r="BU228" s="16"/>
      <c r="BV228" s="16"/>
      <c r="BW228" s="16"/>
      <c r="BX228" s="16"/>
      <c r="BY228" s="16"/>
      <c r="BZ228" s="16"/>
      <c r="CA228" s="16"/>
      <c r="CB228" s="16"/>
      <c r="CC228" s="16"/>
      <c r="CD228" s="16"/>
      <c r="CE228" s="16"/>
      <c r="CF228" s="16"/>
      <c r="CG228" s="16"/>
      <c r="CH228" s="16"/>
      <c r="CI228" s="16"/>
      <c r="CJ228" s="16"/>
      <c r="CK228" s="16"/>
      <c r="CL228" s="16"/>
      <c r="CM228" s="16"/>
      <c r="CN228" s="16"/>
      <c r="CO228" s="16"/>
      <c r="CP228" s="16"/>
      <c r="CQ228" s="16"/>
      <c r="CR228" s="16"/>
      <c r="CS228" s="16"/>
      <c r="CT228" s="16"/>
      <c r="CU228" s="16"/>
      <c r="CV228" s="16"/>
      <c r="CW228" s="16"/>
      <c r="CX228" s="16"/>
      <c r="CY228" s="16"/>
      <c r="CZ228" s="16"/>
      <c r="DA228" s="16"/>
      <c r="DB228" s="16"/>
      <c r="DC228" s="16"/>
      <c r="DD228" s="16"/>
      <c r="DE228" s="16"/>
      <c r="DF228" s="16"/>
      <c r="DG228" s="16"/>
      <c r="DH228" s="16"/>
      <c r="DI228" s="16"/>
      <c r="DJ228" s="16"/>
      <c r="DK228" s="16"/>
      <c r="LK228" t="s">
        <v>16</v>
      </c>
      <c r="LL228">
        <v>12</v>
      </c>
      <c r="LM228" t="s">
        <v>12</v>
      </c>
    </row>
    <row r="229" spans="1:325" ht="15.75" thickBot="1" x14ac:dyDescent="0.3">
      <c r="A229" s="9" t="s">
        <v>12</v>
      </c>
      <c r="B229" s="10" t="s">
        <v>49</v>
      </c>
      <c r="C229" s="10" t="s">
        <v>14</v>
      </c>
      <c r="D229" s="11">
        <v>44028.70416666667</v>
      </c>
      <c r="E229" s="11">
        <f t="shared" si="9"/>
        <v>43967</v>
      </c>
      <c r="F229" s="11">
        <f>DATE(YEAR($E229),MONTH($E229),DAY($E229)+$LL229*30.4/10000)</f>
        <v>44879</v>
      </c>
      <c r="G229" s="11">
        <f>DATE(YEAR($F229),MONTH($F229),DAY($F229)+$LL229*30.4/10000)</f>
        <v>45791</v>
      </c>
      <c r="H229" s="11">
        <f>DATE(YEAR($G229),MONTH($G229),DAY($G229)+$LL229*30.4/10000)</f>
        <v>46703</v>
      </c>
      <c r="I229" s="11">
        <f>DATE(YEAR($H229),MONTH($H229),DAY($H229)+$LL229*30.4/10000)</f>
        <v>47615</v>
      </c>
      <c r="J229" s="12">
        <f>DATE(YEAR($I229),MONTH($I229),DAY($I229)+$LL229*30.4/10000)</f>
        <v>48527</v>
      </c>
      <c r="K229" s="15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>
        <v>1</v>
      </c>
      <c r="AC229" s="16"/>
      <c r="AD229" s="16"/>
      <c r="AE229" s="16"/>
      <c r="AF229" s="16"/>
      <c r="AG229" s="16"/>
      <c r="AH229" s="16"/>
      <c r="AI229" s="16"/>
      <c r="AJ229" s="16"/>
      <c r="AK229" s="16"/>
      <c r="AL229" s="16"/>
      <c r="AM229" s="16"/>
      <c r="AN229" s="16"/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  <c r="AY229" s="16"/>
      <c r="AZ229" s="16"/>
      <c r="BA229" s="16"/>
      <c r="BB229" s="16"/>
      <c r="BC229" s="16"/>
      <c r="BD229" s="16"/>
      <c r="BE229" s="16"/>
      <c r="BF229" s="16"/>
      <c r="BG229" s="16"/>
      <c r="BH229" s="16"/>
      <c r="BI229" s="16"/>
      <c r="BJ229" s="16"/>
      <c r="BK229" s="16"/>
      <c r="BL229" s="16"/>
      <c r="BM229" s="16"/>
      <c r="BN229" s="16"/>
      <c r="BO229" s="16"/>
      <c r="BP229" s="16"/>
      <c r="BQ229" s="16"/>
      <c r="BR229" s="16"/>
      <c r="BS229" s="16"/>
      <c r="BT229" s="16"/>
      <c r="BU229" s="16"/>
      <c r="BV229" s="16"/>
      <c r="BW229" s="16"/>
      <c r="BX229" s="16"/>
      <c r="BY229" s="16"/>
      <c r="BZ229" s="16"/>
      <c r="CA229" s="16"/>
      <c r="CB229" s="16"/>
      <c r="CC229" s="16"/>
      <c r="CD229" s="16"/>
      <c r="CE229" s="16"/>
      <c r="CF229" s="16"/>
      <c r="CG229" s="16"/>
      <c r="CH229" s="16"/>
      <c r="CI229" s="16"/>
      <c r="CJ229" s="16"/>
      <c r="CK229" s="16"/>
      <c r="CL229" s="16"/>
      <c r="CM229" s="16"/>
      <c r="CN229" s="16"/>
      <c r="CO229" s="16"/>
      <c r="CP229" s="16"/>
      <c r="CQ229" s="16"/>
      <c r="CR229" s="16"/>
      <c r="CS229" s="16"/>
      <c r="CT229" s="16"/>
      <c r="CU229" s="16"/>
      <c r="CV229" s="16"/>
      <c r="CW229" s="16"/>
      <c r="CX229" s="16"/>
      <c r="CY229" s="16"/>
      <c r="CZ229" s="16"/>
      <c r="DA229" s="16"/>
      <c r="DB229" s="16"/>
      <c r="DC229" s="16"/>
      <c r="DD229" s="16"/>
      <c r="DE229" s="16"/>
      <c r="DF229" s="16"/>
      <c r="DG229" s="16"/>
      <c r="DH229" s="16"/>
      <c r="DI229" s="16"/>
      <c r="DJ229" s="16"/>
      <c r="DK229" s="16"/>
      <c r="LK229" t="s">
        <v>15</v>
      </c>
      <c r="LL229">
        <v>300000</v>
      </c>
      <c r="LM229" t="s">
        <v>12</v>
      </c>
    </row>
    <row r="230" spans="1:325" ht="15.75" thickBot="1" x14ac:dyDescent="0.3">
      <c r="A230" s="9" t="s">
        <v>12</v>
      </c>
      <c r="B230" s="10" t="s">
        <v>49</v>
      </c>
      <c r="C230" s="10" t="s">
        <v>14</v>
      </c>
      <c r="D230" s="11">
        <v>48212.607638888891</v>
      </c>
      <c r="E230" s="11">
        <f t="shared" si="9"/>
        <v>48151</v>
      </c>
      <c r="F230" s="11">
        <f>DATE(YEAR($E230)+$LL230,MONTH($E230),DAY($E230))</f>
        <v>52534</v>
      </c>
      <c r="G230" s="11">
        <f>DATE(YEAR($F230)+$LL230,MONTH($F230),DAY($F230))</f>
        <v>56917</v>
      </c>
      <c r="H230" s="11">
        <f>DATE(YEAR($G230)+$LL230,MONTH($G230),DAY($G230))</f>
        <v>61300</v>
      </c>
      <c r="I230" s="11">
        <f>DATE(YEAR($H230)+$LL230,MONTH($H230),DAY($H230))</f>
        <v>65683</v>
      </c>
      <c r="J230" s="12">
        <f>DATE(YEAR($I230)+$LL230,MONTH($I230),DAY($I230))</f>
        <v>70066</v>
      </c>
      <c r="K230" s="15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  <c r="AJ230" s="16"/>
      <c r="AK230" s="16"/>
      <c r="AL230" s="16"/>
      <c r="AM230" s="16"/>
      <c r="AN230" s="16"/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  <c r="AY230" s="16"/>
      <c r="AZ230" s="16"/>
      <c r="BA230" s="16"/>
      <c r="BB230" s="16"/>
      <c r="BC230" s="16"/>
      <c r="BD230" s="16"/>
      <c r="BE230" s="16"/>
      <c r="BF230" s="16"/>
      <c r="BG230" s="16"/>
      <c r="BH230" s="16"/>
      <c r="BI230" s="16"/>
      <c r="BJ230" s="16"/>
      <c r="BK230" s="16"/>
      <c r="BL230" s="16"/>
      <c r="BM230" s="16"/>
      <c r="BN230" s="16"/>
      <c r="BO230" s="16"/>
      <c r="BP230" s="16"/>
      <c r="BQ230" s="16"/>
      <c r="BR230" s="16"/>
      <c r="BS230" s="16"/>
      <c r="BT230" s="16"/>
      <c r="BU230" s="16"/>
      <c r="BV230" s="16"/>
      <c r="BW230" s="16"/>
      <c r="BX230" s="16"/>
      <c r="BY230" s="16"/>
      <c r="BZ230" s="16"/>
      <c r="CA230" s="16"/>
      <c r="CB230" s="16"/>
      <c r="CC230" s="16"/>
      <c r="CD230" s="16"/>
      <c r="CE230" s="16"/>
      <c r="CF230" s="16"/>
      <c r="CG230" s="16"/>
      <c r="CH230" s="16"/>
      <c r="CI230" s="16"/>
      <c r="CJ230" s="16"/>
      <c r="CK230" s="16"/>
      <c r="CL230" s="16"/>
      <c r="CM230" s="16"/>
      <c r="CN230" s="16"/>
      <c r="CO230" s="16"/>
      <c r="CP230" s="16"/>
      <c r="CQ230" s="16"/>
      <c r="CR230" s="16"/>
      <c r="CS230" s="16"/>
      <c r="CT230" s="16"/>
      <c r="CU230" s="16"/>
      <c r="CV230" s="16"/>
      <c r="CW230" s="16"/>
      <c r="CX230" s="16"/>
      <c r="CY230" s="16"/>
      <c r="CZ230" s="16"/>
      <c r="DA230" s="16"/>
      <c r="DB230" s="16"/>
      <c r="DC230" s="16"/>
      <c r="DD230" s="16"/>
      <c r="DE230" s="16"/>
      <c r="DF230" s="16"/>
      <c r="DG230" s="16"/>
      <c r="DH230" s="16"/>
      <c r="DI230" s="16"/>
      <c r="DJ230" s="16"/>
      <c r="DK230" s="16"/>
      <c r="LK230" t="s">
        <v>16</v>
      </c>
      <c r="LL230">
        <v>12</v>
      </c>
      <c r="LM230" t="s">
        <v>12</v>
      </c>
    </row>
    <row r="231" spans="1:325" ht="15.75" thickBot="1" x14ac:dyDescent="0.3">
      <c r="A231" s="9" t="s">
        <v>12</v>
      </c>
      <c r="B231" s="10" t="s">
        <v>49</v>
      </c>
      <c r="C231" s="10" t="s">
        <v>14</v>
      </c>
      <c r="D231" s="11">
        <v>44730.043055555558</v>
      </c>
      <c r="E231" s="11">
        <f t="shared" si="9"/>
        <v>44669</v>
      </c>
      <c r="F231" s="11">
        <f>DATE(YEAR($E231),MONTH($E231),DAY($E231)+$LL231*30.4/10000)</f>
        <v>45581</v>
      </c>
      <c r="G231" s="11">
        <f>DATE(YEAR($F231),MONTH($F231),DAY($F231)+$LL231*30.4/10000)</f>
        <v>46493</v>
      </c>
      <c r="H231" s="11">
        <f>DATE(YEAR($G231),MONTH($G231),DAY($G231)+$LL231*30.4/10000)</f>
        <v>47405</v>
      </c>
      <c r="I231" s="11">
        <f>DATE(YEAR($H231),MONTH($H231),DAY($H231)+$LL231*30.4/10000)</f>
        <v>48317</v>
      </c>
      <c r="J231" s="12">
        <f>DATE(YEAR($I231),MONTH($I231),DAY($I231)+$LL231*30.4/10000)</f>
        <v>49229</v>
      </c>
      <c r="K231" s="15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  <c r="AJ231" s="16"/>
      <c r="AK231" s="16"/>
      <c r="AL231" s="16"/>
      <c r="AM231" s="16"/>
      <c r="AN231" s="16"/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  <c r="AY231" s="16"/>
      <c r="AZ231" s="16"/>
      <c r="BA231" s="16"/>
      <c r="BB231" s="16"/>
      <c r="BC231" s="16"/>
      <c r="BD231" s="16"/>
      <c r="BE231" s="16"/>
      <c r="BF231" s="16"/>
      <c r="BG231" s="16"/>
      <c r="BH231" s="16"/>
      <c r="BI231" s="16"/>
      <c r="BJ231" s="16"/>
      <c r="BK231" s="16"/>
      <c r="BL231" s="16"/>
      <c r="BM231" s="16"/>
      <c r="BN231" s="16"/>
      <c r="BO231" s="16"/>
      <c r="BP231" s="16"/>
      <c r="BQ231" s="16"/>
      <c r="BR231" s="16"/>
      <c r="BS231" s="16"/>
      <c r="BT231" s="16"/>
      <c r="BU231" s="16"/>
      <c r="BV231" s="16"/>
      <c r="BW231" s="16"/>
      <c r="BX231" s="16"/>
      <c r="BY231" s="16"/>
      <c r="BZ231" s="16"/>
      <c r="CA231" s="16"/>
      <c r="CB231" s="16"/>
      <c r="CC231" s="16"/>
      <c r="CD231" s="16"/>
      <c r="CE231" s="16"/>
      <c r="CF231" s="16"/>
      <c r="CG231" s="16"/>
      <c r="CH231" s="16"/>
      <c r="CI231" s="16"/>
      <c r="CJ231" s="16"/>
      <c r="CK231" s="16"/>
      <c r="CL231" s="16"/>
      <c r="CM231" s="16"/>
      <c r="CN231" s="16"/>
      <c r="CO231" s="16"/>
      <c r="CP231" s="16"/>
      <c r="CQ231" s="16"/>
      <c r="CR231" s="16"/>
      <c r="CS231" s="16"/>
      <c r="CT231" s="16"/>
      <c r="CU231" s="16"/>
      <c r="CV231" s="16"/>
      <c r="CW231" s="16"/>
      <c r="CX231" s="16"/>
      <c r="CY231" s="16"/>
      <c r="CZ231" s="16"/>
      <c r="DA231" s="16"/>
      <c r="DB231" s="16"/>
      <c r="DC231" s="16"/>
      <c r="DD231" s="16"/>
      <c r="DE231" s="16"/>
      <c r="DF231" s="16"/>
      <c r="DG231" s="16"/>
      <c r="DH231" s="16"/>
      <c r="DI231" s="16"/>
      <c r="DJ231" s="16"/>
      <c r="DK231" s="16"/>
      <c r="LK231" t="s">
        <v>15</v>
      </c>
      <c r="LL231">
        <v>300000</v>
      </c>
      <c r="LM231" t="s">
        <v>12</v>
      </c>
    </row>
    <row r="232" spans="1:325" ht="15.75" thickBot="1" x14ac:dyDescent="0.3">
      <c r="A232" s="9" t="s">
        <v>12</v>
      </c>
      <c r="B232" s="10" t="s">
        <v>49</v>
      </c>
      <c r="C232" s="10" t="s">
        <v>14</v>
      </c>
      <c r="D232" s="11">
        <v>44427.979166666664</v>
      </c>
      <c r="E232" s="11">
        <f t="shared" si="9"/>
        <v>44366</v>
      </c>
      <c r="F232" s="11">
        <f>DATE(YEAR($E232),MONTH($E232),DAY($E232)+$LL232*30.4/10000)</f>
        <v>45278</v>
      </c>
      <c r="G232" s="11">
        <f>DATE(YEAR($F232),MONTH($F232),DAY($F232)+$LL232*30.4/10000)</f>
        <v>46190</v>
      </c>
      <c r="H232" s="11">
        <f>DATE(YEAR($G232),MONTH($G232),DAY($G232)+$LL232*30.4/10000)</f>
        <v>47102</v>
      </c>
      <c r="I232" s="11">
        <f>DATE(YEAR($H232),MONTH($H232),DAY($H232)+$LL232*30.4/10000)</f>
        <v>48014</v>
      </c>
      <c r="J232" s="12">
        <f>DATE(YEAR($I232),MONTH($I232),DAY($I232)+$LL232*30.4/10000)</f>
        <v>48926</v>
      </c>
      <c r="K232" s="15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  <c r="AJ232" s="16"/>
      <c r="AK232" s="16"/>
      <c r="AL232" s="16"/>
      <c r="AM232" s="16"/>
      <c r="AN232" s="16"/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  <c r="AY232" s="16"/>
      <c r="AZ232" s="16"/>
      <c r="BA232" s="16"/>
      <c r="BB232" s="16"/>
      <c r="BC232" s="16"/>
      <c r="BD232" s="16"/>
      <c r="BE232" s="16"/>
      <c r="BF232" s="16"/>
      <c r="BG232" s="16"/>
      <c r="BH232" s="16"/>
      <c r="BI232" s="16"/>
      <c r="BJ232" s="16"/>
      <c r="BK232" s="16"/>
      <c r="BL232" s="16"/>
      <c r="BM232" s="16"/>
      <c r="BN232" s="16"/>
      <c r="BO232" s="16"/>
      <c r="BP232" s="16"/>
      <c r="BQ232" s="16"/>
      <c r="BR232" s="16"/>
      <c r="BS232" s="16"/>
      <c r="BT232" s="16"/>
      <c r="BU232" s="16"/>
      <c r="BV232" s="16"/>
      <c r="BW232" s="16"/>
      <c r="BX232" s="16"/>
      <c r="BY232" s="16"/>
      <c r="BZ232" s="16"/>
      <c r="CA232" s="16"/>
      <c r="CB232" s="16"/>
      <c r="CC232" s="16"/>
      <c r="CD232" s="16"/>
      <c r="CE232" s="16"/>
      <c r="CF232" s="16"/>
      <c r="CG232" s="16">
        <v>1</v>
      </c>
      <c r="CH232" s="16"/>
      <c r="CI232" s="16"/>
      <c r="CJ232" s="16"/>
      <c r="CK232" s="16"/>
      <c r="CL232" s="16"/>
      <c r="CM232" s="16"/>
      <c r="CN232" s="16"/>
      <c r="CO232" s="16"/>
      <c r="CP232" s="16"/>
      <c r="CQ232" s="16"/>
      <c r="CR232" s="16"/>
      <c r="CS232" s="16"/>
      <c r="CT232" s="16"/>
      <c r="CU232" s="16"/>
      <c r="CV232" s="16"/>
      <c r="CW232" s="16"/>
      <c r="CX232" s="16"/>
      <c r="CY232" s="16"/>
      <c r="CZ232" s="16"/>
      <c r="DA232" s="16"/>
      <c r="DB232" s="16"/>
      <c r="DC232" s="16"/>
      <c r="DD232" s="16"/>
      <c r="DE232" s="16"/>
      <c r="DF232" s="16"/>
      <c r="DG232" s="16"/>
      <c r="DH232" s="16"/>
      <c r="DI232" s="16"/>
      <c r="DJ232" s="16"/>
      <c r="DK232" s="16"/>
      <c r="LK232" t="s">
        <v>15</v>
      </c>
      <c r="LL232">
        <v>300000</v>
      </c>
      <c r="LM232" t="s">
        <v>12</v>
      </c>
    </row>
    <row r="233" spans="1:325" ht="15.75" thickBot="1" x14ac:dyDescent="0.3">
      <c r="A233" s="9" t="s">
        <v>12</v>
      </c>
      <c r="B233" s="10" t="s">
        <v>49</v>
      </c>
      <c r="C233" s="10" t="s">
        <v>14</v>
      </c>
      <c r="D233" s="11">
        <v>47796.366666666669</v>
      </c>
      <c r="E233" s="11">
        <f t="shared" si="9"/>
        <v>47735</v>
      </c>
      <c r="F233" s="11">
        <f>DATE(YEAR($E233)+$LL233,MONTH($E233),DAY($E233))</f>
        <v>52118</v>
      </c>
      <c r="G233" s="11">
        <f>DATE(YEAR($F233)+$LL233,MONTH($F233),DAY($F233))</f>
        <v>56501</v>
      </c>
      <c r="H233" s="11">
        <f>DATE(YEAR($G233)+$LL233,MONTH($G233),DAY($G233))</f>
        <v>60884</v>
      </c>
      <c r="I233" s="11">
        <f>DATE(YEAR($H233)+$LL233,MONTH($H233),DAY($H233))</f>
        <v>65267</v>
      </c>
      <c r="J233" s="12">
        <f>DATE(YEAR($I233)+$LL233,MONTH($I233),DAY($I233))</f>
        <v>69650</v>
      </c>
      <c r="K233" s="15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  <c r="AJ233" s="16"/>
      <c r="AK233" s="16"/>
      <c r="AL233" s="16"/>
      <c r="AM233" s="16"/>
      <c r="AN233" s="16"/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  <c r="AY233" s="16"/>
      <c r="AZ233" s="16"/>
      <c r="BA233" s="16"/>
      <c r="BB233" s="16"/>
      <c r="BC233" s="16"/>
      <c r="BD233" s="16"/>
      <c r="BE233" s="16"/>
      <c r="BF233" s="16"/>
      <c r="BG233" s="16"/>
      <c r="BH233" s="16"/>
      <c r="BI233" s="16"/>
      <c r="BJ233" s="16"/>
      <c r="BK233" s="16"/>
      <c r="BL233" s="16"/>
      <c r="BM233" s="16"/>
      <c r="BN233" s="16"/>
      <c r="BO233" s="16"/>
      <c r="BP233" s="16"/>
      <c r="BQ233" s="16"/>
      <c r="BR233" s="16"/>
      <c r="BS233" s="16"/>
      <c r="BT233" s="16"/>
      <c r="BU233" s="16"/>
      <c r="BV233" s="16"/>
      <c r="BW233" s="16"/>
      <c r="BX233" s="16"/>
      <c r="BY233" s="16"/>
      <c r="BZ233" s="16"/>
      <c r="CA233" s="16"/>
      <c r="CB233" s="16"/>
      <c r="CC233" s="16"/>
      <c r="CD233" s="16"/>
      <c r="CE233" s="16"/>
      <c r="CF233" s="16"/>
      <c r="CG233" s="16"/>
      <c r="CH233" s="16"/>
      <c r="CI233" s="16"/>
      <c r="CJ233" s="16"/>
      <c r="CK233" s="16"/>
      <c r="CL233" s="16"/>
      <c r="CM233" s="16"/>
      <c r="CN233" s="16"/>
      <c r="CO233" s="16"/>
      <c r="CP233" s="16"/>
      <c r="CQ233" s="16"/>
      <c r="CR233" s="16"/>
      <c r="CS233" s="16"/>
      <c r="CT233" s="16"/>
      <c r="CU233" s="16"/>
      <c r="CV233" s="16"/>
      <c r="CW233" s="16"/>
      <c r="CX233" s="16"/>
      <c r="CY233" s="16"/>
      <c r="CZ233" s="16"/>
      <c r="DA233" s="16"/>
      <c r="DB233" s="16"/>
      <c r="DC233" s="16"/>
      <c r="DD233" s="16"/>
      <c r="DE233" s="16"/>
      <c r="DF233" s="16"/>
      <c r="DG233" s="16"/>
      <c r="DH233" s="16"/>
      <c r="DI233" s="16"/>
      <c r="DJ233" s="16"/>
      <c r="DK233" s="16"/>
      <c r="LK233" t="s">
        <v>16</v>
      </c>
      <c r="LL233">
        <v>12</v>
      </c>
      <c r="LM233" t="s">
        <v>12</v>
      </c>
    </row>
    <row r="234" spans="1:325" ht="15.75" thickBot="1" x14ac:dyDescent="0.3">
      <c r="A234" s="9" t="s">
        <v>12</v>
      </c>
      <c r="B234" s="10" t="s">
        <v>49</v>
      </c>
      <c r="C234" s="10" t="s">
        <v>14</v>
      </c>
      <c r="D234" s="11">
        <v>44370.547222222223</v>
      </c>
      <c r="E234" s="11">
        <f t="shared" si="9"/>
        <v>44309</v>
      </c>
      <c r="F234" s="11">
        <f>DATE(YEAR($E234),MONTH($E234),DAY($E234)+$LL234*30.4/10000)</f>
        <v>45221</v>
      </c>
      <c r="G234" s="11">
        <f>DATE(YEAR($F234),MONTH($F234),DAY($F234)+$LL234*30.4/10000)</f>
        <v>46133</v>
      </c>
      <c r="H234" s="11">
        <f>DATE(YEAR($G234),MONTH($G234),DAY($G234)+$LL234*30.4/10000)</f>
        <v>47045</v>
      </c>
      <c r="I234" s="11">
        <f>DATE(YEAR($H234),MONTH($H234),DAY($H234)+$LL234*30.4/10000)</f>
        <v>47957</v>
      </c>
      <c r="J234" s="12">
        <f>DATE(YEAR($I234),MONTH($I234),DAY($I234)+$LL234*30.4/10000)</f>
        <v>48869</v>
      </c>
      <c r="K234" s="15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  <c r="AJ234" s="16"/>
      <c r="AK234" s="16"/>
      <c r="AL234" s="16"/>
      <c r="AM234" s="16"/>
      <c r="AN234" s="16"/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  <c r="AY234" s="16"/>
      <c r="AZ234" s="16"/>
      <c r="BA234" s="16"/>
      <c r="BB234" s="16"/>
      <c r="BC234" s="16"/>
      <c r="BD234" s="16"/>
      <c r="BE234" s="16"/>
      <c r="BF234" s="16"/>
      <c r="BG234" s="16"/>
      <c r="BH234" s="16"/>
      <c r="BI234" s="16"/>
      <c r="BJ234" s="16"/>
      <c r="BK234" s="16"/>
      <c r="BL234" s="16"/>
      <c r="BM234" s="16"/>
      <c r="BN234" s="16"/>
      <c r="BO234" s="16"/>
      <c r="BP234" s="16"/>
      <c r="BQ234" s="16"/>
      <c r="BR234" s="16"/>
      <c r="BS234" s="16"/>
      <c r="BT234" s="16"/>
      <c r="BU234" s="16"/>
      <c r="BV234" s="16"/>
      <c r="BW234" s="16"/>
      <c r="BX234" s="16"/>
      <c r="BY234" s="16">
        <v>1</v>
      </c>
      <c r="BZ234" s="16"/>
      <c r="CA234" s="16"/>
      <c r="CB234" s="16"/>
      <c r="CC234" s="16"/>
      <c r="CD234" s="16"/>
      <c r="CE234" s="16"/>
      <c r="CF234" s="16"/>
      <c r="CG234" s="16"/>
      <c r="CH234" s="16"/>
      <c r="CI234" s="16"/>
      <c r="CJ234" s="16"/>
      <c r="CK234" s="16"/>
      <c r="CL234" s="16"/>
      <c r="CM234" s="16"/>
      <c r="CN234" s="16"/>
      <c r="CO234" s="16"/>
      <c r="CP234" s="16"/>
      <c r="CQ234" s="16"/>
      <c r="CR234" s="16"/>
      <c r="CS234" s="16"/>
      <c r="CT234" s="16"/>
      <c r="CU234" s="16"/>
      <c r="CV234" s="16"/>
      <c r="CW234" s="16"/>
      <c r="CX234" s="16"/>
      <c r="CY234" s="16"/>
      <c r="CZ234" s="16"/>
      <c r="DA234" s="16"/>
      <c r="DB234" s="16"/>
      <c r="DC234" s="16"/>
      <c r="DD234" s="16"/>
      <c r="DE234" s="16"/>
      <c r="DF234" s="16"/>
      <c r="DG234" s="16"/>
      <c r="DH234" s="16"/>
      <c r="DI234" s="16"/>
      <c r="DJ234" s="16"/>
      <c r="DK234" s="16"/>
      <c r="LK234" t="s">
        <v>15</v>
      </c>
      <c r="LL234">
        <v>300000</v>
      </c>
      <c r="LM234" t="s">
        <v>12</v>
      </c>
    </row>
    <row r="235" spans="1:325" ht="15.75" thickBot="1" x14ac:dyDescent="0.3">
      <c r="A235" s="9" t="s">
        <v>12</v>
      </c>
      <c r="B235" s="10" t="s">
        <v>49</v>
      </c>
      <c r="C235" s="10" t="s">
        <v>14</v>
      </c>
      <c r="D235" s="11">
        <v>47676</v>
      </c>
      <c r="E235" s="11">
        <f t="shared" si="9"/>
        <v>47615</v>
      </c>
      <c r="F235" s="11">
        <f>DATE(YEAR($E235)+$LL235,MONTH($E235),DAY($E235))</f>
        <v>51998</v>
      </c>
      <c r="G235" s="11">
        <f>DATE(YEAR($F235)+$LL235,MONTH($F235),DAY($F235))</f>
        <v>56381</v>
      </c>
      <c r="H235" s="11">
        <f>DATE(YEAR($G235)+$LL235,MONTH($G235),DAY($G235))</f>
        <v>60764</v>
      </c>
      <c r="I235" s="11">
        <f>DATE(YEAR($H235)+$LL235,MONTH($H235),DAY($H235))</f>
        <v>65147</v>
      </c>
      <c r="J235" s="12">
        <f>DATE(YEAR($I235)+$LL235,MONTH($I235),DAY($I235))</f>
        <v>69530</v>
      </c>
      <c r="K235" s="15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  <c r="AJ235" s="16"/>
      <c r="AK235" s="16"/>
      <c r="AL235" s="16"/>
      <c r="AM235" s="16"/>
      <c r="AN235" s="16"/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  <c r="AY235" s="16"/>
      <c r="AZ235" s="16"/>
      <c r="BA235" s="16"/>
      <c r="BB235" s="16"/>
      <c r="BC235" s="16"/>
      <c r="BD235" s="16"/>
      <c r="BE235" s="16"/>
      <c r="BF235" s="16"/>
      <c r="BG235" s="16"/>
      <c r="BH235" s="16"/>
      <c r="BI235" s="16"/>
      <c r="BJ235" s="16"/>
      <c r="BK235" s="16"/>
      <c r="BL235" s="16"/>
      <c r="BM235" s="16"/>
      <c r="BN235" s="16"/>
      <c r="BO235" s="16"/>
      <c r="BP235" s="16"/>
      <c r="BQ235" s="16"/>
      <c r="BR235" s="16"/>
      <c r="BS235" s="16"/>
      <c r="BT235" s="16"/>
      <c r="BU235" s="16"/>
      <c r="BV235" s="16"/>
      <c r="BW235" s="16"/>
      <c r="BX235" s="16"/>
      <c r="BY235" s="16"/>
      <c r="BZ235" s="16"/>
      <c r="CA235" s="16"/>
      <c r="CB235" s="16"/>
      <c r="CC235" s="16"/>
      <c r="CD235" s="16"/>
      <c r="CE235" s="16"/>
      <c r="CF235" s="16"/>
      <c r="CG235" s="16"/>
      <c r="CH235" s="16"/>
      <c r="CI235" s="16"/>
      <c r="CJ235" s="16"/>
      <c r="CK235" s="16"/>
      <c r="CL235" s="16"/>
      <c r="CM235" s="16"/>
      <c r="CN235" s="16"/>
      <c r="CO235" s="16"/>
      <c r="CP235" s="16"/>
      <c r="CQ235" s="16"/>
      <c r="CR235" s="16"/>
      <c r="CS235" s="16"/>
      <c r="CT235" s="16"/>
      <c r="CU235" s="16"/>
      <c r="CV235" s="16"/>
      <c r="CW235" s="16"/>
      <c r="CX235" s="16"/>
      <c r="CY235" s="16"/>
      <c r="CZ235" s="16"/>
      <c r="DA235" s="16"/>
      <c r="DB235" s="16"/>
      <c r="DC235" s="16"/>
      <c r="DD235" s="16"/>
      <c r="DE235" s="16"/>
      <c r="DF235" s="16"/>
      <c r="DG235" s="16"/>
      <c r="DH235" s="16"/>
      <c r="DI235" s="16"/>
      <c r="DJ235" s="16"/>
      <c r="DK235" s="16"/>
      <c r="LK235" t="s">
        <v>16</v>
      </c>
      <c r="LL235">
        <v>12</v>
      </c>
      <c r="LM235" t="s">
        <v>12</v>
      </c>
    </row>
    <row r="236" spans="1:325" ht="15.75" thickBot="1" x14ac:dyDescent="0.3">
      <c r="A236" s="9" t="s">
        <v>12</v>
      </c>
      <c r="B236" s="10" t="s">
        <v>49</v>
      </c>
      <c r="C236" s="10" t="s">
        <v>14</v>
      </c>
      <c r="D236" s="11">
        <v>47796.487500000003</v>
      </c>
      <c r="E236" s="11">
        <f t="shared" si="9"/>
        <v>47735</v>
      </c>
      <c r="F236" s="11">
        <f>DATE(YEAR($E236)+$LL236,MONTH($E236),DAY($E236))</f>
        <v>52118</v>
      </c>
      <c r="G236" s="11">
        <f>DATE(YEAR($F236)+$LL236,MONTH($F236),DAY($F236))</f>
        <v>56501</v>
      </c>
      <c r="H236" s="11">
        <f>DATE(YEAR($G236)+$LL236,MONTH($G236),DAY($G236))</f>
        <v>60884</v>
      </c>
      <c r="I236" s="11">
        <f>DATE(YEAR($H236)+$LL236,MONTH($H236),DAY($H236))</f>
        <v>65267</v>
      </c>
      <c r="J236" s="12">
        <f>DATE(YEAR($I236)+$LL236,MONTH($I236),DAY($I236))</f>
        <v>69650</v>
      </c>
      <c r="K236" s="15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  <c r="AJ236" s="16"/>
      <c r="AK236" s="16"/>
      <c r="AL236" s="16"/>
      <c r="AM236" s="16"/>
      <c r="AN236" s="16"/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  <c r="AY236" s="16"/>
      <c r="AZ236" s="16"/>
      <c r="BA236" s="16"/>
      <c r="BB236" s="16"/>
      <c r="BC236" s="16"/>
      <c r="BD236" s="16"/>
      <c r="BE236" s="16"/>
      <c r="BF236" s="16"/>
      <c r="BG236" s="16"/>
      <c r="BH236" s="16"/>
      <c r="BI236" s="16"/>
      <c r="BJ236" s="16"/>
      <c r="BK236" s="16"/>
      <c r="BL236" s="16"/>
      <c r="BM236" s="16"/>
      <c r="BN236" s="16"/>
      <c r="BO236" s="16"/>
      <c r="BP236" s="16"/>
      <c r="BQ236" s="16"/>
      <c r="BR236" s="16"/>
      <c r="BS236" s="16"/>
      <c r="BT236" s="16"/>
      <c r="BU236" s="16"/>
      <c r="BV236" s="16"/>
      <c r="BW236" s="16"/>
      <c r="BX236" s="16"/>
      <c r="BY236" s="16"/>
      <c r="BZ236" s="16"/>
      <c r="CA236" s="16"/>
      <c r="CB236" s="16"/>
      <c r="CC236" s="16"/>
      <c r="CD236" s="16"/>
      <c r="CE236" s="16"/>
      <c r="CF236" s="16"/>
      <c r="CG236" s="16"/>
      <c r="CH236" s="16"/>
      <c r="CI236" s="16"/>
      <c r="CJ236" s="16"/>
      <c r="CK236" s="16"/>
      <c r="CL236" s="16"/>
      <c r="CM236" s="16"/>
      <c r="CN236" s="16"/>
      <c r="CO236" s="16"/>
      <c r="CP236" s="16"/>
      <c r="CQ236" s="16"/>
      <c r="CR236" s="16"/>
      <c r="CS236" s="16"/>
      <c r="CT236" s="16"/>
      <c r="CU236" s="16"/>
      <c r="CV236" s="16"/>
      <c r="CW236" s="16"/>
      <c r="CX236" s="16"/>
      <c r="CY236" s="16"/>
      <c r="CZ236" s="16"/>
      <c r="DA236" s="16"/>
      <c r="DB236" s="16"/>
      <c r="DC236" s="16"/>
      <c r="DD236" s="16"/>
      <c r="DE236" s="16"/>
      <c r="DF236" s="16"/>
      <c r="DG236" s="16"/>
      <c r="DH236" s="16"/>
      <c r="DI236" s="16"/>
      <c r="DJ236" s="16"/>
      <c r="DK236" s="16"/>
      <c r="LK236" t="s">
        <v>16</v>
      </c>
      <c r="LL236">
        <v>12</v>
      </c>
      <c r="LM236" t="s">
        <v>12</v>
      </c>
    </row>
    <row r="237" spans="1:325" ht="15.75" thickBot="1" x14ac:dyDescent="0.3">
      <c r="A237" s="9" t="s">
        <v>12</v>
      </c>
      <c r="B237" s="10" t="s">
        <v>50</v>
      </c>
      <c r="C237" s="10" t="s">
        <v>39</v>
      </c>
      <c r="D237" s="11">
        <v>45774</v>
      </c>
      <c r="E237" s="11">
        <f t="shared" si="9"/>
        <v>45715</v>
      </c>
      <c r="F237" s="11">
        <f>DATE(YEAR($E237)+$LL237,MONTH($E237),DAY($E237))</f>
        <v>50098</v>
      </c>
      <c r="G237" s="11">
        <f>DATE(YEAR($F237)+$LL237,MONTH($F237),DAY($F237))</f>
        <v>54481</v>
      </c>
      <c r="H237" s="11">
        <f>DATE(YEAR($G237)+$LL237,MONTH($G237),DAY($G237))</f>
        <v>58864</v>
      </c>
      <c r="I237" s="11">
        <f>DATE(YEAR($H237)+$LL237,MONTH($H237),DAY($H237))</f>
        <v>63247</v>
      </c>
      <c r="J237" s="12">
        <f>DATE(YEAR($I237)+$LL237,MONTH($I237),DAY($I237))</f>
        <v>67630</v>
      </c>
      <c r="K237" s="15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  <c r="AY237" s="16"/>
      <c r="AZ237" s="16"/>
      <c r="BA237" s="16"/>
      <c r="BB237" s="16"/>
      <c r="BC237" s="16"/>
      <c r="BD237" s="16"/>
      <c r="BE237" s="16"/>
      <c r="BF237" s="16"/>
      <c r="BG237" s="16"/>
      <c r="BH237" s="16"/>
      <c r="BI237" s="16"/>
      <c r="BJ237" s="16"/>
      <c r="BK237" s="16"/>
      <c r="BL237" s="16"/>
      <c r="BM237" s="16"/>
      <c r="BN237" s="16"/>
      <c r="BO237" s="16"/>
      <c r="BP237" s="16"/>
      <c r="BQ237" s="16"/>
      <c r="BR237" s="16"/>
      <c r="BS237" s="16"/>
      <c r="BT237" s="16"/>
      <c r="BU237" s="16"/>
      <c r="BV237" s="16"/>
      <c r="BW237" s="16"/>
      <c r="BX237" s="16"/>
      <c r="BY237" s="16"/>
      <c r="BZ237" s="16"/>
      <c r="CA237" s="16"/>
      <c r="CB237" s="16"/>
      <c r="CC237" s="16"/>
      <c r="CD237" s="16"/>
      <c r="CE237" s="16"/>
      <c r="CF237" s="16"/>
      <c r="CG237" s="16"/>
      <c r="CH237" s="16"/>
      <c r="CI237" s="16"/>
      <c r="CJ237" s="16"/>
      <c r="CK237" s="16"/>
      <c r="CL237" s="16"/>
      <c r="CM237" s="16"/>
      <c r="CN237" s="16"/>
      <c r="CO237" s="16"/>
      <c r="CP237" s="16"/>
      <c r="CQ237" s="16"/>
      <c r="CR237" s="16"/>
      <c r="CS237" s="16"/>
      <c r="CT237" s="16"/>
      <c r="CU237" s="16"/>
      <c r="CV237" s="16"/>
      <c r="CW237" s="16"/>
      <c r="CX237" s="16"/>
      <c r="CY237" s="16"/>
      <c r="CZ237" s="16"/>
      <c r="DA237" s="16"/>
      <c r="DB237" s="16"/>
      <c r="DC237" s="16"/>
      <c r="DD237" s="16"/>
      <c r="DE237" s="16"/>
      <c r="DF237" s="16"/>
      <c r="DG237" s="16"/>
      <c r="DH237" s="16"/>
      <c r="DI237" s="16"/>
      <c r="DJ237" s="16"/>
      <c r="DK237" s="16"/>
      <c r="LK237" t="s">
        <v>16</v>
      </c>
      <c r="LL237">
        <v>12</v>
      </c>
      <c r="LM237" t="s">
        <v>12</v>
      </c>
    </row>
    <row r="238" spans="1:325" ht="15.75" thickBot="1" x14ac:dyDescent="0.3">
      <c r="A238" s="9" t="s">
        <v>12</v>
      </c>
      <c r="B238" s="10" t="s">
        <v>50</v>
      </c>
      <c r="C238" s="10" t="s">
        <v>40</v>
      </c>
      <c r="D238" s="11">
        <v>45715</v>
      </c>
      <c r="E238" s="11">
        <f t="shared" si="9"/>
        <v>45653</v>
      </c>
      <c r="F238" s="11">
        <f>DATE(YEAR($E238)+$LL238,MONTH($E238),DAY($E238))</f>
        <v>50036</v>
      </c>
      <c r="G238" s="11">
        <f>DATE(YEAR($F238)+$LL238,MONTH($F238),DAY($F238))</f>
        <v>54419</v>
      </c>
      <c r="H238" s="11">
        <f>DATE(YEAR($G238)+$LL238,MONTH($G238),DAY($G238))</f>
        <v>58802</v>
      </c>
      <c r="I238" s="11">
        <f>DATE(YEAR($H238)+$LL238,MONTH($H238),DAY($H238))</f>
        <v>63185</v>
      </c>
      <c r="J238" s="12">
        <f>DATE(YEAR($I238)+$LL238,MONTH($I238),DAY($I238))</f>
        <v>67568</v>
      </c>
      <c r="K238" s="15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  <c r="AJ238" s="16"/>
      <c r="AK238" s="16"/>
      <c r="AL238" s="16"/>
      <c r="AM238" s="16"/>
      <c r="AN238" s="16"/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  <c r="AY238" s="16"/>
      <c r="AZ238" s="16"/>
      <c r="BA238" s="16"/>
      <c r="BB238" s="16"/>
      <c r="BC238" s="16"/>
      <c r="BD238" s="16"/>
      <c r="BE238" s="16"/>
      <c r="BF238" s="16"/>
      <c r="BG238" s="16"/>
      <c r="BH238" s="16"/>
      <c r="BI238" s="16"/>
      <c r="BJ238" s="16"/>
      <c r="BK238" s="16"/>
      <c r="BL238" s="16"/>
      <c r="BM238" s="16"/>
      <c r="BN238" s="16"/>
      <c r="BO238" s="16"/>
      <c r="BP238" s="16"/>
      <c r="BQ238" s="16"/>
      <c r="BR238" s="16"/>
      <c r="BS238" s="16"/>
      <c r="BT238" s="16"/>
      <c r="BU238" s="16"/>
      <c r="BV238" s="16"/>
      <c r="BW238" s="16"/>
      <c r="BX238" s="16"/>
      <c r="BY238" s="16"/>
      <c r="BZ238" s="16"/>
      <c r="CA238" s="16"/>
      <c r="CB238" s="16"/>
      <c r="CC238" s="16"/>
      <c r="CD238" s="16"/>
      <c r="CE238" s="16"/>
      <c r="CF238" s="16"/>
      <c r="CG238" s="16"/>
      <c r="CH238" s="16"/>
      <c r="CI238" s="16"/>
      <c r="CJ238" s="16"/>
      <c r="CK238" s="16"/>
      <c r="CL238" s="16"/>
      <c r="CM238" s="16"/>
      <c r="CN238" s="16"/>
      <c r="CO238" s="16"/>
      <c r="CP238" s="16"/>
      <c r="CQ238" s="16"/>
      <c r="CR238" s="16"/>
      <c r="CS238" s="16"/>
      <c r="CT238" s="16"/>
      <c r="CU238" s="16"/>
      <c r="CV238" s="16"/>
      <c r="CW238" s="16"/>
      <c r="CX238" s="16"/>
      <c r="CY238" s="16"/>
      <c r="CZ238" s="16"/>
      <c r="DA238" s="16"/>
      <c r="DB238" s="16"/>
      <c r="DC238" s="16"/>
      <c r="DD238" s="16"/>
      <c r="DE238" s="16"/>
      <c r="DF238" s="16"/>
      <c r="DG238" s="16"/>
      <c r="DH238" s="16"/>
      <c r="DI238" s="16"/>
      <c r="DJ238" s="16"/>
      <c r="DK238" s="16"/>
      <c r="LK238" t="s">
        <v>16</v>
      </c>
      <c r="LL238">
        <v>12</v>
      </c>
      <c r="LM238" t="s">
        <v>12</v>
      </c>
    </row>
    <row r="239" spans="1:325" ht="15.75" thickBot="1" x14ac:dyDescent="0.3">
      <c r="A239" s="9" t="s">
        <v>12</v>
      </c>
      <c r="B239" s="10" t="s">
        <v>50</v>
      </c>
      <c r="C239" s="10" t="s">
        <v>41</v>
      </c>
      <c r="D239" s="11">
        <v>44463.693055555559</v>
      </c>
      <c r="E239" s="11">
        <f>DATE(YEAR($D239),MONTH($D239)-1,DAY($D239))</f>
        <v>44432</v>
      </c>
      <c r="F239" s="11">
        <f>DATE(YEAR($E239),MONTH($E239),DAY($E239)+$LL239*30.4/10000)</f>
        <v>45161</v>
      </c>
      <c r="G239" s="11">
        <f>DATE(YEAR($F239),MONTH($F239),DAY($F239)+$LL239*30.4/10000)</f>
        <v>45890</v>
      </c>
      <c r="H239" s="11">
        <f>DATE(YEAR($G239),MONTH($G239),DAY($G239)+$LL239*30.4/10000)</f>
        <v>46619</v>
      </c>
      <c r="I239" s="11">
        <f>DATE(YEAR($H239),MONTH($H239),DAY($H239)+$LL239*30.4/10000)</f>
        <v>47348</v>
      </c>
      <c r="J239" s="12">
        <f>DATE(YEAR($I239),MONTH($I239),DAY($I239)+$LL239*30.4/10000)</f>
        <v>48077</v>
      </c>
      <c r="K239" s="15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  <c r="AJ239" s="16"/>
      <c r="AK239" s="16"/>
      <c r="AL239" s="16"/>
      <c r="AM239" s="16"/>
      <c r="AN239" s="16"/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  <c r="AY239" s="16"/>
      <c r="AZ239" s="16"/>
      <c r="BA239" s="16"/>
      <c r="BB239" s="16"/>
      <c r="BC239" s="16"/>
      <c r="BD239" s="16"/>
      <c r="BE239" s="16"/>
      <c r="BF239" s="16"/>
      <c r="BG239" s="16"/>
      <c r="BH239" s="16"/>
      <c r="BI239" s="16"/>
      <c r="BJ239" s="16"/>
      <c r="BK239" s="16"/>
      <c r="BL239" s="16"/>
      <c r="BM239" s="16"/>
      <c r="BN239" s="16"/>
      <c r="BO239" s="16"/>
      <c r="BP239" s="16"/>
      <c r="BQ239" s="16"/>
      <c r="BR239" s="16"/>
      <c r="BS239" s="16"/>
      <c r="BT239" s="16"/>
      <c r="BU239" s="16"/>
      <c r="BV239" s="16"/>
      <c r="BW239" s="16"/>
      <c r="BX239" s="16"/>
      <c r="BY239" s="16"/>
      <c r="BZ239" s="16"/>
      <c r="CA239" s="16"/>
      <c r="CB239" s="16"/>
      <c r="CC239" s="16"/>
      <c r="CD239" s="16"/>
      <c r="CE239" s="16"/>
      <c r="CF239" s="16"/>
      <c r="CG239" s="16"/>
      <c r="CH239" s="16"/>
      <c r="CI239" s="16"/>
      <c r="CJ239" s="16"/>
      <c r="CK239" s="16"/>
      <c r="CL239" s="16"/>
      <c r="CM239" s="16"/>
      <c r="CN239" s="16"/>
      <c r="CO239" s="16"/>
      <c r="CP239" s="16"/>
      <c r="CQ239" s="16">
        <v>1</v>
      </c>
      <c r="CR239" s="16"/>
      <c r="CS239" s="16"/>
      <c r="CT239" s="16"/>
      <c r="CU239" s="16"/>
      <c r="CV239" s="16"/>
      <c r="CW239" s="16"/>
      <c r="CX239" s="16"/>
      <c r="CY239" s="16"/>
      <c r="CZ239" s="16"/>
      <c r="DA239" s="16"/>
      <c r="DB239" s="16"/>
      <c r="DC239" s="16"/>
      <c r="DD239" s="16"/>
      <c r="DE239" s="16"/>
      <c r="DF239" s="16"/>
      <c r="DG239" s="16"/>
      <c r="DH239" s="16"/>
      <c r="DI239" s="16"/>
      <c r="DJ239" s="16"/>
      <c r="DK239" s="16"/>
      <c r="LK239" t="s">
        <v>15</v>
      </c>
      <c r="LL239">
        <v>240000</v>
      </c>
      <c r="LM239" t="s">
        <v>12</v>
      </c>
    </row>
    <row r="240" spans="1:325" ht="15.75" thickBot="1" x14ac:dyDescent="0.3">
      <c r="A240" s="9" t="s">
        <v>12</v>
      </c>
      <c r="B240" s="10" t="s">
        <v>50</v>
      </c>
      <c r="C240" s="10" t="s">
        <v>42</v>
      </c>
      <c r="D240" s="11">
        <v>44254.958333333336</v>
      </c>
      <c r="E240" s="11">
        <f>DATE(YEAR($D240),MONTH($D240)-1,DAY($D240))</f>
        <v>44223</v>
      </c>
      <c r="F240" s="11">
        <f>DATE(YEAR($E240)+$LL240,MONTH($E240),DAY($E240))</f>
        <v>47145</v>
      </c>
      <c r="G240" s="11">
        <f>DATE(YEAR($F240)+$LL240,MONTH($F240),DAY($F240))</f>
        <v>50067</v>
      </c>
      <c r="H240" s="11">
        <f>DATE(YEAR($G240)+$LL240,MONTH($G240),DAY($G240))</f>
        <v>52989</v>
      </c>
      <c r="I240" s="11">
        <f>DATE(YEAR($H240)+$LL240,MONTH($H240),DAY($H240))</f>
        <v>55911</v>
      </c>
      <c r="J240" s="12">
        <f>DATE(YEAR($I240)+$LL240,MONTH($I240),DAY($I240))</f>
        <v>58833</v>
      </c>
      <c r="K240" s="15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  <c r="AY240" s="16"/>
      <c r="AZ240" s="16"/>
      <c r="BA240" s="16"/>
      <c r="BB240" s="16"/>
      <c r="BC240" s="16"/>
      <c r="BD240" s="16"/>
      <c r="BE240" s="16"/>
      <c r="BF240" s="16"/>
      <c r="BG240" s="16"/>
      <c r="BH240" s="16"/>
      <c r="BI240" s="16"/>
      <c r="BJ240" s="16"/>
      <c r="BK240" s="16"/>
      <c r="BL240" s="16"/>
      <c r="BM240" s="16">
        <v>1</v>
      </c>
      <c r="BN240" s="16"/>
      <c r="BO240" s="16"/>
      <c r="BP240" s="16"/>
      <c r="BQ240" s="16"/>
      <c r="BR240" s="16"/>
      <c r="BS240" s="16"/>
      <c r="BT240" s="16"/>
      <c r="BU240" s="16"/>
      <c r="BV240" s="16"/>
      <c r="BW240" s="16"/>
      <c r="BX240" s="16"/>
      <c r="BY240" s="16"/>
      <c r="BZ240" s="16"/>
      <c r="CA240" s="16"/>
      <c r="CB240" s="16"/>
      <c r="CC240" s="16"/>
      <c r="CD240" s="16"/>
      <c r="CE240" s="16"/>
      <c r="CF240" s="16"/>
      <c r="CG240" s="16"/>
      <c r="CH240" s="16"/>
      <c r="CI240" s="16"/>
      <c r="CJ240" s="16"/>
      <c r="CK240" s="16"/>
      <c r="CL240" s="16"/>
      <c r="CM240" s="16"/>
      <c r="CN240" s="16"/>
      <c r="CO240" s="16"/>
      <c r="CP240" s="16"/>
      <c r="CQ240" s="16"/>
      <c r="CR240" s="16"/>
      <c r="CS240" s="16"/>
      <c r="CT240" s="16"/>
      <c r="CU240" s="16"/>
      <c r="CV240" s="16"/>
      <c r="CW240" s="16"/>
      <c r="CX240" s="16"/>
      <c r="CY240" s="16"/>
      <c r="CZ240" s="16"/>
      <c r="DA240" s="16"/>
      <c r="DB240" s="16"/>
      <c r="DC240" s="16"/>
      <c r="DD240" s="16"/>
      <c r="DE240" s="16"/>
      <c r="DF240" s="16"/>
      <c r="DG240" s="16"/>
      <c r="DH240" s="16"/>
      <c r="DI240" s="16"/>
      <c r="DJ240" s="16"/>
      <c r="DK240" s="16"/>
      <c r="LK240" t="s">
        <v>16</v>
      </c>
      <c r="LL240">
        <v>8</v>
      </c>
      <c r="LM240" t="s">
        <v>12</v>
      </c>
    </row>
    <row r="241" spans="1:325" ht="15.75" thickBot="1" x14ac:dyDescent="0.3">
      <c r="A241" s="9" t="s">
        <v>12</v>
      </c>
      <c r="B241" s="10" t="s">
        <v>50</v>
      </c>
      <c r="C241" s="10" t="s">
        <v>43</v>
      </c>
      <c r="D241" s="11">
        <v>44415.515972222223</v>
      </c>
      <c r="E241" s="11">
        <f>DATE(YEAR($D241),MONTH($D241)-1,DAY($D241))</f>
        <v>44384</v>
      </c>
      <c r="F241" s="11">
        <f>DATE(YEAR($E241),MONTH($E241),DAY($E241)+$LL241*30.4/10000)</f>
        <v>45113</v>
      </c>
      <c r="G241" s="11">
        <f>DATE(YEAR($F241),MONTH($F241),DAY($F241)+$LL241*30.4/10000)</f>
        <v>45842</v>
      </c>
      <c r="H241" s="11">
        <f>DATE(YEAR($G241),MONTH($G241),DAY($G241)+$LL241*30.4/10000)</f>
        <v>46571</v>
      </c>
      <c r="I241" s="11">
        <f>DATE(YEAR($H241),MONTH($H241),DAY($H241)+$LL241*30.4/10000)</f>
        <v>47300</v>
      </c>
      <c r="J241" s="12">
        <f>DATE(YEAR($I241),MONTH($I241),DAY($I241)+$LL241*30.4/10000)</f>
        <v>48029</v>
      </c>
      <c r="K241" s="15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  <c r="AJ241" s="16"/>
      <c r="AK241" s="16"/>
      <c r="AL241" s="16"/>
      <c r="AM241" s="16"/>
      <c r="AN241" s="16"/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  <c r="AY241" s="16"/>
      <c r="AZ241" s="16"/>
      <c r="BA241" s="16"/>
      <c r="BB241" s="16"/>
      <c r="BC241" s="16"/>
      <c r="BD241" s="16"/>
      <c r="BE241" s="16"/>
      <c r="BF241" s="16"/>
      <c r="BG241" s="16"/>
      <c r="BH241" s="16"/>
      <c r="BI241" s="16"/>
      <c r="BJ241" s="16"/>
      <c r="BK241" s="16"/>
      <c r="BL241" s="16"/>
      <c r="BM241" s="16"/>
      <c r="BN241" s="16"/>
      <c r="BO241" s="16"/>
      <c r="BP241" s="16"/>
      <c r="BQ241" s="16"/>
      <c r="BR241" s="16"/>
      <c r="BS241" s="16"/>
      <c r="BT241" s="16"/>
      <c r="BU241" s="16"/>
      <c r="BV241" s="16"/>
      <c r="BW241" s="16"/>
      <c r="BX241" s="16"/>
      <c r="BY241" s="16"/>
      <c r="BZ241" s="16"/>
      <c r="CA241" s="16"/>
      <c r="CB241" s="16"/>
      <c r="CC241" s="16"/>
      <c r="CD241" s="16"/>
      <c r="CE241" s="16"/>
      <c r="CF241" s="16"/>
      <c r="CG241" s="16"/>
      <c r="CH241" s="16"/>
      <c r="CI241" s="16"/>
      <c r="CJ241" s="16">
        <v>1</v>
      </c>
      <c r="CK241" s="16"/>
      <c r="CL241" s="16"/>
      <c r="CM241" s="16"/>
      <c r="CN241" s="16"/>
      <c r="CO241" s="16"/>
      <c r="CP241" s="16"/>
      <c r="CQ241" s="16"/>
      <c r="CR241" s="16"/>
      <c r="CS241" s="16"/>
      <c r="CT241" s="16"/>
      <c r="CU241" s="16"/>
      <c r="CV241" s="16"/>
      <c r="CW241" s="16"/>
      <c r="CX241" s="16"/>
      <c r="CY241" s="16"/>
      <c r="CZ241" s="16"/>
      <c r="DA241" s="16"/>
      <c r="DB241" s="16"/>
      <c r="DC241" s="16"/>
      <c r="DD241" s="16"/>
      <c r="DE241" s="16"/>
      <c r="DF241" s="16"/>
      <c r="DG241" s="16"/>
      <c r="DH241" s="16"/>
      <c r="DI241" s="16"/>
      <c r="DJ241" s="16"/>
      <c r="DK241" s="16"/>
      <c r="LK241" t="s">
        <v>15</v>
      </c>
      <c r="LL241">
        <v>240000</v>
      </c>
      <c r="LM241" t="s">
        <v>12</v>
      </c>
    </row>
    <row r="242" spans="1:325" ht="15.75" thickBot="1" x14ac:dyDescent="0.3">
      <c r="A242" s="9" t="s">
        <v>12</v>
      </c>
      <c r="B242" s="10" t="s">
        <v>50</v>
      </c>
      <c r="C242" s="10" t="s">
        <v>44</v>
      </c>
      <c r="D242" s="11">
        <v>44143.588888888888</v>
      </c>
      <c r="E242" s="11">
        <f>DATE(YEAR($D242),MONTH($D242),DAY($D242)-7)</f>
        <v>44136</v>
      </c>
      <c r="F242" s="11">
        <f>DATE(YEAR($E242),MONTH($E242)+$LL242,DAY($E242))</f>
        <v>44713</v>
      </c>
      <c r="G242" s="11">
        <f>DATE(YEAR($F242),MONTH($F242)+$LL242,DAY($F242))</f>
        <v>45292</v>
      </c>
      <c r="H242" s="11">
        <f>DATE(YEAR($G242),MONTH($G242)+$LL242,DAY($G242))</f>
        <v>45870</v>
      </c>
      <c r="I242" s="11">
        <f>DATE(YEAR($H242),MONTH($H242)+$LL242,DAY($H242))</f>
        <v>46447</v>
      </c>
      <c r="J242" s="12">
        <f>DATE(YEAR($I242),MONTH($I242)+$LL242,DAY($I242))</f>
        <v>47027</v>
      </c>
      <c r="K242" s="15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  <c r="AJ242" s="16"/>
      <c r="AK242" s="16"/>
      <c r="AL242" s="16"/>
      <c r="AM242" s="16"/>
      <c r="AN242" s="16"/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  <c r="AY242" s="16"/>
      <c r="AZ242" s="16">
        <v>1</v>
      </c>
      <c r="BA242" s="16"/>
      <c r="BB242" s="16"/>
      <c r="BC242" s="16"/>
      <c r="BD242" s="16"/>
      <c r="BE242" s="16"/>
      <c r="BF242" s="16"/>
      <c r="BG242" s="16"/>
      <c r="BH242" s="16"/>
      <c r="BI242" s="16"/>
      <c r="BJ242" s="16"/>
      <c r="BK242" s="16"/>
      <c r="BL242" s="16"/>
      <c r="BM242" s="16"/>
      <c r="BN242" s="16"/>
      <c r="BO242" s="16"/>
      <c r="BP242" s="16"/>
      <c r="BQ242" s="16"/>
      <c r="BR242" s="16"/>
      <c r="BS242" s="16"/>
      <c r="BT242" s="16"/>
      <c r="BU242" s="16"/>
      <c r="BV242" s="16"/>
      <c r="BW242" s="16"/>
      <c r="BX242" s="16"/>
      <c r="BY242" s="16"/>
      <c r="BZ242" s="16"/>
      <c r="CA242" s="16"/>
      <c r="CB242" s="16"/>
      <c r="CC242" s="16"/>
      <c r="CD242" s="16"/>
      <c r="CE242" s="16"/>
      <c r="CF242" s="16"/>
      <c r="CG242" s="16"/>
      <c r="CH242" s="16"/>
      <c r="CI242" s="16"/>
      <c r="CJ242" s="16"/>
      <c r="CK242" s="16"/>
      <c r="CL242" s="16"/>
      <c r="CM242" s="16"/>
      <c r="CN242" s="16"/>
      <c r="CO242" s="16"/>
      <c r="CP242" s="16"/>
      <c r="CQ242" s="16"/>
      <c r="CR242" s="16"/>
      <c r="CS242" s="16"/>
      <c r="CT242" s="16"/>
      <c r="CU242" s="16"/>
      <c r="CV242" s="16"/>
      <c r="CW242" s="16"/>
      <c r="CX242" s="16"/>
      <c r="CY242" s="16"/>
      <c r="CZ242" s="16"/>
      <c r="DA242" s="16"/>
      <c r="DB242" s="16"/>
      <c r="DC242" s="16"/>
      <c r="DD242" s="16"/>
      <c r="DE242" s="16"/>
      <c r="DF242" s="16"/>
      <c r="DG242" s="16"/>
      <c r="DH242" s="16"/>
      <c r="DI242" s="16"/>
      <c r="DJ242" s="16"/>
      <c r="DK242" s="16"/>
      <c r="LK242" t="s">
        <v>18</v>
      </c>
      <c r="LL242">
        <v>19</v>
      </c>
      <c r="LM242" t="s">
        <v>12</v>
      </c>
    </row>
    <row r="243" spans="1:325" ht="15.75" thickBot="1" x14ac:dyDescent="0.3">
      <c r="A243" s="9" t="s">
        <v>12</v>
      </c>
      <c r="B243" s="10" t="s">
        <v>50</v>
      </c>
      <c r="C243" s="10" t="s">
        <v>45</v>
      </c>
      <c r="D243" s="11">
        <v>44103.931944444441</v>
      </c>
      <c r="E243" s="11">
        <f>DATE(YEAR($D243),MONTH($D243),DAY($D243)-7)</f>
        <v>44096</v>
      </c>
      <c r="F243" s="11">
        <f>DATE(YEAR($E243),MONTH($E243)+$LL243,DAY($E243))</f>
        <v>44491</v>
      </c>
      <c r="G243" s="11">
        <f>DATE(YEAR($F243),MONTH($F243)+$LL243,DAY($F243))</f>
        <v>44887</v>
      </c>
      <c r="H243" s="11">
        <f>DATE(YEAR($G243),MONTH($G243)+$LL243,DAY($G243))</f>
        <v>45282</v>
      </c>
      <c r="I243" s="11">
        <f>DATE(YEAR($H243),MONTH($H243)+$LL243,DAY($H243))</f>
        <v>45679</v>
      </c>
      <c r="J243" s="12">
        <f>DATE(YEAR($I243),MONTH($I243)+$LL243,DAY($I243))</f>
        <v>46075</v>
      </c>
      <c r="K243" s="15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  <c r="AJ243" s="16"/>
      <c r="AK243" s="16"/>
      <c r="AL243" s="16"/>
      <c r="AM243" s="16"/>
      <c r="AN243" s="16"/>
      <c r="AO243" s="16"/>
      <c r="AP243" s="16"/>
      <c r="AQ243" s="16"/>
      <c r="AR243" s="16"/>
      <c r="AS243" s="16"/>
      <c r="AT243" s="16"/>
      <c r="AU243" s="16">
        <v>1</v>
      </c>
      <c r="AV243" s="16"/>
      <c r="AW243" s="16"/>
      <c r="AX243" s="16"/>
      <c r="AY243" s="16"/>
      <c r="AZ243" s="16"/>
      <c r="BA243" s="16"/>
      <c r="BB243" s="16"/>
      <c r="BC243" s="16"/>
      <c r="BD243" s="16"/>
      <c r="BE243" s="16"/>
      <c r="BF243" s="16"/>
      <c r="BG243" s="16"/>
      <c r="BH243" s="16"/>
      <c r="BI243" s="16"/>
      <c r="BJ243" s="16"/>
      <c r="BK243" s="16"/>
      <c r="BL243" s="16"/>
      <c r="BM243" s="16"/>
      <c r="BN243" s="16"/>
      <c r="BO243" s="16"/>
      <c r="BP243" s="16"/>
      <c r="BQ243" s="16"/>
      <c r="BR243" s="16"/>
      <c r="BS243" s="16"/>
      <c r="BT243" s="16"/>
      <c r="BU243" s="16"/>
      <c r="BV243" s="16"/>
      <c r="BW243" s="16"/>
      <c r="BX243" s="16"/>
      <c r="BY243" s="16"/>
      <c r="BZ243" s="16"/>
      <c r="CA243" s="16"/>
      <c r="CB243" s="16"/>
      <c r="CC243" s="16"/>
      <c r="CD243" s="16"/>
      <c r="CE243" s="16"/>
      <c r="CF243" s="16"/>
      <c r="CG243" s="16"/>
      <c r="CH243" s="16"/>
      <c r="CI243" s="16"/>
      <c r="CJ243" s="16"/>
      <c r="CK243" s="16"/>
      <c r="CL243" s="16"/>
      <c r="CM243" s="16"/>
      <c r="CN243" s="16"/>
      <c r="CO243" s="16"/>
      <c r="CP243" s="16"/>
      <c r="CQ243" s="16"/>
      <c r="CR243" s="16"/>
      <c r="CS243" s="16"/>
      <c r="CT243" s="16"/>
      <c r="CU243" s="16"/>
      <c r="CV243" s="16"/>
      <c r="CW243" s="16"/>
      <c r="CX243" s="16"/>
      <c r="CY243" s="16">
        <v>1</v>
      </c>
      <c r="CZ243" s="16"/>
      <c r="DA243" s="16"/>
      <c r="DB243" s="16"/>
      <c r="DC243" s="16"/>
      <c r="DD243" s="16"/>
      <c r="DE243" s="16"/>
      <c r="DF243" s="16"/>
      <c r="DG243" s="16"/>
      <c r="DH243" s="16"/>
      <c r="DI243" s="16"/>
      <c r="DJ243" s="16"/>
      <c r="DK243" s="16"/>
      <c r="LK243" t="s">
        <v>18</v>
      </c>
      <c r="LL243">
        <v>13</v>
      </c>
      <c r="LM243" t="s">
        <v>12</v>
      </c>
    </row>
    <row r="244" spans="1:325" ht="15.75" thickBot="1" x14ac:dyDescent="0.3">
      <c r="A244" s="9" t="s">
        <v>12</v>
      </c>
      <c r="B244" s="10" t="s">
        <v>50</v>
      </c>
      <c r="C244" s="10" t="s">
        <v>32</v>
      </c>
      <c r="D244" s="11">
        <v>44463.693055555559</v>
      </c>
      <c r="E244" s="11">
        <f>DATE(YEAR($D244),MONTH($D244)-1,DAY($D244))</f>
        <v>44432</v>
      </c>
      <c r="F244" s="11">
        <f>DATE(YEAR($E244),MONTH($E244),DAY($E244)+$LL244*30.4/10000)</f>
        <v>45161</v>
      </c>
      <c r="G244" s="11">
        <f>DATE(YEAR($F244),MONTH($F244),DAY($F244)+$LL244*30.4/10000)</f>
        <v>45890</v>
      </c>
      <c r="H244" s="11">
        <f>DATE(YEAR($G244),MONTH($G244),DAY($G244)+$LL244*30.4/10000)</f>
        <v>46619</v>
      </c>
      <c r="I244" s="11">
        <f>DATE(YEAR($H244),MONTH($H244),DAY($H244)+$LL244*30.4/10000)</f>
        <v>47348</v>
      </c>
      <c r="J244" s="12">
        <f>DATE(YEAR($I244),MONTH($I244),DAY($I244)+$LL244*30.4/10000)</f>
        <v>48077</v>
      </c>
      <c r="K244" s="15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  <c r="AJ244" s="16"/>
      <c r="AK244" s="16"/>
      <c r="AL244" s="16"/>
      <c r="AM244" s="16"/>
      <c r="AN244" s="16"/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  <c r="AY244" s="16"/>
      <c r="AZ244" s="16"/>
      <c r="BA244" s="16"/>
      <c r="BB244" s="16"/>
      <c r="BC244" s="16"/>
      <c r="BD244" s="16"/>
      <c r="BE244" s="16"/>
      <c r="BF244" s="16"/>
      <c r="BG244" s="16"/>
      <c r="BH244" s="16"/>
      <c r="BI244" s="16"/>
      <c r="BJ244" s="16"/>
      <c r="BK244" s="16"/>
      <c r="BL244" s="16"/>
      <c r="BM244" s="16"/>
      <c r="BN244" s="16"/>
      <c r="BO244" s="16"/>
      <c r="BP244" s="16"/>
      <c r="BQ244" s="16"/>
      <c r="BR244" s="16"/>
      <c r="BS244" s="16"/>
      <c r="BT244" s="16"/>
      <c r="BU244" s="16"/>
      <c r="BV244" s="16"/>
      <c r="BW244" s="16"/>
      <c r="BX244" s="16"/>
      <c r="BY244" s="16"/>
      <c r="BZ244" s="16"/>
      <c r="CA244" s="16"/>
      <c r="CB244" s="16"/>
      <c r="CC244" s="16"/>
      <c r="CD244" s="16"/>
      <c r="CE244" s="16"/>
      <c r="CF244" s="16"/>
      <c r="CG244" s="16"/>
      <c r="CH244" s="16"/>
      <c r="CI244" s="16"/>
      <c r="CJ244" s="16"/>
      <c r="CK244" s="16"/>
      <c r="CL244" s="16"/>
      <c r="CM244" s="16"/>
      <c r="CN244" s="16"/>
      <c r="CO244" s="16"/>
      <c r="CP244" s="16"/>
      <c r="CQ244" s="16">
        <v>1</v>
      </c>
      <c r="CR244" s="16"/>
      <c r="CS244" s="16"/>
      <c r="CT244" s="16"/>
      <c r="CU244" s="16"/>
      <c r="CV244" s="16"/>
      <c r="CW244" s="16"/>
      <c r="CX244" s="16"/>
      <c r="CY244" s="16"/>
      <c r="CZ244" s="16"/>
      <c r="DA244" s="16"/>
      <c r="DB244" s="16"/>
      <c r="DC244" s="16"/>
      <c r="DD244" s="16"/>
      <c r="DE244" s="16"/>
      <c r="DF244" s="16"/>
      <c r="DG244" s="16"/>
      <c r="DH244" s="16"/>
      <c r="DI244" s="16"/>
      <c r="DJ244" s="16"/>
      <c r="DK244" s="16"/>
      <c r="LK244" t="s">
        <v>15</v>
      </c>
      <c r="LL244">
        <v>240000</v>
      </c>
      <c r="LM244" t="s">
        <v>12</v>
      </c>
    </row>
    <row r="245" spans="1:325" ht="15.75" thickBot="1" x14ac:dyDescent="0.3">
      <c r="A245" s="9" t="s">
        <v>12</v>
      </c>
      <c r="B245" s="10" t="s">
        <v>50</v>
      </c>
      <c r="C245" s="10" t="s">
        <v>33</v>
      </c>
      <c r="D245" s="11">
        <v>46432.336111111108</v>
      </c>
      <c r="E245" s="11">
        <f>DATE(YEAR($D245),MONTH($D245)-1,DAY($D245))</f>
        <v>46401</v>
      </c>
      <c r="F245" s="11">
        <f>DATE(YEAR($E245),MONTH($E245),DAY($E245)+$LL245/10)</f>
        <v>47001</v>
      </c>
      <c r="G245" s="11">
        <f>DATE(YEAR($F245),MONTH($F245),DAY($F245)+$LL245/10)</f>
        <v>47601</v>
      </c>
      <c r="H245" s="11">
        <f>DATE(YEAR($G245),MONTH($G245),DAY($G245)+$LL245/10)</f>
        <v>48201</v>
      </c>
      <c r="I245" s="11">
        <f>DATE(YEAR($H245),MONTH($H245),DAY($H245)+$LL245/10)</f>
        <v>48801</v>
      </c>
      <c r="J245" s="12">
        <f>DATE(YEAR($I245),MONTH($I245),DAY($I245)+$LL245/10)</f>
        <v>49401</v>
      </c>
      <c r="K245" s="15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6"/>
      <c r="BO245" s="16"/>
      <c r="BP245" s="16"/>
      <c r="BQ245" s="16"/>
      <c r="BR245" s="16"/>
      <c r="BS245" s="16"/>
      <c r="BT245" s="16"/>
      <c r="BU245" s="16"/>
      <c r="BV245" s="16"/>
      <c r="BW245" s="16"/>
      <c r="BX245" s="16"/>
      <c r="BY245" s="16"/>
      <c r="BZ245" s="16"/>
      <c r="CA245" s="16"/>
      <c r="CB245" s="16"/>
      <c r="CC245" s="16"/>
      <c r="CD245" s="16"/>
      <c r="CE245" s="16"/>
      <c r="CF245" s="16"/>
      <c r="CG245" s="16"/>
      <c r="CH245" s="16"/>
      <c r="CI245" s="16"/>
      <c r="CJ245" s="16"/>
      <c r="CK245" s="16"/>
      <c r="CL245" s="16"/>
      <c r="CM245" s="16"/>
      <c r="CN245" s="16"/>
      <c r="CO245" s="16"/>
      <c r="CP245" s="16"/>
      <c r="CQ245" s="16"/>
      <c r="CR245" s="16"/>
      <c r="CS245" s="16"/>
      <c r="CT245" s="16"/>
      <c r="CU245" s="16"/>
      <c r="CV245" s="16"/>
      <c r="CW245" s="16"/>
      <c r="CX245" s="16"/>
      <c r="CY245" s="16"/>
      <c r="CZ245" s="16"/>
      <c r="DA245" s="16"/>
      <c r="DB245" s="16"/>
      <c r="DC245" s="16"/>
      <c r="DD245" s="16"/>
      <c r="DE245" s="16"/>
      <c r="DF245" s="16"/>
      <c r="DG245" s="16"/>
      <c r="DH245" s="16"/>
      <c r="DI245" s="16"/>
      <c r="DJ245" s="16"/>
      <c r="DK245" s="16"/>
      <c r="LK245" t="s">
        <v>21</v>
      </c>
      <c r="LL245">
        <v>6000</v>
      </c>
      <c r="LM245" t="s">
        <v>12</v>
      </c>
    </row>
    <row r="246" spans="1:325" ht="15.75" thickBot="1" x14ac:dyDescent="0.3">
      <c r="A246" s="9" t="s">
        <v>12</v>
      </c>
      <c r="B246" s="10" t="s">
        <v>50</v>
      </c>
      <c r="C246" s="10" t="s">
        <v>33</v>
      </c>
      <c r="D246" s="11">
        <v>46320.725694444445</v>
      </c>
      <c r="E246" s="11">
        <f>DATE(YEAR($D246),MONTH($D246)-1,DAY($D246))</f>
        <v>46290</v>
      </c>
      <c r="F246" s="11">
        <f>DATE(YEAR($E246),MONTH($E246),DAY($E246)+$LL246/10)</f>
        <v>46890</v>
      </c>
      <c r="G246" s="11">
        <f>DATE(YEAR($F246),MONTH($F246),DAY($F246)+$LL246/10)</f>
        <v>47490</v>
      </c>
      <c r="H246" s="11">
        <f>DATE(YEAR($G246),MONTH($G246),DAY($G246)+$LL246/10)</f>
        <v>48090</v>
      </c>
      <c r="I246" s="11">
        <f>DATE(YEAR($H246),MONTH($H246),DAY($H246)+$LL246/10)</f>
        <v>48690</v>
      </c>
      <c r="J246" s="12">
        <f>DATE(YEAR($I246),MONTH($I246),DAY($I246)+$LL246/10)</f>
        <v>49290</v>
      </c>
      <c r="K246" s="15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6"/>
      <c r="BO246" s="16"/>
      <c r="BP246" s="16"/>
      <c r="BQ246" s="16"/>
      <c r="BR246" s="16"/>
      <c r="BS246" s="16"/>
      <c r="BT246" s="16"/>
      <c r="BU246" s="16"/>
      <c r="BV246" s="16"/>
      <c r="BW246" s="16"/>
      <c r="BX246" s="16"/>
      <c r="BY246" s="16"/>
      <c r="BZ246" s="16"/>
      <c r="CA246" s="16"/>
      <c r="CB246" s="16"/>
      <c r="CC246" s="16"/>
      <c r="CD246" s="16"/>
      <c r="CE246" s="16"/>
      <c r="CF246" s="16"/>
      <c r="CG246" s="16"/>
      <c r="CH246" s="16"/>
      <c r="CI246" s="16"/>
      <c r="CJ246" s="16"/>
      <c r="CK246" s="16"/>
      <c r="CL246" s="16"/>
      <c r="CM246" s="16"/>
      <c r="CN246" s="16"/>
      <c r="CO246" s="16"/>
      <c r="CP246" s="16"/>
      <c r="CQ246" s="16"/>
      <c r="CR246" s="16"/>
      <c r="CS246" s="16"/>
      <c r="CT246" s="16"/>
      <c r="CU246" s="16"/>
      <c r="CV246" s="16"/>
      <c r="CW246" s="16"/>
      <c r="CX246" s="16"/>
      <c r="CY246" s="16"/>
      <c r="CZ246" s="16"/>
      <c r="DA246" s="16"/>
      <c r="DB246" s="16"/>
      <c r="DC246" s="16"/>
      <c r="DD246" s="16"/>
      <c r="DE246" s="16"/>
      <c r="DF246" s="16"/>
      <c r="DG246" s="16"/>
      <c r="DH246" s="16"/>
      <c r="DI246" s="16"/>
      <c r="DJ246" s="16"/>
      <c r="DK246" s="16"/>
      <c r="LK246" t="s">
        <v>21</v>
      </c>
      <c r="LL246">
        <v>6000</v>
      </c>
      <c r="LM246" t="s">
        <v>12</v>
      </c>
    </row>
    <row r="247" spans="1:325" ht="15.75" thickBot="1" x14ac:dyDescent="0.3">
      <c r="A247" s="9" t="s">
        <v>12</v>
      </c>
      <c r="B247" s="10" t="s">
        <v>50</v>
      </c>
      <c r="C247" s="10" t="s">
        <v>34</v>
      </c>
      <c r="D247" s="11">
        <v>44033.352083333331</v>
      </c>
      <c r="E247" s="11">
        <f>DATE(YEAR($D247),MONTH($D247),DAY($D247)-7)</f>
        <v>44026</v>
      </c>
      <c r="F247" s="11">
        <f>DATE(YEAR($E247),MONTH($E247)+$LL247,DAY($E247))</f>
        <v>45152</v>
      </c>
      <c r="G247" s="11">
        <f>DATE(YEAR($F247),MONTH($F247)+$LL247,DAY($F247))</f>
        <v>46279</v>
      </c>
      <c r="H247" s="11">
        <f>DATE(YEAR($G247),MONTH($G247)+$LL247,DAY($G247))</f>
        <v>47405</v>
      </c>
      <c r="I247" s="11">
        <f>DATE(YEAR($H247),MONTH($H247)+$LL247,DAY($H247))</f>
        <v>48532</v>
      </c>
      <c r="J247" s="12">
        <f>DATE(YEAR($I247),MONTH($I247)+$LL247,DAY($I247))</f>
        <v>49657</v>
      </c>
      <c r="K247" s="15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>
        <v>1</v>
      </c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6"/>
      <c r="BO247" s="16"/>
      <c r="BP247" s="16"/>
      <c r="BQ247" s="16"/>
      <c r="BR247" s="16"/>
      <c r="BS247" s="16"/>
      <c r="BT247" s="16"/>
      <c r="BU247" s="16"/>
      <c r="BV247" s="16"/>
      <c r="BW247" s="16"/>
      <c r="BX247" s="16"/>
      <c r="BY247" s="16"/>
      <c r="BZ247" s="16"/>
      <c r="CA247" s="16"/>
      <c r="CB247" s="16"/>
      <c r="CC247" s="16"/>
      <c r="CD247" s="16"/>
      <c r="CE247" s="16"/>
      <c r="CF247" s="16"/>
      <c r="CG247" s="16"/>
      <c r="CH247" s="16"/>
      <c r="CI247" s="16"/>
      <c r="CJ247" s="16"/>
      <c r="CK247" s="16"/>
      <c r="CL247" s="16"/>
      <c r="CM247" s="16"/>
      <c r="CN247" s="16"/>
      <c r="CO247" s="16"/>
      <c r="CP247" s="16"/>
      <c r="CQ247" s="16"/>
      <c r="CR247" s="16"/>
      <c r="CS247" s="16"/>
      <c r="CT247" s="16"/>
      <c r="CU247" s="16"/>
      <c r="CV247" s="16"/>
      <c r="CW247" s="16"/>
      <c r="CX247" s="16"/>
      <c r="CY247" s="16"/>
      <c r="CZ247" s="16"/>
      <c r="DA247" s="16"/>
      <c r="DB247" s="16"/>
      <c r="DC247" s="16"/>
      <c r="DD247" s="16"/>
      <c r="DE247" s="16"/>
      <c r="DF247" s="16"/>
      <c r="DG247" s="16"/>
      <c r="DH247" s="16"/>
      <c r="DI247" s="16"/>
      <c r="DJ247" s="16"/>
      <c r="DK247" s="16"/>
      <c r="LK247" t="s">
        <v>18</v>
      </c>
      <c r="LL247">
        <v>37</v>
      </c>
      <c r="LM247" t="s">
        <v>12</v>
      </c>
    </row>
    <row r="248" spans="1:325" ht="15.75" thickBot="1" x14ac:dyDescent="0.3">
      <c r="A248" s="9" t="s">
        <v>12</v>
      </c>
      <c r="B248" s="10" t="s">
        <v>50</v>
      </c>
      <c r="C248" s="10" t="s">
        <v>38</v>
      </c>
      <c r="D248" s="11">
        <v>44132.822916666664</v>
      </c>
      <c r="E248" s="11">
        <f>DATE(YEAR($D248),MONTH($D248)-1,DAY($D248))</f>
        <v>44102</v>
      </c>
      <c r="F248" s="11">
        <f>DATE(YEAR($E248),MONTH($E248),DAY($E248)+$LL248*30.4/650)</f>
        <v>44943</v>
      </c>
      <c r="G248" s="11">
        <f>DATE(YEAR($F248),MONTH($F248),DAY($F248)+$LL248*30.4/650)</f>
        <v>45784</v>
      </c>
      <c r="H248" s="11">
        <f>DATE(YEAR($G248),MONTH($G248),DAY($G248)+$LL248*30.4/650)</f>
        <v>46625</v>
      </c>
      <c r="I248" s="11">
        <f>DATE(YEAR($H248),MONTH($H248),DAY($H248)+$LL248*30.4/650)</f>
        <v>47466</v>
      </c>
      <c r="J248" s="12">
        <f>DATE(YEAR($I248),MONTH($I248),DAY($I248)+$LL248*30.4/650)</f>
        <v>48307</v>
      </c>
      <c r="K248" s="15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>
        <v>1</v>
      </c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6"/>
      <c r="BO248" s="16"/>
      <c r="BP248" s="16"/>
      <c r="BQ248" s="16"/>
      <c r="BR248" s="16"/>
      <c r="BS248" s="16"/>
      <c r="BT248" s="16"/>
      <c r="BU248" s="16"/>
      <c r="BV248" s="16"/>
      <c r="BW248" s="16"/>
      <c r="BX248" s="16"/>
      <c r="BY248" s="16"/>
      <c r="BZ248" s="16"/>
      <c r="CA248" s="16"/>
      <c r="CB248" s="16"/>
      <c r="CC248" s="16"/>
      <c r="CD248" s="16"/>
      <c r="CE248" s="16"/>
      <c r="CF248" s="16"/>
      <c r="CG248" s="16"/>
      <c r="CH248" s="16"/>
      <c r="CI248" s="16"/>
      <c r="CJ248" s="16"/>
      <c r="CK248" s="16"/>
      <c r="CL248" s="16"/>
      <c r="CM248" s="16"/>
      <c r="CN248" s="16"/>
      <c r="CO248" s="16"/>
      <c r="CP248" s="16"/>
      <c r="CQ248" s="16"/>
      <c r="CR248" s="16"/>
      <c r="CS248" s="16"/>
      <c r="CT248" s="16"/>
      <c r="CU248" s="16"/>
      <c r="CV248" s="16"/>
      <c r="CW248" s="16"/>
      <c r="CX248" s="16"/>
      <c r="CY248" s="16"/>
      <c r="CZ248" s="16"/>
      <c r="DA248" s="16"/>
      <c r="DB248" s="16"/>
      <c r="DC248" s="16"/>
      <c r="DD248" s="16"/>
      <c r="DE248" s="16"/>
      <c r="DF248" s="16"/>
      <c r="DG248" s="16"/>
      <c r="DH248" s="16"/>
      <c r="DI248" s="16"/>
      <c r="DJ248" s="16"/>
      <c r="DK248" s="16"/>
      <c r="LK248" t="s">
        <v>28</v>
      </c>
      <c r="LL248">
        <v>18000</v>
      </c>
      <c r="LM248" t="s">
        <v>12</v>
      </c>
    </row>
    <row r="249" spans="1:325" ht="15.75" thickBot="1" x14ac:dyDescent="0.3">
      <c r="A249" s="9" t="s">
        <v>12</v>
      </c>
      <c r="B249" s="10" t="s">
        <v>50</v>
      </c>
      <c r="C249" s="10" t="s">
        <v>35</v>
      </c>
      <c r="D249" s="11">
        <v>44463.693055555559</v>
      </c>
      <c r="E249" s="11">
        <f>DATE(YEAR($D249),MONTH($D249)-1,DAY($D249))</f>
        <v>44432</v>
      </c>
      <c r="F249" s="11">
        <f>DATE(YEAR($E249),MONTH($E249),DAY($E249)+$LL249*30.4/10000)</f>
        <v>45161</v>
      </c>
      <c r="G249" s="11">
        <f>DATE(YEAR($F249),MONTH($F249),DAY($F249)+$LL249*30.4/10000)</f>
        <v>45890</v>
      </c>
      <c r="H249" s="11">
        <f>DATE(YEAR($G249),MONTH($G249),DAY($G249)+$LL249*30.4/10000)</f>
        <v>46619</v>
      </c>
      <c r="I249" s="11">
        <f>DATE(YEAR($H249),MONTH($H249),DAY($H249)+$LL249*30.4/10000)</f>
        <v>47348</v>
      </c>
      <c r="J249" s="12">
        <f>DATE(YEAR($I249),MONTH($I249),DAY($I249)+$LL249*30.4/10000)</f>
        <v>48077</v>
      </c>
      <c r="K249" s="15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6"/>
      <c r="BO249" s="16"/>
      <c r="BP249" s="16"/>
      <c r="BQ249" s="16"/>
      <c r="BR249" s="16"/>
      <c r="BS249" s="16"/>
      <c r="BT249" s="16"/>
      <c r="BU249" s="16"/>
      <c r="BV249" s="16"/>
      <c r="BW249" s="16"/>
      <c r="BX249" s="16"/>
      <c r="BY249" s="16"/>
      <c r="BZ249" s="16"/>
      <c r="CA249" s="16"/>
      <c r="CB249" s="16"/>
      <c r="CC249" s="16"/>
      <c r="CD249" s="16"/>
      <c r="CE249" s="16"/>
      <c r="CF249" s="16"/>
      <c r="CG249" s="16"/>
      <c r="CH249" s="16"/>
      <c r="CI249" s="16"/>
      <c r="CJ249" s="16"/>
      <c r="CK249" s="16"/>
      <c r="CL249" s="16"/>
      <c r="CM249" s="16"/>
      <c r="CN249" s="16"/>
      <c r="CO249" s="16"/>
      <c r="CP249" s="16"/>
      <c r="CQ249" s="16">
        <v>1</v>
      </c>
      <c r="CR249" s="16"/>
      <c r="CS249" s="16"/>
      <c r="CT249" s="16"/>
      <c r="CU249" s="16"/>
      <c r="CV249" s="16"/>
      <c r="CW249" s="16"/>
      <c r="CX249" s="16"/>
      <c r="CY249" s="16"/>
      <c r="CZ249" s="16"/>
      <c r="DA249" s="16"/>
      <c r="DB249" s="16"/>
      <c r="DC249" s="16"/>
      <c r="DD249" s="16"/>
      <c r="DE249" s="16"/>
      <c r="DF249" s="16"/>
      <c r="DG249" s="16"/>
      <c r="DH249" s="16"/>
      <c r="DI249" s="16"/>
      <c r="DJ249" s="16"/>
      <c r="DK249" s="16"/>
      <c r="LK249" t="s">
        <v>15</v>
      </c>
      <c r="LL249">
        <v>240000</v>
      </c>
      <c r="LM249" t="s">
        <v>12</v>
      </c>
    </row>
    <row r="250" spans="1:325" ht="15.75" thickBot="1" x14ac:dyDescent="0.3">
      <c r="A250" s="9" t="s">
        <v>12</v>
      </c>
      <c r="B250" s="10" t="s">
        <v>50</v>
      </c>
      <c r="C250" s="10" t="s">
        <v>36</v>
      </c>
      <c r="D250" s="11">
        <v>44033.634027777778</v>
      </c>
      <c r="E250" s="11">
        <f>DATE(YEAR($D250),MONTH($D250),DAY($D250)-7)</f>
        <v>44026</v>
      </c>
      <c r="F250" s="11">
        <f>DATE(YEAR($E250),MONTH($E250)+$LL250,DAY($E250))</f>
        <v>45152</v>
      </c>
      <c r="G250" s="11">
        <f>DATE(YEAR($F250),MONTH($F250)+$LL250,DAY($F250))</f>
        <v>46279</v>
      </c>
      <c r="H250" s="11">
        <f>DATE(YEAR($G250),MONTH($G250)+$LL250,DAY($G250))</f>
        <v>47405</v>
      </c>
      <c r="I250" s="11">
        <f>DATE(YEAR($H250),MONTH($H250)+$LL250,DAY($H250))</f>
        <v>48532</v>
      </c>
      <c r="J250" s="12">
        <f>DATE(YEAR($I250),MONTH($I250)+$LL250,DAY($I250))</f>
        <v>49657</v>
      </c>
      <c r="K250" s="15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>
        <v>1</v>
      </c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6"/>
      <c r="BO250" s="16"/>
      <c r="BP250" s="16"/>
      <c r="BQ250" s="16"/>
      <c r="BR250" s="16"/>
      <c r="BS250" s="16"/>
      <c r="BT250" s="16"/>
      <c r="BU250" s="16"/>
      <c r="BV250" s="16"/>
      <c r="BW250" s="16"/>
      <c r="BX250" s="16"/>
      <c r="BY250" s="16"/>
      <c r="BZ250" s="16"/>
      <c r="CA250" s="16"/>
      <c r="CB250" s="16"/>
      <c r="CC250" s="16"/>
      <c r="CD250" s="16"/>
      <c r="CE250" s="16"/>
      <c r="CF250" s="16"/>
      <c r="CG250" s="16"/>
      <c r="CH250" s="16"/>
      <c r="CI250" s="16"/>
      <c r="CJ250" s="16"/>
      <c r="CK250" s="16"/>
      <c r="CL250" s="16"/>
      <c r="CM250" s="16"/>
      <c r="CN250" s="16"/>
      <c r="CO250" s="16"/>
      <c r="CP250" s="16"/>
      <c r="CQ250" s="16"/>
      <c r="CR250" s="16"/>
      <c r="CS250" s="16"/>
      <c r="CT250" s="16"/>
      <c r="CU250" s="16"/>
      <c r="CV250" s="16"/>
      <c r="CW250" s="16"/>
      <c r="CX250" s="16"/>
      <c r="CY250" s="16"/>
      <c r="CZ250" s="16"/>
      <c r="DA250" s="16"/>
      <c r="DB250" s="16"/>
      <c r="DC250" s="16"/>
      <c r="DD250" s="16"/>
      <c r="DE250" s="16"/>
      <c r="DF250" s="16"/>
      <c r="DG250" s="16"/>
      <c r="DH250" s="16"/>
      <c r="DI250" s="16"/>
      <c r="DJ250" s="16"/>
      <c r="DK250" s="16"/>
      <c r="LK250" t="s">
        <v>18</v>
      </c>
      <c r="LL250">
        <v>37</v>
      </c>
      <c r="LM250" t="s">
        <v>12</v>
      </c>
    </row>
    <row r="251" spans="1:325" ht="15.75" thickBot="1" x14ac:dyDescent="0.3">
      <c r="A251" s="9" t="s">
        <v>12</v>
      </c>
      <c r="B251" s="10" t="s">
        <v>50</v>
      </c>
      <c r="C251" s="10" t="s">
        <v>37</v>
      </c>
      <c r="D251" s="11">
        <v>44132.822916666664</v>
      </c>
      <c r="E251" s="11">
        <f>DATE(YEAR($D251),MONTH($D251)-1,DAY($D251))</f>
        <v>44102</v>
      </c>
      <c r="F251" s="11">
        <f>DATE(YEAR($E251),MONTH($E251),DAY($E251)+$LL251*30.4/650)</f>
        <v>44943</v>
      </c>
      <c r="G251" s="11">
        <f>DATE(YEAR($F251),MONTH($F251),DAY($F251)+$LL251*30.4/650)</f>
        <v>45784</v>
      </c>
      <c r="H251" s="11">
        <f>DATE(YEAR($G251),MONTH($G251),DAY($G251)+$LL251*30.4/650)</f>
        <v>46625</v>
      </c>
      <c r="I251" s="11">
        <f>DATE(YEAR($H251),MONTH($H251),DAY($H251)+$LL251*30.4/650)</f>
        <v>47466</v>
      </c>
      <c r="J251" s="12">
        <f>DATE(YEAR($I251),MONTH($I251),DAY($I251)+$LL251*30.4/650)</f>
        <v>48307</v>
      </c>
      <c r="K251" s="15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>
        <v>1</v>
      </c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6"/>
      <c r="BO251" s="16"/>
      <c r="BP251" s="16"/>
      <c r="BQ251" s="16"/>
      <c r="BR251" s="16"/>
      <c r="BS251" s="16"/>
      <c r="BT251" s="16"/>
      <c r="BU251" s="16"/>
      <c r="BV251" s="16"/>
      <c r="BW251" s="16"/>
      <c r="BX251" s="16"/>
      <c r="BY251" s="16"/>
      <c r="BZ251" s="16"/>
      <c r="CA251" s="16"/>
      <c r="CB251" s="16"/>
      <c r="CC251" s="16"/>
      <c r="CD251" s="16"/>
      <c r="CE251" s="16"/>
      <c r="CF251" s="16"/>
      <c r="CG251" s="16"/>
      <c r="CH251" s="16"/>
      <c r="CI251" s="16"/>
      <c r="CJ251" s="16"/>
      <c r="CK251" s="16"/>
      <c r="CL251" s="16"/>
      <c r="CM251" s="16"/>
      <c r="CN251" s="16"/>
      <c r="CO251" s="16"/>
      <c r="CP251" s="16"/>
      <c r="CQ251" s="16"/>
      <c r="CR251" s="16"/>
      <c r="CS251" s="16"/>
      <c r="CT251" s="16"/>
      <c r="CU251" s="16"/>
      <c r="CV251" s="16"/>
      <c r="CW251" s="16"/>
      <c r="CX251" s="16"/>
      <c r="CY251" s="16"/>
      <c r="CZ251" s="16"/>
      <c r="DA251" s="16"/>
      <c r="DB251" s="16"/>
      <c r="DC251" s="16"/>
      <c r="DD251" s="16"/>
      <c r="DE251" s="16"/>
      <c r="DF251" s="16"/>
      <c r="DG251" s="16"/>
      <c r="DH251" s="16"/>
      <c r="DI251" s="16"/>
      <c r="DJ251" s="16"/>
      <c r="DK251" s="16"/>
      <c r="LK251" t="s">
        <v>28</v>
      </c>
      <c r="LL251">
        <v>18000</v>
      </c>
      <c r="LM251" t="s">
        <v>12</v>
      </c>
    </row>
    <row r="252" spans="1:325" ht="15.75" thickBot="1" x14ac:dyDescent="0.3">
      <c r="A252" s="9" t="s">
        <v>12</v>
      </c>
      <c r="B252" s="10" t="s">
        <v>50</v>
      </c>
      <c r="C252" s="10" t="s">
        <v>27</v>
      </c>
      <c r="D252" s="11">
        <v>44132.822916666664</v>
      </c>
      <c r="E252" s="11">
        <f>DATE(YEAR($D252),MONTH($D252)-1,DAY($D252))</f>
        <v>44102</v>
      </c>
      <c r="F252" s="11">
        <f>DATE(YEAR($E252),MONTH($E252),DAY($E252)+$LL252*30.4/650)</f>
        <v>44943</v>
      </c>
      <c r="G252" s="11">
        <f>DATE(YEAR($F252),MONTH($F252),DAY($F252)+$LL252*30.4/650)</f>
        <v>45784</v>
      </c>
      <c r="H252" s="11">
        <f>DATE(YEAR($G252),MONTH($G252),DAY($G252)+$LL252*30.4/650)</f>
        <v>46625</v>
      </c>
      <c r="I252" s="11">
        <f>DATE(YEAR($H252),MONTH($H252),DAY($H252)+$LL252*30.4/650)</f>
        <v>47466</v>
      </c>
      <c r="J252" s="12">
        <f>DATE(YEAR($I252),MONTH($I252),DAY($I252)+$LL252*30.4/650)</f>
        <v>48307</v>
      </c>
      <c r="K252" s="15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>
        <v>1</v>
      </c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6"/>
      <c r="BO252" s="16"/>
      <c r="BP252" s="16"/>
      <c r="BQ252" s="16"/>
      <c r="BR252" s="16"/>
      <c r="BS252" s="16"/>
      <c r="BT252" s="16"/>
      <c r="BU252" s="16"/>
      <c r="BV252" s="16"/>
      <c r="BW252" s="16"/>
      <c r="BX252" s="16"/>
      <c r="BY252" s="16"/>
      <c r="BZ252" s="16"/>
      <c r="CA252" s="16"/>
      <c r="CB252" s="16"/>
      <c r="CC252" s="16"/>
      <c r="CD252" s="16"/>
      <c r="CE252" s="16"/>
      <c r="CF252" s="16"/>
      <c r="CG252" s="16"/>
      <c r="CH252" s="16"/>
      <c r="CI252" s="16"/>
      <c r="CJ252" s="16"/>
      <c r="CK252" s="16"/>
      <c r="CL252" s="16"/>
      <c r="CM252" s="16"/>
      <c r="CN252" s="16"/>
      <c r="CO252" s="16"/>
      <c r="CP252" s="16"/>
      <c r="CQ252" s="16"/>
      <c r="CR252" s="16"/>
      <c r="CS252" s="16"/>
      <c r="CT252" s="16"/>
      <c r="CU252" s="16"/>
      <c r="CV252" s="16"/>
      <c r="CW252" s="16"/>
      <c r="CX252" s="16"/>
      <c r="CY252" s="16"/>
      <c r="CZ252" s="16"/>
      <c r="DA252" s="16"/>
      <c r="DB252" s="16"/>
      <c r="DC252" s="16"/>
      <c r="DD252" s="16"/>
      <c r="DE252" s="16"/>
      <c r="DF252" s="16"/>
      <c r="DG252" s="16"/>
      <c r="DH252" s="16"/>
      <c r="DI252" s="16"/>
      <c r="DJ252" s="16"/>
      <c r="DK252" s="16"/>
      <c r="LK252" t="s">
        <v>28</v>
      </c>
      <c r="LL252">
        <v>18000</v>
      </c>
      <c r="LM252" t="s">
        <v>12</v>
      </c>
    </row>
    <row r="253" spans="1:325" ht="15.75" thickBot="1" x14ac:dyDescent="0.3">
      <c r="A253" s="9" t="s">
        <v>12</v>
      </c>
      <c r="B253" s="10" t="s">
        <v>50</v>
      </c>
      <c r="C253" s="10" t="s">
        <v>29</v>
      </c>
      <c r="D253" s="11">
        <v>44116.634027777778</v>
      </c>
      <c r="E253" s="11">
        <f>DATE(YEAR($D253),MONTH($D253),DAY($D253)-7)</f>
        <v>44109</v>
      </c>
      <c r="F253" s="11">
        <f>DATE(YEAR($E253),MONTH($E253)+$LL253,DAY($E253))</f>
        <v>44505</v>
      </c>
      <c r="G253" s="11">
        <f>DATE(YEAR($F253),MONTH($F253)+$LL253,DAY($F253))</f>
        <v>44900</v>
      </c>
      <c r="H253" s="11">
        <f>DATE(YEAR($G253),MONTH($G253)+$LL253,DAY($G253))</f>
        <v>45296</v>
      </c>
      <c r="I253" s="11">
        <f>DATE(YEAR($H253),MONTH($H253)+$LL253,DAY($H253))</f>
        <v>45693</v>
      </c>
      <c r="J253" s="12">
        <f>DATE(YEAR($I253),MONTH($I253)+$LL253,DAY($I253))</f>
        <v>46086</v>
      </c>
      <c r="K253" s="15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>
        <v>1</v>
      </c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6"/>
      <c r="BO253" s="16"/>
      <c r="BP253" s="16"/>
      <c r="BQ253" s="16"/>
      <c r="BR253" s="16"/>
      <c r="BS253" s="16"/>
      <c r="BT253" s="16"/>
      <c r="BU253" s="16"/>
      <c r="BV253" s="16"/>
      <c r="BW253" s="16"/>
      <c r="BX253" s="16"/>
      <c r="BY253" s="16"/>
      <c r="BZ253" s="16"/>
      <c r="CA253" s="16"/>
      <c r="CB253" s="16"/>
      <c r="CC253" s="16"/>
      <c r="CD253" s="16"/>
      <c r="CE253" s="16"/>
      <c r="CF253" s="16"/>
      <c r="CG253" s="16"/>
      <c r="CH253" s="16"/>
      <c r="CI253" s="16"/>
      <c r="CJ253" s="16"/>
      <c r="CK253" s="16"/>
      <c r="CL253" s="16"/>
      <c r="CM253" s="16"/>
      <c r="CN253" s="16"/>
      <c r="CO253" s="16"/>
      <c r="CP253" s="16"/>
      <c r="CQ253" s="16"/>
      <c r="CR253" s="16"/>
      <c r="CS253" s="16"/>
      <c r="CT253" s="16"/>
      <c r="CU253" s="16"/>
      <c r="CV253" s="16"/>
      <c r="CW253" s="16"/>
      <c r="CX253" s="16"/>
      <c r="CY253" s="16"/>
      <c r="CZ253" s="16"/>
      <c r="DA253" s="16">
        <v>1</v>
      </c>
      <c r="DB253" s="16"/>
      <c r="DC253" s="16"/>
      <c r="DD253" s="16"/>
      <c r="DE253" s="16"/>
      <c r="DF253" s="16"/>
      <c r="DG253" s="16"/>
      <c r="DH253" s="16"/>
      <c r="DI253" s="16"/>
      <c r="DJ253" s="16"/>
      <c r="DK253" s="16"/>
      <c r="LK253" t="s">
        <v>18</v>
      </c>
      <c r="LL253">
        <v>13</v>
      </c>
      <c r="LM253" t="s">
        <v>12</v>
      </c>
    </row>
    <row r="254" spans="1:325" ht="15.75" thickBot="1" x14ac:dyDescent="0.3">
      <c r="A254" s="9" t="s">
        <v>12</v>
      </c>
      <c r="B254" s="10" t="s">
        <v>50</v>
      </c>
      <c r="C254" s="10" t="s">
        <v>30</v>
      </c>
      <c r="D254" s="11">
        <v>44073.115972222222</v>
      </c>
      <c r="E254" s="11">
        <f>DATE(YEAR($D254),MONTH($D254),DAY($D254)-7)</f>
        <v>44066</v>
      </c>
      <c r="F254" s="11">
        <f>DATE(YEAR($E254),MONTH($E254)+$LL254,DAY($E254))</f>
        <v>44462</v>
      </c>
      <c r="G254" s="11">
        <f>DATE(YEAR($F254),MONTH($F254)+$LL254,DAY($F254))</f>
        <v>44857</v>
      </c>
      <c r="H254" s="11">
        <f>DATE(YEAR($G254),MONTH($G254)+$LL254,DAY($G254))</f>
        <v>45253</v>
      </c>
      <c r="I254" s="11">
        <f>DATE(YEAR($H254),MONTH($H254)+$LL254,DAY($H254))</f>
        <v>45649</v>
      </c>
      <c r="J254" s="12">
        <f>DATE(YEAR($I254),MONTH($I254)+$LL254,DAY($I254))</f>
        <v>46045</v>
      </c>
      <c r="K254" s="15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>
        <v>1</v>
      </c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6"/>
      <c r="BO254" s="16"/>
      <c r="BP254" s="16"/>
      <c r="BQ254" s="16"/>
      <c r="BR254" s="16"/>
      <c r="BS254" s="16"/>
      <c r="BT254" s="16"/>
      <c r="BU254" s="16"/>
      <c r="BV254" s="16"/>
      <c r="BW254" s="16"/>
      <c r="BX254" s="16"/>
      <c r="BY254" s="16"/>
      <c r="BZ254" s="16"/>
      <c r="CA254" s="16"/>
      <c r="CB254" s="16"/>
      <c r="CC254" s="16"/>
      <c r="CD254" s="16"/>
      <c r="CE254" s="16"/>
      <c r="CF254" s="16"/>
      <c r="CG254" s="16"/>
      <c r="CH254" s="16"/>
      <c r="CI254" s="16"/>
      <c r="CJ254" s="16"/>
      <c r="CK254" s="16"/>
      <c r="CL254" s="16"/>
      <c r="CM254" s="16"/>
      <c r="CN254" s="16"/>
      <c r="CO254" s="16"/>
      <c r="CP254" s="16"/>
      <c r="CQ254" s="16"/>
      <c r="CR254" s="16"/>
      <c r="CS254" s="16"/>
      <c r="CT254" s="16"/>
      <c r="CU254" s="16">
        <v>1</v>
      </c>
      <c r="CV254" s="16"/>
      <c r="CW254" s="16"/>
      <c r="CX254" s="16"/>
      <c r="CY254" s="16"/>
      <c r="CZ254" s="16"/>
      <c r="DA254" s="16"/>
      <c r="DB254" s="16"/>
      <c r="DC254" s="16"/>
      <c r="DD254" s="16"/>
      <c r="DE254" s="16"/>
      <c r="DF254" s="16"/>
      <c r="DG254" s="16"/>
      <c r="DH254" s="16"/>
      <c r="DI254" s="16"/>
      <c r="DJ254" s="16"/>
      <c r="DK254" s="16"/>
      <c r="LK254" t="s">
        <v>18</v>
      </c>
      <c r="LL254">
        <v>13</v>
      </c>
      <c r="LM254" t="s">
        <v>12</v>
      </c>
    </row>
    <row r="255" spans="1:325" ht="15.75" thickBot="1" x14ac:dyDescent="0.3">
      <c r="A255" s="9" t="s">
        <v>12</v>
      </c>
      <c r="B255" s="10" t="s">
        <v>50</v>
      </c>
      <c r="C255" s="10" t="s">
        <v>31</v>
      </c>
      <c r="D255" s="11">
        <v>45803.849305555559</v>
      </c>
      <c r="E255" s="11">
        <f t="shared" ref="E255:E260" si="10">DATE(YEAR($D255),MONTH($D255)-1,DAY($D255))</f>
        <v>45773</v>
      </c>
      <c r="F255" s="11">
        <f>DATE(YEAR($E255),MONTH($E255),DAY($E255)+$LL255/10)</f>
        <v>47873</v>
      </c>
      <c r="G255" s="11">
        <f>DATE(YEAR($F255),MONTH($F255),DAY($F255)+$LL255/10)</f>
        <v>49973</v>
      </c>
      <c r="H255" s="11">
        <f>DATE(YEAR($G255),MONTH($G255),DAY($G255)+$LL255/10)</f>
        <v>52073</v>
      </c>
      <c r="I255" s="11">
        <f>DATE(YEAR($H255),MONTH($H255),DAY($H255)+$LL255/10)</f>
        <v>54173</v>
      </c>
      <c r="J255" s="12">
        <f>DATE(YEAR($I255),MONTH($I255),DAY($I255)+$LL255/10)</f>
        <v>56273</v>
      </c>
      <c r="K255" s="15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6"/>
      <c r="BO255" s="16"/>
      <c r="BP255" s="16"/>
      <c r="BQ255" s="16"/>
      <c r="BR255" s="16"/>
      <c r="BS255" s="16"/>
      <c r="BT255" s="16"/>
      <c r="BU255" s="16"/>
      <c r="BV255" s="16"/>
      <c r="BW255" s="16"/>
      <c r="BX255" s="16"/>
      <c r="BY255" s="16"/>
      <c r="BZ255" s="16"/>
      <c r="CA255" s="16"/>
      <c r="CB255" s="16"/>
      <c r="CC255" s="16"/>
      <c r="CD255" s="16"/>
      <c r="CE255" s="16"/>
      <c r="CF255" s="16"/>
      <c r="CG255" s="16"/>
      <c r="CH255" s="16"/>
      <c r="CI255" s="16"/>
      <c r="CJ255" s="16"/>
      <c r="CK255" s="16"/>
      <c r="CL255" s="16"/>
      <c r="CM255" s="16"/>
      <c r="CN255" s="16"/>
      <c r="CO255" s="16"/>
      <c r="CP255" s="16"/>
      <c r="CQ255" s="16"/>
      <c r="CR255" s="16"/>
      <c r="CS255" s="16"/>
      <c r="CT255" s="16"/>
      <c r="CU255" s="16"/>
      <c r="CV255" s="16"/>
      <c r="CW255" s="16"/>
      <c r="CX255" s="16"/>
      <c r="CY255" s="16"/>
      <c r="CZ255" s="16"/>
      <c r="DA255" s="16"/>
      <c r="DB255" s="16"/>
      <c r="DC255" s="16"/>
      <c r="DD255" s="16"/>
      <c r="DE255" s="16"/>
      <c r="DF255" s="16"/>
      <c r="DG255" s="16"/>
      <c r="DH255" s="16"/>
      <c r="DI255" s="16"/>
      <c r="DJ255" s="16"/>
      <c r="DK255" s="16"/>
      <c r="LK255" t="s">
        <v>21</v>
      </c>
      <c r="LL255">
        <v>21000</v>
      </c>
      <c r="LM255" t="s">
        <v>12</v>
      </c>
    </row>
    <row r="256" spans="1:325" ht="15.75" thickBot="1" x14ac:dyDescent="0.3">
      <c r="A256" s="9" t="s">
        <v>12</v>
      </c>
      <c r="B256" s="10" t="s">
        <v>50</v>
      </c>
      <c r="C256" s="10" t="s">
        <v>31</v>
      </c>
      <c r="D256" s="11">
        <v>46402.322222222225</v>
      </c>
      <c r="E256" s="11">
        <f t="shared" si="10"/>
        <v>46371</v>
      </c>
      <c r="F256" s="11">
        <f>DATE(YEAR($E256),MONTH($E256),DAY($E256)+$LL256/10)</f>
        <v>48471</v>
      </c>
      <c r="G256" s="11">
        <f>DATE(YEAR($F256),MONTH($F256),DAY($F256)+$LL256/10)</f>
        <v>50571</v>
      </c>
      <c r="H256" s="11">
        <f>DATE(YEAR($G256),MONTH($G256),DAY($G256)+$LL256/10)</f>
        <v>52671</v>
      </c>
      <c r="I256" s="11">
        <f>DATE(YEAR($H256),MONTH($H256),DAY($H256)+$LL256/10)</f>
        <v>54771</v>
      </c>
      <c r="J256" s="12">
        <f>DATE(YEAR($I256),MONTH($I256),DAY($I256)+$LL256/10)</f>
        <v>56871</v>
      </c>
      <c r="K256" s="15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6"/>
      <c r="BO256" s="16"/>
      <c r="BP256" s="16"/>
      <c r="BQ256" s="16"/>
      <c r="BR256" s="16"/>
      <c r="BS256" s="16"/>
      <c r="BT256" s="16"/>
      <c r="BU256" s="16"/>
      <c r="BV256" s="16"/>
      <c r="BW256" s="16"/>
      <c r="BX256" s="16"/>
      <c r="BY256" s="16"/>
      <c r="BZ256" s="16"/>
      <c r="CA256" s="16"/>
      <c r="CB256" s="16"/>
      <c r="CC256" s="16"/>
      <c r="CD256" s="16"/>
      <c r="CE256" s="16"/>
      <c r="CF256" s="16"/>
      <c r="CG256" s="16"/>
      <c r="CH256" s="16"/>
      <c r="CI256" s="16"/>
      <c r="CJ256" s="16"/>
      <c r="CK256" s="16"/>
      <c r="CL256" s="16"/>
      <c r="CM256" s="16"/>
      <c r="CN256" s="16"/>
      <c r="CO256" s="16"/>
      <c r="CP256" s="16"/>
      <c r="CQ256" s="16"/>
      <c r="CR256" s="16"/>
      <c r="CS256" s="16"/>
      <c r="CT256" s="16"/>
      <c r="CU256" s="16"/>
      <c r="CV256" s="16"/>
      <c r="CW256" s="16"/>
      <c r="CX256" s="16"/>
      <c r="CY256" s="16"/>
      <c r="CZ256" s="16"/>
      <c r="DA256" s="16"/>
      <c r="DB256" s="16"/>
      <c r="DC256" s="16"/>
      <c r="DD256" s="16"/>
      <c r="DE256" s="16"/>
      <c r="DF256" s="16"/>
      <c r="DG256" s="16"/>
      <c r="DH256" s="16"/>
      <c r="DI256" s="16"/>
      <c r="DJ256" s="16"/>
      <c r="DK256" s="16"/>
      <c r="LK256" t="s">
        <v>21</v>
      </c>
      <c r="LL256">
        <v>21000</v>
      </c>
      <c r="LM256" t="s">
        <v>12</v>
      </c>
    </row>
    <row r="257" spans="1:325" ht="15.75" thickBot="1" x14ac:dyDescent="0.3">
      <c r="A257" s="9" t="s">
        <v>12</v>
      </c>
      <c r="B257" s="10" t="s">
        <v>50</v>
      </c>
      <c r="C257" s="10" t="s">
        <v>24</v>
      </c>
      <c r="D257" s="11">
        <v>46089.091666666667</v>
      </c>
      <c r="E257" s="11">
        <f t="shared" si="10"/>
        <v>46061</v>
      </c>
      <c r="F257" s="11">
        <f>DATE(YEAR($E257),MONTH($E257),DAY($E257)+$LL257*30.4/10000)</f>
        <v>49709</v>
      </c>
      <c r="G257" s="11">
        <f>DATE(YEAR($F257),MONTH($F257),DAY($F257)+$LL257*30.4/10000)</f>
        <v>53357</v>
      </c>
      <c r="H257" s="11">
        <f>DATE(YEAR($G257),MONTH($G257),DAY($G257)+$LL257*30.4/10000)</f>
        <v>57005</v>
      </c>
      <c r="I257" s="11">
        <f>DATE(YEAR($H257),MONTH($H257),DAY($H257)+$LL257*30.4/10000)</f>
        <v>60653</v>
      </c>
      <c r="J257" s="12">
        <f>DATE(YEAR($I257),MONTH($I257),DAY($I257)+$LL257*30.4/10000)</f>
        <v>64301</v>
      </c>
      <c r="K257" s="15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6"/>
      <c r="BO257" s="16"/>
      <c r="BP257" s="16"/>
      <c r="BQ257" s="16"/>
      <c r="BR257" s="16"/>
      <c r="BS257" s="16"/>
      <c r="BT257" s="16"/>
      <c r="BU257" s="16"/>
      <c r="BV257" s="16"/>
      <c r="BW257" s="16"/>
      <c r="BX257" s="16"/>
      <c r="BY257" s="16"/>
      <c r="BZ257" s="16"/>
      <c r="CA257" s="16"/>
      <c r="CB257" s="16"/>
      <c r="CC257" s="16"/>
      <c r="CD257" s="16"/>
      <c r="CE257" s="16"/>
      <c r="CF257" s="16"/>
      <c r="CG257" s="16"/>
      <c r="CH257" s="16"/>
      <c r="CI257" s="16"/>
      <c r="CJ257" s="16"/>
      <c r="CK257" s="16"/>
      <c r="CL257" s="16"/>
      <c r="CM257" s="16"/>
      <c r="CN257" s="16"/>
      <c r="CO257" s="16"/>
      <c r="CP257" s="16"/>
      <c r="CQ257" s="16"/>
      <c r="CR257" s="16"/>
      <c r="CS257" s="16"/>
      <c r="CT257" s="16"/>
      <c r="CU257" s="16"/>
      <c r="CV257" s="16"/>
      <c r="CW257" s="16"/>
      <c r="CX257" s="16"/>
      <c r="CY257" s="16"/>
      <c r="CZ257" s="16"/>
      <c r="DA257" s="16"/>
      <c r="DB257" s="16"/>
      <c r="DC257" s="16"/>
      <c r="DD257" s="16"/>
      <c r="DE257" s="16"/>
      <c r="DF257" s="16"/>
      <c r="DG257" s="16"/>
      <c r="DH257" s="16"/>
      <c r="DI257" s="16"/>
      <c r="DJ257" s="16"/>
      <c r="DK257" s="16"/>
      <c r="LK257" t="s">
        <v>15</v>
      </c>
      <c r="LL257">
        <v>1200000</v>
      </c>
      <c r="LM257" t="s">
        <v>12</v>
      </c>
    </row>
    <row r="258" spans="1:325" ht="15.75" thickBot="1" x14ac:dyDescent="0.3">
      <c r="A258" s="9" t="s">
        <v>12</v>
      </c>
      <c r="B258" s="10" t="s">
        <v>50</v>
      </c>
      <c r="C258" s="10" t="s">
        <v>25</v>
      </c>
      <c r="D258" s="11">
        <v>44403.632638888892</v>
      </c>
      <c r="E258" s="11">
        <f t="shared" si="10"/>
        <v>44373</v>
      </c>
      <c r="F258" s="11">
        <f>DATE(YEAR($E258),MONTH($E258),DAY($E258)+$LL258*30.4/10000)</f>
        <v>45102</v>
      </c>
      <c r="G258" s="11">
        <f>DATE(YEAR($F258),MONTH($F258),DAY($F258)+$LL258*30.4/10000)</f>
        <v>45831</v>
      </c>
      <c r="H258" s="11">
        <f>DATE(YEAR($G258),MONTH($G258),DAY($G258)+$LL258*30.4/10000)</f>
        <v>46560</v>
      </c>
      <c r="I258" s="11">
        <f>DATE(YEAR($H258),MONTH($H258),DAY($H258)+$LL258*30.4/10000)</f>
        <v>47289</v>
      </c>
      <c r="J258" s="12">
        <f>DATE(YEAR($I258),MONTH($I258),DAY($I258)+$LL258*30.4/10000)</f>
        <v>48018</v>
      </c>
      <c r="K258" s="15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6"/>
      <c r="BO258" s="16"/>
      <c r="BP258" s="16"/>
      <c r="BQ258" s="16"/>
      <c r="BR258" s="16"/>
      <c r="BS258" s="16"/>
      <c r="BT258" s="16"/>
      <c r="BU258" s="16"/>
      <c r="BV258" s="16"/>
      <c r="BW258" s="16"/>
      <c r="BX258" s="16"/>
      <c r="BY258" s="16"/>
      <c r="BZ258" s="16"/>
      <c r="CA258" s="16"/>
      <c r="CB258" s="16"/>
      <c r="CC258" s="16"/>
      <c r="CD258" s="16"/>
      <c r="CE258" s="16"/>
      <c r="CF258" s="16"/>
      <c r="CG258" s="16"/>
      <c r="CH258" s="16">
        <v>1</v>
      </c>
      <c r="CI258" s="16"/>
      <c r="CJ258" s="16"/>
      <c r="CK258" s="16"/>
      <c r="CL258" s="16"/>
      <c r="CM258" s="16"/>
      <c r="CN258" s="16"/>
      <c r="CO258" s="16"/>
      <c r="CP258" s="16"/>
      <c r="CQ258" s="16"/>
      <c r="CR258" s="16"/>
      <c r="CS258" s="16"/>
      <c r="CT258" s="16"/>
      <c r="CU258" s="16"/>
      <c r="CV258" s="16"/>
      <c r="CW258" s="16"/>
      <c r="CX258" s="16"/>
      <c r="CY258" s="16"/>
      <c r="CZ258" s="16"/>
      <c r="DA258" s="16"/>
      <c r="DB258" s="16"/>
      <c r="DC258" s="16"/>
      <c r="DD258" s="16"/>
      <c r="DE258" s="16"/>
      <c r="DF258" s="16"/>
      <c r="DG258" s="16"/>
      <c r="DH258" s="16"/>
      <c r="DI258" s="16"/>
      <c r="DJ258" s="16"/>
      <c r="DK258" s="16"/>
      <c r="LK258" t="s">
        <v>15</v>
      </c>
      <c r="LL258">
        <v>240000</v>
      </c>
      <c r="LM258" t="s">
        <v>12</v>
      </c>
    </row>
    <row r="259" spans="1:325" ht="15.75" thickBot="1" x14ac:dyDescent="0.3">
      <c r="A259" s="9" t="s">
        <v>12</v>
      </c>
      <c r="B259" s="10" t="s">
        <v>50</v>
      </c>
      <c r="C259" s="10" t="s">
        <v>26</v>
      </c>
      <c r="D259" s="11">
        <v>44607.688194444447</v>
      </c>
      <c r="E259" s="11">
        <f t="shared" si="10"/>
        <v>44576</v>
      </c>
      <c r="F259" s="11">
        <f>DATE(YEAR($E259),MONTH($E259),DAY($E259)+$LL259/10)</f>
        <v>45626</v>
      </c>
      <c r="G259" s="11">
        <f>DATE(YEAR($F259),MONTH($F259),DAY($F259)+$LL259/10)</f>
        <v>46676</v>
      </c>
      <c r="H259" s="11">
        <f>DATE(YEAR($G259),MONTH($G259),DAY($G259)+$LL259/10)</f>
        <v>47726</v>
      </c>
      <c r="I259" s="11">
        <f>DATE(YEAR($H259),MONTH($H259),DAY($H259)+$LL259/10)</f>
        <v>48776</v>
      </c>
      <c r="J259" s="12">
        <f>DATE(YEAR($I259),MONTH($I259),DAY($I259)+$LL259/10)</f>
        <v>49826</v>
      </c>
      <c r="K259" s="15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6"/>
      <c r="BO259" s="16"/>
      <c r="BP259" s="16"/>
      <c r="BQ259" s="16"/>
      <c r="BR259" s="16"/>
      <c r="BS259" s="16"/>
      <c r="BT259" s="16"/>
      <c r="BU259" s="16"/>
      <c r="BV259" s="16"/>
      <c r="BW259" s="16"/>
      <c r="BX259" s="16"/>
      <c r="BY259" s="16"/>
      <c r="BZ259" s="16"/>
      <c r="CA259" s="16"/>
      <c r="CB259" s="16"/>
      <c r="CC259" s="16"/>
      <c r="CD259" s="16"/>
      <c r="CE259" s="16"/>
      <c r="CF259" s="16"/>
      <c r="CG259" s="16"/>
      <c r="CH259" s="16"/>
      <c r="CI259" s="16"/>
      <c r="CJ259" s="16"/>
      <c r="CK259" s="16"/>
      <c r="CL259" s="16"/>
      <c r="CM259" s="16"/>
      <c r="CN259" s="16"/>
      <c r="CO259" s="16"/>
      <c r="CP259" s="16"/>
      <c r="CQ259" s="16"/>
      <c r="CR259" s="16"/>
      <c r="CS259" s="16"/>
      <c r="CT259" s="16"/>
      <c r="CU259" s="16"/>
      <c r="CV259" s="16"/>
      <c r="CW259" s="16"/>
      <c r="CX259" s="16"/>
      <c r="CY259" s="16"/>
      <c r="CZ259" s="16"/>
      <c r="DA259" s="16"/>
      <c r="DB259" s="16"/>
      <c r="DC259" s="16"/>
      <c r="DD259" s="16"/>
      <c r="DE259" s="16"/>
      <c r="DF259" s="16"/>
      <c r="DG259" s="16"/>
      <c r="DH259" s="16"/>
      <c r="DI259" s="16"/>
      <c r="DJ259" s="16"/>
      <c r="DK259" s="16">
        <v>1</v>
      </c>
      <c r="LK259" t="s">
        <v>21</v>
      </c>
      <c r="LL259">
        <v>10500</v>
      </c>
      <c r="LM259" t="s">
        <v>12</v>
      </c>
    </row>
    <row r="260" spans="1:325" ht="15.75" thickBot="1" x14ac:dyDescent="0.3">
      <c r="A260" s="9" t="s">
        <v>12</v>
      </c>
      <c r="B260" s="10" t="s">
        <v>50</v>
      </c>
      <c r="C260" s="10" t="s">
        <v>26</v>
      </c>
      <c r="D260" s="11">
        <v>45001.554166666669</v>
      </c>
      <c r="E260" s="11">
        <f t="shared" si="10"/>
        <v>44973</v>
      </c>
      <c r="F260" s="11">
        <f>DATE(YEAR($E260),MONTH($E260),DAY($E260)+$LL260/10)</f>
        <v>46023</v>
      </c>
      <c r="G260" s="11">
        <f>DATE(YEAR($F260),MONTH($F260),DAY($F260)+$LL260/10)</f>
        <v>47073</v>
      </c>
      <c r="H260" s="11">
        <f>DATE(YEAR($G260),MONTH($G260),DAY($G260)+$LL260/10)</f>
        <v>48123</v>
      </c>
      <c r="I260" s="11">
        <f>DATE(YEAR($H260),MONTH($H260),DAY($H260)+$LL260/10)</f>
        <v>49173</v>
      </c>
      <c r="J260" s="12">
        <f>DATE(YEAR($I260),MONTH($I260),DAY($I260)+$LL260/10)</f>
        <v>50223</v>
      </c>
      <c r="K260" s="15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6"/>
      <c r="BO260" s="16"/>
      <c r="BP260" s="16"/>
      <c r="BQ260" s="16"/>
      <c r="BR260" s="16"/>
      <c r="BS260" s="16"/>
      <c r="BT260" s="16"/>
      <c r="BU260" s="16"/>
      <c r="BV260" s="16"/>
      <c r="BW260" s="16"/>
      <c r="BX260" s="16"/>
      <c r="BY260" s="16"/>
      <c r="BZ260" s="16"/>
      <c r="CA260" s="16"/>
      <c r="CB260" s="16"/>
      <c r="CC260" s="16"/>
      <c r="CD260" s="16"/>
      <c r="CE260" s="16"/>
      <c r="CF260" s="16"/>
      <c r="CG260" s="16"/>
      <c r="CH260" s="16"/>
      <c r="CI260" s="16"/>
      <c r="CJ260" s="16"/>
      <c r="CK260" s="16"/>
      <c r="CL260" s="16"/>
      <c r="CM260" s="16"/>
      <c r="CN260" s="16"/>
      <c r="CO260" s="16"/>
      <c r="CP260" s="16"/>
      <c r="CQ260" s="16"/>
      <c r="CR260" s="16"/>
      <c r="CS260" s="16"/>
      <c r="CT260" s="16"/>
      <c r="CU260" s="16"/>
      <c r="CV260" s="16"/>
      <c r="CW260" s="16"/>
      <c r="CX260" s="16"/>
      <c r="CY260" s="16"/>
      <c r="CZ260" s="16"/>
      <c r="DA260" s="16"/>
      <c r="DB260" s="16"/>
      <c r="DC260" s="16"/>
      <c r="DD260" s="16"/>
      <c r="DE260" s="16"/>
      <c r="DF260" s="16"/>
      <c r="DG260" s="16"/>
      <c r="DH260" s="16"/>
      <c r="DI260" s="16"/>
      <c r="DJ260" s="16"/>
      <c r="DK260" s="16"/>
      <c r="LK260" t="s">
        <v>21</v>
      </c>
      <c r="LL260">
        <v>10500</v>
      </c>
      <c r="LM260" t="s">
        <v>12</v>
      </c>
    </row>
    <row r="261" spans="1:325" ht="15.75" thickBot="1" x14ac:dyDescent="0.3">
      <c r="A261" s="9" t="s">
        <v>12</v>
      </c>
      <c r="B261" s="10" t="s">
        <v>50</v>
      </c>
      <c r="C261" s="10" t="s">
        <v>17</v>
      </c>
      <c r="D261" s="11">
        <v>44029.645833333336</v>
      </c>
      <c r="E261" s="11">
        <f>DATE(YEAR($D261),MONTH($D261)-2,DAY($D261))</f>
        <v>43968</v>
      </c>
      <c r="F261" s="11">
        <f>DATE(YEAR($E261),MONTH($E261)+$LL261,DAY($E261))</f>
        <v>45063</v>
      </c>
      <c r="G261" s="11">
        <f>DATE(YEAR($F261),MONTH($F261)+$LL261,DAY($F261))</f>
        <v>46159</v>
      </c>
      <c r="H261" s="11">
        <f>DATE(YEAR($G261),MONTH($G261)+$LL261,DAY($G261))</f>
        <v>47255</v>
      </c>
      <c r="I261" s="11">
        <f>DATE(YEAR($H261),MONTH($H261)+$LL261,DAY($H261))</f>
        <v>48351</v>
      </c>
      <c r="J261" s="12">
        <f>DATE(YEAR($I261),MONTH($I261)+$LL261,DAY($I261))</f>
        <v>49446</v>
      </c>
      <c r="K261" s="15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>
        <v>1</v>
      </c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6"/>
      <c r="BO261" s="16"/>
      <c r="BP261" s="16"/>
      <c r="BQ261" s="16"/>
      <c r="BR261" s="16"/>
      <c r="BS261" s="16"/>
      <c r="BT261" s="16"/>
      <c r="BU261" s="16"/>
      <c r="BV261" s="16"/>
      <c r="BW261" s="16"/>
      <c r="BX261" s="16"/>
      <c r="BY261" s="16"/>
      <c r="BZ261" s="16"/>
      <c r="CA261" s="16"/>
      <c r="CB261" s="16"/>
      <c r="CC261" s="16"/>
      <c r="CD261" s="16"/>
      <c r="CE261" s="16"/>
      <c r="CF261" s="16"/>
      <c r="CG261" s="16"/>
      <c r="CH261" s="16"/>
      <c r="CI261" s="16"/>
      <c r="CJ261" s="16"/>
      <c r="CK261" s="16"/>
      <c r="CL261" s="16"/>
      <c r="CM261" s="16"/>
      <c r="CN261" s="16"/>
      <c r="CO261" s="16"/>
      <c r="CP261" s="16"/>
      <c r="CQ261" s="16"/>
      <c r="CR261" s="16"/>
      <c r="CS261" s="16"/>
      <c r="CT261" s="16"/>
      <c r="CU261" s="16"/>
      <c r="CV261" s="16"/>
      <c r="CW261" s="16"/>
      <c r="CX261" s="16"/>
      <c r="CY261" s="16"/>
      <c r="CZ261" s="16"/>
      <c r="DA261" s="16"/>
      <c r="DB261" s="16"/>
      <c r="DC261" s="16"/>
      <c r="DD261" s="16"/>
      <c r="DE261" s="16"/>
      <c r="DF261" s="16"/>
      <c r="DG261" s="16"/>
      <c r="DH261" s="16"/>
      <c r="DI261" s="16"/>
      <c r="DJ261" s="16"/>
      <c r="DK261" s="16"/>
      <c r="LK261" t="s">
        <v>18</v>
      </c>
      <c r="LL261">
        <v>36</v>
      </c>
      <c r="LM261" t="s">
        <v>12</v>
      </c>
    </row>
    <row r="262" spans="1:325" ht="15.75" thickBot="1" x14ac:dyDescent="0.3">
      <c r="A262" s="9" t="s">
        <v>12</v>
      </c>
      <c r="B262" s="10" t="s">
        <v>50</v>
      </c>
      <c r="C262" s="10" t="s">
        <v>19</v>
      </c>
      <c r="D262" s="11">
        <v>45036.595138888886</v>
      </c>
      <c r="E262" s="11">
        <f>DATE(YEAR($D262),MONTH($D262)-2,DAY($D262))</f>
        <v>44977</v>
      </c>
      <c r="F262" s="11">
        <f>DATE(YEAR($E262)+$LL262,MONTH($E262),DAY($E262))</f>
        <v>47169</v>
      </c>
      <c r="G262" s="11">
        <f>DATE(YEAR($F262)+$LL262,MONTH($F262),DAY($F262))</f>
        <v>49360</v>
      </c>
      <c r="H262" s="11">
        <f>DATE(YEAR($G262)+$LL262,MONTH($G262),DAY($G262))</f>
        <v>51552</v>
      </c>
      <c r="I262" s="11">
        <f>DATE(YEAR($H262)+$LL262,MONTH($H262),DAY($H262))</f>
        <v>53743</v>
      </c>
      <c r="J262" s="12">
        <f>DATE(YEAR($I262)+$LL262,MONTH($I262),DAY($I262))</f>
        <v>55935</v>
      </c>
      <c r="K262" s="15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6"/>
      <c r="BO262" s="16"/>
      <c r="BP262" s="16"/>
      <c r="BQ262" s="16"/>
      <c r="BR262" s="16"/>
      <c r="BS262" s="16"/>
      <c r="BT262" s="16"/>
      <c r="BU262" s="16"/>
      <c r="BV262" s="16"/>
      <c r="BW262" s="16"/>
      <c r="BX262" s="16"/>
      <c r="BY262" s="16"/>
      <c r="BZ262" s="16"/>
      <c r="CA262" s="16"/>
      <c r="CB262" s="16"/>
      <c r="CC262" s="16"/>
      <c r="CD262" s="16"/>
      <c r="CE262" s="16"/>
      <c r="CF262" s="16"/>
      <c r="CG262" s="16"/>
      <c r="CH262" s="16"/>
      <c r="CI262" s="16"/>
      <c r="CJ262" s="16"/>
      <c r="CK262" s="16"/>
      <c r="CL262" s="16"/>
      <c r="CM262" s="16"/>
      <c r="CN262" s="16"/>
      <c r="CO262" s="16"/>
      <c r="CP262" s="16"/>
      <c r="CQ262" s="16"/>
      <c r="CR262" s="16"/>
      <c r="CS262" s="16"/>
      <c r="CT262" s="16"/>
      <c r="CU262" s="16"/>
      <c r="CV262" s="16"/>
      <c r="CW262" s="16"/>
      <c r="CX262" s="16"/>
      <c r="CY262" s="16"/>
      <c r="CZ262" s="16"/>
      <c r="DA262" s="16"/>
      <c r="DB262" s="16"/>
      <c r="DC262" s="16"/>
      <c r="DD262" s="16"/>
      <c r="DE262" s="16"/>
      <c r="DF262" s="16"/>
      <c r="DG262" s="16"/>
      <c r="DH262" s="16"/>
      <c r="DI262" s="16"/>
      <c r="DJ262" s="16"/>
      <c r="DK262" s="16"/>
      <c r="LK262" t="s">
        <v>16</v>
      </c>
      <c r="LL262">
        <v>6</v>
      </c>
      <c r="LM262" t="s">
        <v>12</v>
      </c>
    </row>
    <row r="263" spans="1:325" ht="15.75" thickBot="1" x14ac:dyDescent="0.3">
      <c r="A263" s="9" t="s">
        <v>12</v>
      </c>
      <c r="B263" s="10" t="s">
        <v>50</v>
      </c>
      <c r="C263" s="10" t="s">
        <v>20</v>
      </c>
      <c r="D263" s="11">
        <v>44991.470833333333</v>
      </c>
      <c r="E263" s="11">
        <f>DATE(YEAR($D263),MONTH($D263)-1,DAY($D263))</f>
        <v>44963</v>
      </c>
      <c r="F263" s="11">
        <f>DATE(YEAR($E263),MONTH($E263),DAY($E263)+$LL263/10)</f>
        <v>45263</v>
      </c>
      <c r="G263" s="11">
        <f>DATE(YEAR($F263),MONTH($F263),DAY($F263)+$LL263/10)</f>
        <v>45563</v>
      </c>
      <c r="H263" s="11">
        <f>DATE(YEAR($G263),MONTH($G263),DAY($G263)+$LL263/10)</f>
        <v>45863</v>
      </c>
      <c r="I263" s="11">
        <f>DATE(YEAR($H263),MONTH($H263),DAY($H263)+$LL263/10)</f>
        <v>46163</v>
      </c>
      <c r="J263" s="12">
        <f>DATE(YEAR($I263),MONTH($I263),DAY($I263)+$LL263/10)</f>
        <v>46463</v>
      </c>
      <c r="K263" s="15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6"/>
      <c r="BO263" s="16"/>
      <c r="BP263" s="16"/>
      <c r="BQ263" s="16"/>
      <c r="BR263" s="16"/>
      <c r="BS263" s="16"/>
      <c r="BT263" s="16"/>
      <c r="BU263" s="16"/>
      <c r="BV263" s="16"/>
      <c r="BW263" s="16"/>
      <c r="BX263" s="16"/>
      <c r="BY263" s="16"/>
      <c r="BZ263" s="16"/>
      <c r="CA263" s="16"/>
      <c r="CB263" s="16"/>
      <c r="CC263" s="16"/>
      <c r="CD263" s="16"/>
      <c r="CE263" s="16"/>
      <c r="CF263" s="16"/>
      <c r="CG263" s="16"/>
      <c r="CH263" s="16"/>
      <c r="CI263" s="16"/>
      <c r="CJ263" s="16"/>
      <c r="CK263" s="16"/>
      <c r="CL263" s="16"/>
      <c r="CM263" s="16"/>
      <c r="CN263" s="16"/>
      <c r="CO263" s="16"/>
      <c r="CP263" s="16"/>
      <c r="CQ263" s="16"/>
      <c r="CR263" s="16"/>
      <c r="CS263" s="16"/>
      <c r="CT263" s="16"/>
      <c r="CU263" s="16"/>
      <c r="CV263" s="16"/>
      <c r="CW263" s="16"/>
      <c r="CX263" s="16"/>
      <c r="CY263" s="16"/>
      <c r="CZ263" s="16"/>
      <c r="DA263" s="16"/>
      <c r="DB263" s="16"/>
      <c r="DC263" s="16"/>
      <c r="DD263" s="16"/>
      <c r="DE263" s="16"/>
      <c r="DF263" s="16"/>
      <c r="DG263" s="16"/>
      <c r="DH263" s="16"/>
      <c r="DI263" s="16"/>
      <c r="DJ263" s="16"/>
      <c r="DK263" s="16"/>
      <c r="LK263" t="s">
        <v>21</v>
      </c>
      <c r="LL263">
        <v>3000</v>
      </c>
      <c r="LM263" t="s">
        <v>12</v>
      </c>
    </row>
    <row r="264" spans="1:325" ht="15.75" thickBot="1" x14ac:dyDescent="0.3">
      <c r="A264" s="9" t="s">
        <v>12</v>
      </c>
      <c r="B264" s="10" t="s">
        <v>50</v>
      </c>
      <c r="C264" s="10" t="s">
        <v>20</v>
      </c>
      <c r="D264" s="11">
        <v>44968.873611111114</v>
      </c>
      <c r="E264" s="11">
        <f>DATE(YEAR($D264),MONTH($D264)-1,DAY($D264))</f>
        <v>44937</v>
      </c>
      <c r="F264" s="11">
        <f>DATE(YEAR($E264),MONTH($E264),DAY($E264)+$LL264/10)</f>
        <v>45237</v>
      </c>
      <c r="G264" s="11">
        <f>DATE(YEAR($F264),MONTH($F264),DAY($F264)+$LL264/10)</f>
        <v>45537</v>
      </c>
      <c r="H264" s="11">
        <f>DATE(YEAR($G264),MONTH($G264),DAY($G264)+$LL264/10)</f>
        <v>45837</v>
      </c>
      <c r="I264" s="11">
        <f>DATE(YEAR($H264),MONTH($H264),DAY($H264)+$LL264/10)</f>
        <v>46137</v>
      </c>
      <c r="J264" s="12">
        <f>DATE(YEAR($I264),MONTH($I264),DAY($I264)+$LL264/10)</f>
        <v>46437</v>
      </c>
      <c r="K264" s="15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6"/>
      <c r="BO264" s="16"/>
      <c r="BP264" s="16"/>
      <c r="BQ264" s="16"/>
      <c r="BR264" s="16"/>
      <c r="BS264" s="16"/>
      <c r="BT264" s="16"/>
      <c r="BU264" s="16"/>
      <c r="BV264" s="16"/>
      <c r="BW264" s="16"/>
      <c r="BX264" s="16"/>
      <c r="BY264" s="16"/>
      <c r="BZ264" s="16"/>
      <c r="CA264" s="16"/>
      <c r="CB264" s="16"/>
      <c r="CC264" s="16"/>
      <c r="CD264" s="16"/>
      <c r="CE264" s="16"/>
      <c r="CF264" s="16"/>
      <c r="CG264" s="16"/>
      <c r="CH264" s="16"/>
      <c r="CI264" s="16"/>
      <c r="CJ264" s="16"/>
      <c r="CK264" s="16"/>
      <c r="CL264" s="16"/>
      <c r="CM264" s="16"/>
      <c r="CN264" s="16"/>
      <c r="CO264" s="16"/>
      <c r="CP264" s="16"/>
      <c r="CQ264" s="16"/>
      <c r="CR264" s="16"/>
      <c r="CS264" s="16"/>
      <c r="CT264" s="16"/>
      <c r="CU264" s="16"/>
      <c r="CV264" s="16"/>
      <c r="CW264" s="16"/>
      <c r="CX264" s="16"/>
      <c r="CY264" s="16"/>
      <c r="CZ264" s="16"/>
      <c r="DA264" s="16"/>
      <c r="DB264" s="16"/>
      <c r="DC264" s="16"/>
      <c r="DD264" s="16"/>
      <c r="DE264" s="16"/>
      <c r="DF264" s="16"/>
      <c r="DG264" s="16"/>
      <c r="DH264" s="16"/>
      <c r="DI264" s="16"/>
      <c r="DJ264" s="16"/>
      <c r="DK264" s="16"/>
      <c r="LK264" t="s">
        <v>21</v>
      </c>
      <c r="LL264">
        <v>3000</v>
      </c>
      <c r="LM264" t="s">
        <v>12</v>
      </c>
    </row>
    <row r="265" spans="1:325" ht="15.75" thickBot="1" x14ac:dyDescent="0.3">
      <c r="A265" s="9" t="s">
        <v>12</v>
      </c>
      <c r="B265" s="10" t="s">
        <v>50</v>
      </c>
      <c r="C265" s="10" t="s">
        <v>22</v>
      </c>
      <c r="D265" s="11">
        <v>43965.990277777775</v>
      </c>
      <c r="E265" s="11">
        <f>DATE(YEAR($D265),MONTH($D265)-2,DAY($D265))</f>
        <v>43904</v>
      </c>
      <c r="F265" s="11">
        <f>DATE(YEAR($E265),MONTH($E265)+$LL265,DAY($E265))</f>
        <v>44634</v>
      </c>
      <c r="G265" s="11">
        <f>DATE(YEAR($F265),MONTH($F265)+$LL265,DAY($F265))</f>
        <v>45365</v>
      </c>
      <c r="H265" s="11">
        <f>DATE(YEAR($G265),MONTH($G265)+$LL265,DAY($G265))</f>
        <v>46095</v>
      </c>
      <c r="I265" s="11">
        <f>DATE(YEAR($H265),MONTH($H265)+$LL265,DAY($H265))</f>
        <v>46826</v>
      </c>
      <c r="J265" s="12">
        <f>DATE(YEAR($I265),MONTH($I265)+$LL265,DAY($I265))</f>
        <v>47556</v>
      </c>
      <c r="K265" s="15"/>
      <c r="L265" s="16"/>
      <c r="M265" s="16"/>
      <c r="N265" s="16"/>
      <c r="O265" s="16"/>
      <c r="P265" s="16"/>
      <c r="Q265" s="16"/>
      <c r="R265" s="16"/>
      <c r="S265" s="16">
        <v>1</v>
      </c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  <c r="BB265" s="16"/>
      <c r="BC265" s="16"/>
      <c r="BD265" s="16"/>
      <c r="BE265" s="16"/>
      <c r="BF265" s="16"/>
      <c r="BG265" s="16"/>
      <c r="BH265" s="16"/>
      <c r="BI265" s="16"/>
      <c r="BJ265" s="16"/>
      <c r="BK265" s="16"/>
      <c r="BL265" s="16"/>
      <c r="BM265" s="16"/>
      <c r="BN265" s="16"/>
      <c r="BO265" s="16"/>
      <c r="BP265" s="16"/>
      <c r="BQ265" s="16"/>
      <c r="BR265" s="16"/>
      <c r="BS265" s="16"/>
      <c r="BT265" s="16"/>
      <c r="BU265" s="16"/>
      <c r="BV265" s="16"/>
      <c r="BW265" s="16"/>
      <c r="BX265" s="16"/>
      <c r="BY265" s="16"/>
      <c r="BZ265" s="16"/>
      <c r="CA265" s="16"/>
      <c r="CB265" s="16"/>
      <c r="CC265" s="16"/>
      <c r="CD265" s="16"/>
      <c r="CE265" s="16"/>
      <c r="CF265" s="16"/>
      <c r="CG265" s="16"/>
      <c r="CH265" s="16"/>
      <c r="CI265" s="16"/>
      <c r="CJ265" s="16"/>
      <c r="CK265" s="16"/>
      <c r="CL265" s="16"/>
      <c r="CM265" s="16"/>
      <c r="CN265" s="16"/>
      <c r="CO265" s="16"/>
      <c r="CP265" s="16"/>
      <c r="CQ265" s="16"/>
      <c r="CR265" s="16"/>
      <c r="CS265" s="16"/>
      <c r="CT265" s="16"/>
      <c r="CU265" s="16"/>
      <c r="CV265" s="16"/>
      <c r="CW265" s="16"/>
      <c r="CX265" s="16"/>
      <c r="CY265" s="16"/>
      <c r="CZ265" s="16"/>
      <c r="DA265" s="16"/>
      <c r="DB265" s="16"/>
      <c r="DC265" s="16"/>
      <c r="DD265" s="16"/>
      <c r="DE265" s="16"/>
      <c r="DF265" s="16"/>
      <c r="DG265" s="16"/>
      <c r="DH265" s="16"/>
      <c r="DI265" s="16"/>
      <c r="DJ265" s="16"/>
      <c r="DK265" s="16"/>
      <c r="LK265" t="s">
        <v>18</v>
      </c>
      <c r="LL265">
        <v>24</v>
      </c>
      <c r="LM265" t="s">
        <v>12</v>
      </c>
    </row>
    <row r="266" spans="1:325" ht="15.75" thickBot="1" x14ac:dyDescent="0.3">
      <c r="A266" s="9" t="s">
        <v>12</v>
      </c>
      <c r="B266" s="10" t="s">
        <v>50</v>
      </c>
      <c r="C266" s="10" t="s">
        <v>23</v>
      </c>
      <c r="D266" s="11">
        <v>44238.859027777777</v>
      </c>
      <c r="E266" s="11">
        <f>DATE(YEAR($D266),MONTH($D266)-1,DAY($D266))</f>
        <v>44207</v>
      </c>
      <c r="F266" s="11">
        <f>DATE(YEAR($E266),MONTH($E266),DAY($E266)+$LL266/10)</f>
        <v>44357</v>
      </c>
      <c r="G266" s="11">
        <f>DATE(YEAR($F266),MONTH($F266),DAY($F266)+$LL266/10)</f>
        <v>44507</v>
      </c>
      <c r="H266" s="11">
        <f>DATE(YEAR($G266),MONTH($G266),DAY($G266)+$LL266/10)</f>
        <v>44657</v>
      </c>
      <c r="I266" s="11">
        <f>DATE(YEAR($H266),MONTH($H266),DAY($H266)+$LL266/10)</f>
        <v>44807</v>
      </c>
      <c r="J266" s="12">
        <f>DATE(YEAR($I266),MONTH($I266),DAY($I266)+$LL266/10)</f>
        <v>44957</v>
      </c>
      <c r="K266" s="15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  <c r="BB266" s="16"/>
      <c r="BC266" s="16"/>
      <c r="BD266" s="16"/>
      <c r="BE266" s="16"/>
      <c r="BF266" s="16"/>
      <c r="BG266" s="16"/>
      <c r="BH266" s="16"/>
      <c r="BI266" s="16"/>
      <c r="BJ266" s="16"/>
      <c r="BK266" s="16">
        <v>1</v>
      </c>
      <c r="BL266" s="16"/>
      <c r="BM266" s="16"/>
      <c r="BN266" s="16"/>
      <c r="BO266" s="16"/>
      <c r="BP266" s="16"/>
      <c r="BQ266" s="16"/>
      <c r="BR266" s="16"/>
      <c r="BS266" s="16"/>
      <c r="BT266" s="16"/>
      <c r="BU266" s="16"/>
      <c r="BV266" s="16"/>
      <c r="BW266" s="16"/>
      <c r="BX266" s="16"/>
      <c r="BY266" s="16"/>
      <c r="BZ266" s="16"/>
      <c r="CA266" s="16"/>
      <c r="CB266" s="16"/>
      <c r="CC266" s="16"/>
      <c r="CD266" s="16"/>
      <c r="CE266" s="16"/>
      <c r="CF266" s="16">
        <v>1</v>
      </c>
      <c r="CG266" s="16"/>
      <c r="CH266" s="16"/>
      <c r="CI266" s="16"/>
      <c r="CJ266" s="16"/>
      <c r="CK266" s="16"/>
      <c r="CL266" s="16"/>
      <c r="CM266" s="16"/>
      <c r="CN266" s="16"/>
      <c r="CO266" s="16"/>
      <c r="CP266" s="16"/>
      <c r="CQ266" s="16"/>
      <c r="CR266" s="16"/>
      <c r="CS266" s="16"/>
      <c r="CT266" s="16"/>
      <c r="CU266" s="16"/>
      <c r="CV266" s="16"/>
      <c r="CW266" s="16"/>
      <c r="CX266" s="16"/>
      <c r="CY266" s="16"/>
      <c r="CZ266" s="16"/>
      <c r="DA266" s="16">
        <v>1</v>
      </c>
      <c r="DB266" s="16"/>
      <c r="DC266" s="16"/>
      <c r="DD266" s="16"/>
      <c r="DE266" s="16"/>
      <c r="DF266" s="16"/>
      <c r="DG266" s="16"/>
      <c r="DH266" s="16"/>
      <c r="DI266" s="16"/>
      <c r="DJ266" s="16"/>
      <c r="DK266" s="16"/>
      <c r="LK266" t="s">
        <v>21</v>
      </c>
      <c r="LL266">
        <v>1500</v>
      </c>
      <c r="LM266" t="s">
        <v>12</v>
      </c>
    </row>
    <row r="267" spans="1:325" ht="15.75" thickBot="1" x14ac:dyDescent="0.3">
      <c r="A267" s="9" t="s">
        <v>12</v>
      </c>
      <c r="B267" s="10" t="s">
        <v>50</v>
      </c>
      <c r="C267" s="10" t="s">
        <v>23</v>
      </c>
      <c r="D267" s="11">
        <v>44200.120138888888</v>
      </c>
      <c r="E267" s="11">
        <f>DATE(YEAR($D267),MONTH($D267)-1,DAY($D267))</f>
        <v>44169</v>
      </c>
      <c r="F267" s="11">
        <f>DATE(YEAR($E267),MONTH($E267),DAY($E267)+$LL267/10)</f>
        <v>44319</v>
      </c>
      <c r="G267" s="11">
        <f>DATE(YEAR($F267),MONTH($F267),DAY($F267)+$LL267/10)</f>
        <v>44469</v>
      </c>
      <c r="H267" s="11">
        <f>DATE(YEAR($G267),MONTH($G267),DAY($G267)+$LL267/10)</f>
        <v>44619</v>
      </c>
      <c r="I267" s="11">
        <f>DATE(YEAR($H267),MONTH($H267),DAY($H267)+$LL267/10)</f>
        <v>44769</v>
      </c>
      <c r="J267" s="12">
        <f>DATE(YEAR($I267),MONTH($I267),DAY($I267)+$LL267/10)</f>
        <v>44919</v>
      </c>
      <c r="K267" s="15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  <c r="BB267" s="16"/>
      <c r="BC267" s="16"/>
      <c r="BD267" s="16"/>
      <c r="BE267" s="16">
        <v>1</v>
      </c>
      <c r="BF267" s="16"/>
      <c r="BG267" s="16"/>
      <c r="BH267" s="16"/>
      <c r="BI267" s="16"/>
      <c r="BJ267" s="16"/>
      <c r="BK267" s="16"/>
      <c r="BL267" s="16"/>
      <c r="BM267" s="16"/>
      <c r="BN267" s="16"/>
      <c r="BO267" s="16"/>
      <c r="BP267" s="16"/>
      <c r="BQ267" s="16"/>
      <c r="BR267" s="16"/>
      <c r="BS267" s="16"/>
      <c r="BT267" s="16"/>
      <c r="BU267" s="16"/>
      <c r="BV267" s="16"/>
      <c r="BW267" s="16"/>
      <c r="BX267" s="16"/>
      <c r="BY267" s="16"/>
      <c r="BZ267" s="16"/>
      <c r="CA267" s="16">
        <v>1</v>
      </c>
      <c r="CB267" s="16"/>
      <c r="CC267" s="16"/>
      <c r="CD267" s="16"/>
      <c r="CE267" s="16"/>
      <c r="CF267" s="16"/>
      <c r="CG267" s="16"/>
      <c r="CH267" s="16"/>
      <c r="CI267" s="16"/>
      <c r="CJ267" s="16"/>
      <c r="CK267" s="16"/>
      <c r="CL267" s="16"/>
      <c r="CM267" s="16"/>
      <c r="CN267" s="16"/>
      <c r="CO267" s="16"/>
      <c r="CP267" s="16"/>
      <c r="CQ267" s="16"/>
      <c r="CR267" s="16"/>
      <c r="CS267" s="16"/>
      <c r="CT267" s="16"/>
      <c r="CU267" s="16"/>
      <c r="CV267" s="16">
        <v>1</v>
      </c>
      <c r="CW267" s="16"/>
      <c r="CX267" s="16"/>
      <c r="CY267" s="16"/>
      <c r="CZ267" s="16"/>
      <c r="DA267" s="16"/>
      <c r="DB267" s="16"/>
      <c r="DC267" s="16"/>
      <c r="DD267" s="16"/>
      <c r="DE267" s="16"/>
      <c r="DF267" s="16"/>
      <c r="DG267" s="16"/>
      <c r="DH267" s="16"/>
      <c r="DI267" s="16"/>
      <c r="DJ267" s="16"/>
      <c r="DK267" s="16"/>
      <c r="LK267" t="s">
        <v>21</v>
      </c>
      <c r="LL267">
        <v>1500</v>
      </c>
      <c r="LM267" t="s">
        <v>12</v>
      </c>
    </row>
    <row r="268" spans="1:325" ht="15.75" thickBot="1" x14ac:dyDescent="0.3">
      <c r="A268" s="9" t="s">
        <v>12</v>
      </c>
      <c r="B268" s="10" t="s">
        <v>50</v>
      </c>
      <c r="C268" s="10" t="s">
        <v>14</v>
      </c>
      <c r="D268" s="11">
        <v>43988.928472222222</v>
      </c>
      <c r="E268" s="11">
        <f t="shared" ref="E268:E283" si="11">DATE(YEAR($D268),MONTH($D268)-2,DAY($D268))</f>
        <v>43927</v>
      </c>
      <c r="F268" s="11">
        <f>DATE(YEAR($E268),MONTH($E268),DAY($E268)+$LL268*30.4/10000)</f>
        <v>44839</v>
      </c>
      <c r="G268" s="11">
        <f>DATE(YEAR($F268),MONTH($F268),DAY($F268)+$LL268*30.4/10000)</f>
        <v>45751</v>
      </c>
      <c r="H268" s="11">
        <f>DATE(YEAR($G268),MONTH($G268),DAY($G268)+$LL268*30.4/10000)</f>
        <v>46663</v>
      </c>
      <c r="I268" s="11">
        <f>DATE(YEAR($H268),MONTH($H268),DAY($H268)+$LL268*30.4/10000)</f>
        <v>47575</v>
      </c>
      <c r="J268" s="12">
        <f>DATE(YEAR($I268),MONTH($I268),DAY($I268)+$LL268*30.4/10000)</f>
        <v>48487</v>
      </c>
      <c r="K268" s="15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>
        <v>1</v>
      </c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  <c r="BB268" s="16"/>
      <c r="BC268" s="16"/>
      <c r="BD268" s="16"/>
      <c r="BE268" s="16"/>
      <c r="BF268" s="16"/>
      <c r="BG268" s="16"/>
      <c r="BH268" s="16"/>
      <c r="BI268" s="16"/>
      <c r="BJ268" s="16"/>
      <c r="BK268" s="16"/>
      <c r="BL268" s="16"/>
      <c r="BM268" s="16"/>
      <c r="BN268" s="16"/>
      <c r="BO268" s="16"/>
      <c r="BP268" s="16"/>
      <c r="BQ268" s="16"/>
      <c r="BR268" s="16"/>
      <c r="BS268" s="16"/>
      <c r="BT268" s="16"/>
      <c r="BU268" s="16"/>
      <c r="BV268" s="16"/>
      <c r="BW268" s="16"/>
      <c r="BX268" s="16"/>
      <c r="BY268" s="16"/>
      <c r="BZ268" s="16"/>
      <c r="CA268" s="16"/>
      <c r="CB268" s="16"/>
      <c r="CC268" s="16"/>
      <c r="CD268" s="16"/>
      <c r="CE268" s="16"/>
      <c r="CF268" s="16"/>
      <c r="CG268" s="16"/>
      <c r="CH268" s="16"/>
      <c r="CI268" s="16"/>
      <c r="CJ268" s="16"/>
      <c r="CK268" s="16"/>
      <c r="CL268" s="16"/>
      <c r="CM268" s="16"/>
      <c r="CN268" s="16"/>
      <c r="CO268" s="16"/>
      <c r="CP268" s="16"/>
      <c r="CQ268" s="16"/>
      <c r="CR268" s="16"/>
      <c r="CS268" s="16"/>
      <c r="CT268" s="16"/>
      <c r="CU268" s="16"/>
      <c r="CV268" s="16"/>
      <c r="CW268" s="16"/>
      <c r="CX268" s="16"/>
      <c r="CY268" s="16"/>
      <c r="CZ268" s="16"/>
      <c r="DA268" s="16"/>
      <c r="DB268" s="16"/>
      <c r="DC268" s="16"/>
      <c r="DD268" s="16"/>
      <c r="DE268" s="16"/>
      <c r="DF268" s="16"/>
      <c r="DG268" s="16"/>
      <c r="DH268" s="16"/>
      <c r="DI268" s="16"/>
      <c r="DJ268" s="16"/>
      <c r="DK268" s="16"/>
      <c r="LK268" t="s">
        <v>15</v>
      </c>
      <c r="LL268">
        <v>300000</v>
      </c>
      <c r="LM268" t="s">
        <v>12</v>
      </c>
    </row>
    <row r="269" spans="1:325" ht="15.75" thickBot="1" x14ac:dyDescent="0.3">
      <c r="A269" s="9" t="s">
        <v>12</v>
      </c>
      <c r="B269" s="10" t="s">
        <v>50</v>
      </c>
      <c r="C269" s="10" t="s">
        <v>14</v>
      </c>
      <c r="D269" s="11">
        <v>47690.405555555553</v>
      </c>
      <c r="E269" s="11">
        <f t="shared" si="11"/>
        <v>47629</v>
      </c>
      <c r="F269" s="11">
        <f>DATE(YEAR($E269)+$LL269,MONTH($E269),DAY($E269))</f>
        <v>52012</v>
      </c>
      <c r="G269" s="11">
        <f>DATE(YEAR($F269)+$LL269,MONTH($F269),DAY($F269))</f>
        <v>56395</v>
      </c>
      <c r="H269" s="11">
        <f>DATE(YEAR($G269)+$LL269,MONTH($G269),DAY($G269))</f>
        <v>60778</v>
      </c>
      <c r="I269" s="11">
        <f>DATE(YEAR($H269)+$LL269,MONTH($H269),DAY($H269))</f>
        <v>65161</v>
      </c>
      <c r="J269" s="12">
        <f>DATE(YEAR($I269)+$LL269,MONTH($I269),DAY($I269))</f>
        <v>69544</v>
      </c>
      <c r="K269" s="15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  <c r="BB269" s="16"/>
      <c r="BC269" s="16"/>
      <c r="BD269" s="16"/>
      <c r="BE269" s="16"/>
      <c r="BF269" s="16"/>
      <c r="BG269" s="16"/>
      <c r="BH269" s="16"/>
      <c r="BI269" s="16"/>
      <c r="BJ269" s="16"/>
      <c r="BK269" s="16"/>
      <c r="BL269" s="16"/>
      <c r="BM269" s="16"/>
      <c r="BN269" s="16"/>
      <c r="BO269" s="16"/>
      <c r="BP269" s="16"/>
      <c r="BQ269" s="16"/>
      <c r="BR269" s="16"/>
      <c r="BS269" s="16"/>
      <c r="BT269" s="16"/>
      <c r="BU269" s="16"/>
      <c r="BV269" s="16"/>
      <c r="BW269" s="16"/>
      <c r="BX269" s="16"/>
      <c r="BY269" s="16"/>
      <c r="BZ269" s="16"/>
      <c r="CA269" s="16"/>
      <c r="CB269" s="16"/>
      <c r="CC269" s="16"/>
      <c r="CD269" s="16"/>
      <c r="CE269" s="16"/>
      <c r="CF269" s="16"/>
      <c r="CG269" s="16"/>
      <c r="CH269" s="16"/>
      <c r="CI269" s="16"/>
      <c r="CJ269" s="16"/>
      <c r="CK269" s="16"/>
      <c r="CL269" s="16"/>
      <c r="CM269" s="16"/>
      <c r="CN269" s="16"/>
      <c r="CO269" s="16"/>
      <c r="CP269" s="16"/>
      <c r="CQ269" s="16"/>
      <c r="CR269" s="16"/>
      <c r="CS269" s="16"/>
      <c r="CT269" s="16"/>
      <c r="CU269" s="16"/>
      <c r="CV269" s="16"/>
      <c r="CW269" s="16"/>
      <c r="CX269" s="16"/>
      <c r="CY269" s="16"/>
      <c r="CZ269" s="16"/>
      <c r="DA269" s="16"/>
      <c r="DB269" s="16"/>
      <c r="DC269" s="16"/>
      <c r="DD269" s="16"/>
      <c r="DE269" s="16"/>
      <c r="DF269" s="16"/>
      <c r="DG269" s="16"/>
      <c r="DH269" s="16"/>
      <c r="DI269" s="16"/>
      <c r="DJ269" s="16"/>
      <c r="DK269" s="16"/>
      <c r="LK269" t="s">
        <v>16</v>
      </c>
      <c r="LL269">
        <v>12</v>
      </c>
      <c r="LM269" t="s">
        <v>12</v>
      </c>
    </row>
    <row r="270" spans="1:325" ht="15.75" thickBot="1" x14ac:dyDescent="0.3">
      <c r="A270" s="9" t="s">
        <v>12</v>
      </c>
      <c r="B270" s="10" t="s">
        <v>50</v>
      </c>
      <c r="C270" s="10" t="s">
        <v>14</v>
      </c>
      <c r="D270" s="11">
        <v>44433.776388888888</v>
      </c>
      <c r="E270" s="11">
        <f t="shared" si="11"/>
        <v>44372</v>
      </c>
      <c r="F270" s="11">
        <f>DATE(YEAR($E270),MONTH($E270),DAY($E270)+$LL270*30.4/10000)</f>
        <v>45284</v>
      </c>
      <c r="G270" s="11">
        <f>DATE(YEAR($F270),MONTH($F270),DAY($F270)+$LL270*30.4/10000)</f>
        <v>46196</v>
      </c>
      <c r="H270" s="11">
        <f>DATE(YEAR($G270),MONTH($G270),DAY($G270)+$LL270*30.4/10000)</f>
        <v>47108</v>
      </c>
      <c r="I270" s="11">
        <f>DATE(YEAR($H270),MONTH($H270),DAY($H270)+$LL270*30.4/10000)</f>
        <v>48020</v>
      </c>
      <c r="J270" s="12">
        <f>DATE(YEAR($I270),MONTH($I270),DAY($I270)+$LL270*30.4/10000)</f>
        <v>48932</v>
      </c>
      <c r="K270" s="15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  <c r="BU270" s="16"/>
      <c r="BV270" s="16"/>
      <c r="BW270" s="16"/>
      <c r="BX270" s="16"/>
      <c r="BY270" s="16"/>
      <c r="BZ270" s="16"/>
      <c r="CA270" s="16"/>
      <c r="CB270" s="16"/>
      <c r="CC270" s="16"/>
      <c r="CD270" s="16"/>
      <c r="CE270" s="16"/>
      <c r="CF270" s="16"/>
      <c r="CG270" s="16"/>
      <c r="CH270" s="16">
        <v>1</v>
      </c>
      <c r="CI270" s="16"/>
      <c r="CJ270" s="16"/>
      <c r="CK270" s="16"/>
      <c r="CL270" s="16"/>
      <c r="CM270" s="16"/>
      <c r="CN270" s="16"/>
      <c r="CO270" s="16"/>
      <c r="CP270" s="16"/>
      <c r="CQ270" s="16"/>
      <c r="CR270" s="16"/>
      <c r="CS270" s="16"/>
      <c r="CT270" s="16"/>
      <c r="CU270" s="16"/>
      <c r="CV270" s="16"/>
      <c r="CW270" s="16"/>
      <c r="CX270" s="16"/>
      <c r="CY270" s="16"/>
      <c r="CZ270" s="16"/>
      <c r="DA270" s="16"/>
      <c r="DB270" s="16"/>
      <c r="DC270" s="16"/>
      <c r="DD270" s="16"/>
      <c r="DE270" s="16"/>
      <c r="DF270" s="16"/>
      <c r="DG270" s="16"/>
      <c r="DH270" s="16"/>
      <c r="DI270" s="16"/>
      <c r="DJ270" s="16"/>
      <c r="DK270" s="16"/>
      <c r="LK270" t="s">
        <v>15</v>
      </c>
      <c r="LL270">
        <v>300000</v>
      </c>
      <c r="LM270" t="s">
        <v>12</v>
      </c>
    </row>
    <row r="271" spans="1:325" ht="15.75" thickBot="1" x14ac:dyDescent="0.3">
      <c r="A271" s="9" t="s">
        <v>12</v>
      </c>
      <c r="B271" s="10" t="s">
        <v>50</v>
      </c>
      <c r="C271" s="10" t="s">
        <v>14</v>
      </c>
      <c r="D271" s="11">
        <v>47185.385416666664</v>
      </c>
      <c r="E271" s="11">
        <f t="shared" si="11"/>
        <v>47126</v>
      </c>
      <c r="F271" s="11">
        <f>DATE(YEAR($E271)+$LL271,MONTH($E271),DAY($E271))</f>
        <v>51509</v>
      </c>
      <c r="G271" s="11">
        <f>DATE(YEAR($F271)+$LL271,MONTH($F271),DAY($F271))</f>
        <v>55892</v>
      </c>
      <c r="H271" s="11">
        <f>DATE(YEAR($G271)+$LL271,MONTH($G271),DAY($G271))</f>
        <v>60275</v>
      </c>
      <c r="I271" s="11">
        <f>DATE(YEAR($H271)+$LL271,MONTH($H271),DAY($H271))</f>
        <v>64658</v>
      </c>
      <c r="J271" s="12">
        <f>DATE(YEAR($I271)+$LL271,MONTH($I271),DAY($I271))</f>
        <v>69041</v>
      </c>
      <c r="K271" s="15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  <c r="BB271" s="16"/>
      <c r="BC271" s="16"/>
      <c r="BD271" s="16"/>
      <c r="BE271" s="16"/>
      <c r="BF271" s="16"/>
      <c r="BG271" s="16"/>
      <c r="BH271" s="16"/>
      <c r="BI271" s="16"/>
      <c r="BJ271" s="16"/>
      <c r="BK271" s="16"/>
      <c r="BL271" s="16"/>
      <c r="BM271" s="16"/>
      <c r="BN271" s="16"/>
      <c r="BO271" s="16"/>
      <c r="BP271" s="16"/>
      <c r="BQ271" s="16"/>
      <c r="BR271" s="16"/>
      <c r="BS271" s="16"/>
      <c r="BT271" s="16"/>
      <c r="BU271" s="16"/>
      <c r="BV271" s="16"/>
      <c r="BW271" s="16"/>
      <c r="BX271" s="16"/>
      <c r="BY271" s="16"/>
      <c r="BZ271" s="16"/>
      <c r="CA271" s="16"/>
      <c r="CB271" s="16"/>
      <c r="CC271" s="16"/>
      <c r="CD271" s="16"/>
      <c r="CE271" s="16"/>
      <c r="CF271" s="16"/>
      <c r="CG271" s="16"/>
      <c r="CH271" s="16"/>
      <c r="CI271" s="16"/>
      <c r="CJ271" s="16"/>
      <c r="CK271" s="16"/>
      <c r="CL271" s="16"/>
      <c r="CM271" s="16"/>
      <c r="CN271" s="16"/>
      <c r="CO271" s="16"/>
      <c r="CP271" s="16"/>
      <c r="CQ271" s="16"/>
      <c r="CR271" s="16"/>
      <c r="CS271" s="16"/>
      <c r="CT271" s="16"/>
      <c r="CU271" s="16"/>
      <c r="CV271" s="16"/>
      <c r="CW271" s="16"/>
      <c r="CX271" s="16"/>
      <c r="CY271" s="16"/>
      <c r="CZ271" s="16"/>
      <c r="DA271" s="16"/>
      <c r="DB271" s="16"/>
      <c r="DC271" s="16"/>
      <c r="DD271" s="16"/>
      <c r="DE271" s="16"/>
      <c r="DF271" s="16"/>
      <c r="DG271" s="16"/>
      <c r="DH271" s="16"/>
      <c r="DI271" s="16"/>
      <c r="DJ271" s="16"/>
      <c r="DK271" s="16"/>
      <c r="LK271" t="s">
        <v>16</v>
      </c>
      <c r="LL271">
        <v>12</v>
      </c>
      <c r="LM271" t="s">
        <v>12</v>
      </c>
    </row>
    <row r="272" spans="1:325" ht="15.75" thickBot="1" x14ac:dyDescent="0.3">
      <c r="A272" s="9" t="s">
        <v>12</v>
      </c>
      <c r="B272" s="10" t="s">
        <v>50</v>
      </c>
      <c r="C272" s="10" t="s">
        <v>14</v>
      </c>
      <c r="D272" s="11">
        <v>44116.702777777777</v>
      </c>
      <c r="E272" s="11">
        <f t="shared" si="11"/>
        <v>44055</v>
      </c>
      <c r="F272" s="11">
        <f>DATE(YEAR($E272),MONTH($E272),DAY($E272)+$LL272*30.4/10000)</f>
        <v>44967</v>
      </c>
      <c r="G272" s="11">
        <f>DATE(YEAR($F272),MONTH($F272),DAY($F272)+$LL272*30.4/10000)</f>
        <v>45879</v>
      </c>
      <c r="H272" s="11">
        <f>DATE(YEAR($G272),MONTH($G272),DAY($G272)+$LL272*30.4/10000)</f>
        <v>46791</v>
      </c>
      <c r="I272" s="11">
        <f>DATE(YEAR($H272),MONTH($H272),DAY($H272)+$LL272*30.4/10000)</f>
        <v>47703</v>
      </c>
      <c r="J272" s="12">
        <f>DATE(YEAR($I272),MONTH($I272),DAY($I272)+$LL272*30.4/10000)</f>
        <v>48615</v>
      </c>
      <c r="K272" s="15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>
        <v>1</v>
      </c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16"/>
      <c r="BC272" s="16"/>
      <c r="BD272" s="16"/>
      <c r="BE272" s="16"/>
      <c r="BF272" s="16"/>
      <c r="BG272" s="16"/>
      <c r="BH272" s="16"/>
      <c r="BI272" s="16"/>
      <c r="BJ272" s="16"/>
      <c r="BK272" s="16"/>
      <c r="BL272" s="16"/>
      <c r="BM272" s="16"/>
      <c r="BN272" s="16"/>
      <c r="BO272" s="16"/>
      <c r="BP272" s="16"/>
      <c r="BQ272" s="16"/>
      <c r="BR272" s="16"/>
      <c r="BS272" s="16"/>
      <c r="BT272" s="16"/>
      <c r="BU272" s="16"/>
      <c r="BV272" s="16"/>
      <c r="BW272" s="16"/>
      <c r="BX272" s="16"/>
      <c r="BY272" s="16"/>
      <c r="BZ272" s="16"/>
      <c r="CA272" s="16"/>
      <c r="CB272" s="16"/>
      <c r="CC272" s="16"/>
      <c r="CD272" s="16"/>
      <c r="CE272" s="16"/>
      <c r="CF272" s="16"/>
      <c r="CG272" s="16"/>
      <c r="CH272" s="16"/>
      <c r="CI272" s="16"/>
      <c r="CJ272" s="16"/>
      <c r="CK272" s="16"/>
      <c r="CL272" s="16"/>
      <c r="CM272" s="16"/>
      <c r="CN272" s="16"/>
      <c r="CO272" s="16"/>
      <c r="CP272" s="16"/>
      <c r="CQ272" s="16"/>
      <c r="CR272" s="16"/>
      <c r="CS272" s="16"/>
      <c r="CT272" s="16"/>
      <c r="CU272" s="16"/>
      <c r="CV272" s="16"/>
      <c r="CW272" s="16"/>
      <c r="CX272" s="16"/>
      <c r="CY272" s="16"/>
      <c r="CZ272" s="16"/>
      <c r="DA272" s="16"/>
      <c r="DB272" s="16"/>
      <c r="DC272" s="16"/>
      <c r="DD272" s="16"/>
      <c r="DE272" s="16"/>
      <c r="DF272" s="16"/>
      <c r="DG272" s="16"/>
      <c r="DH272" s="16"/>
      <c r="DI272" s="16"/>
      <c r="DJ272" s="16"/>
      <c r="DK272" s="16"/>
      <c r="LK272" t="s">
        <v>15</v>
      </c>
      <c r="LL272">
        <v>300000</v>
      </c>
      <c r="LM272" t="s">
        <v>12</v>
      </c>
    </row>
    <row r="273" spans="1:325" ht="15.75" thickBot="1" x14ac:dyDescent="0.3">
      <c r="A273" s="9" t="s">
        <v>12</v>
      </c>
      <c r="B273" s="10" t="s">
        <v>50</v>
      </c>
      <c r="C273" s="10" t="s">
        <v>14</v>
      </c>
      <c r="D273" s="11">
        <v>47143.367361111108</v>
      </c>
      <c r="E273" s="11">
        <f t="shared" si="11"/>
        <v>47082</v>
      </c>
      <c r="F273" s="11">
        <f>DATE(YEAR($E273)+$LL273,MONTH($E273),DAY($E273))</f>
        <v>51465</v>
      </c>
      <c r="G273" s="11">
        <f>DATE(YEAR($F273)+$LL273,MONTH($F273),DAY($F273))</f>
        <v>55848</v>
      </c>
      <c r="H273" s="11">
        <f>DATE(YEAR($G273)+$LL273,MONTH($G273),DAY($G273))</f>
        <v>60231</v>
      </c>
      <c r="I273" s="11">
        <f>DATE(YEAR($H273)+$LL273,MONTH($H273),DAY($H273))</f>
        <v>64614</v>
      </c>
      <c r="J273" s="12">
        <f>DATE(YEAR($I273)+$LL273,MONTH($I273),DAY($I273))</f>
        <v>68997</v>
      </c>
      <c r="K273" s="15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  <c r="BB273" s="16"/>
      <c r="BC273" s="16"/>
      <c r="BD273" s="16"/>
      <c r="BE273" s="16"/>
      <c r="BF273" s="16"/>
      <c r="BG273" s="16"/>
      <c r="BH273" s="16"/>
      <c r="BI273" s="16"/>
      <c r="BJ273" s="16"/>
      <c r="BK273" s="16"/>
      <c r="BL273" s="16"/>
      <c r="BM273" s="16"/>
      <c r="BN273" s="16"/>
      <c r="BO273" s="16"/>
      <c r="BP273" s="16"/>
      <c r="BQ273" s="16"/>
      <c r="BR273" s="16"/>
      <c r="BS273" s="16"/>
      <c r="BT273" s="16"/>
      <c r="BU273" s="16"/>
      <c r="BV273" s="16"/>
      <c r="BW273" s="16"/>
      <c r="BX273" s="16"/>
      <c r="BY273" s="16"/>
      <c r="BZ273" s="16"/>
      <c r="CA273" s="16"/>
      <c r="CB273" s="16"/>
      <c r="CC273" s="16"/>
      <c r="CD273" s="16"/>
      <c r="CE273" s="16"/>
      <c r="CF273" s="16"/>
      <c r="CG273" s="16"/>
      <c r="CH273" s="16"/>
      <c r="CI273" s="16"/>
      <c r="CJ273" s="16"/>
      <c r="CK273" s="16"/>
      <c r="CL273" s="16"/>
      <c r="CM273" s="16"/>
      <c r="CN273" s="16"/>
      <c r="CO273" s="16"/>
      <c r="CP273" s="16"/>
      <c r="CQ273" s="16"/>
      <c r="CR273" s="16"/>
      <c r="CS273" s="16"/>
      <c r="CT273" s="16"/>
      <c r="CU273" s="16"/>
      <c r="CV273" s="16"/>
      <c r="CW273" s="16"/>
      <c r="CX273" s="16"/>
      <c r="CY273" s="16"/>
      <c r="CZ273" s="16"/>
      <c r="DA273" s="16"/>
      <c r="DB273" s="16"/>
      <c r="DC273" s="16"/>
      <c r="DD273" s="16"/>
      <c r="DE273" s="16"/>
      <c r="DF273" s="16"/>
      <c r="DG273" s="16"/>
      <c r="DH273" s="16"/>
      <c r="DI273" s="16"/>
      <c r="DJ273" s="16"/>
      <c r="DK273" s="16"/>
      <c r="LK273" t="s">
        <v>16</v>
      </c>
      <c r="LL273">
        <v>12</v>
      </c>
      <c r="LM273" t="s">
        <v>12</v>
      </c>
    </row>
    <row r="274" spans="1:325" ht="15.75" thickBot="1" x14ac:dyDescent="0.3">
      <c r="A274" s="9" t="s">
        <v>12</v>
      </c>
      <c r="B274" s="10" t="s">
        <v>50</v>
      </c>
      <c r="C274" s="10" t="s">
        <v>14</v>
      </c>
      <c r="D274" s="11">
        <v>44116.702777777777</v>
      </c>
      <c r="E274" s="11">
        <f t="shared" si="11"/>
        <v>44055</v>
      </c>
      <c r="F274" s="11">
        <f>DATE(YEAR($E274),MONTH($E274),DAY($E274)+$LL274*30.4/10000)</f>
        <v>44967</v>
      </c>
      <c r="G274" s="11">
        <f>DATE(YEAR($F274),MONTH($F274),DAY($F274)+$LL274*30.4/10000)</f>
        <v>45879</v>
      </c>
      <c r="H274" s="11">
        <f>DATE(YEAR($G274),MONTH($G274),DAY($G274)+$LL274*30.4/10000)</f>
        <v>46791</v>
      </c>
      <c r="I274" s="11">
        <f>DATE(YEAR($H274),MONTH($H274),DAY($H274)+$LL274*30.4/10000)</f>
        <v>47703</v>
      </c>
      <c r="J274" s="12">
        <f>DATE(YEAR($I274),MONTH($I274),DAY($I274)+$LL274*30.4/10000)</f>
        <v>48615</v>
      </c>
      <c r="K274" s="15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>
        <v>1</v>
      </c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6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16"/>
      <c r="BS274" s="16"/>
      <c r="BT274" s="16"/>
      <c r="BU274" s="16"/>
      <c r="BV274" s="16"/>
      <c r="BW274" s="16"/>
      <c r="BX274" s="16"/>
      <c r="BY274" s="16"/>
      <c r="BZ274" s="16"/>
      <c r="CA274" s="16"/>
      <c r="CB274" s="16"/>
      <c r="CC274" s="16"/>
      <c r="CD274" s="16"/>
      <c r="CE274" s="16"/>
      <c r="CF274" s="16"/>
      <c r="CG274" s="16"/>
      <c r="CH274" s="16"/>
      <c r="CI274" s="16"/>
      <c r="CJ274" s="16"/>
      <c r="CK274" s="16"/>
      <c r="CL274" s="16"/>
      <c r="CM274" s="16"/>
      <c r="CN274" s="16"/>
      <c r="CO274" s="16"/>
      <c r="CP274" s="16"/>
      <c r="CQ274" s="16"/>
      <c r="CR274" s="16"/>
      <c r="CS274" s="16"/>
      <c r="CT274" s="16"/>
      <c r="CU274" s="16"/>
      <c r="CV274" s="16"/>
      <c r="CW274" s="16"/>
      <c r="CX274" s="16"/>
      <c r="CY274" s="16"/>
      <c r="CZ274" s="16"/>
      <c r="DA274" s="16"/>
      <c r="DB274" s="16"/>
      <c r="DC274" s="16"/>
      <c r="DD274" s="16"/>
      <c r="DE274" s="16"/>
      <c r="DF274" s="16"/>
      <c r="DG274" s="16"/>
      <c r="DH274" s="16"/>
      <c r="DI274" s="16"/>
      <c r="DJ274" s="16"/>
      <c r="DK274" s="16"/>
      <c r="LK274" t="s">
        <v>15</v>
      </c>
      <c r="LL274">
        <v>300000</v>
      </c>
      <c r="LM274" t="s">
        <v>12</v>
      </c>
    </row>
    <row r="275" spans="1:325" ht="15.75" thickBot="1" x14ac:dyDescent="0.3">
      <c r="A275" s="9" t="s">
        <v>12</v>
      </c>
      <c r="B275" s="10" t="s">
        <v>50</v>
      </c>
      <c r="C275" s="10" t="s">
        <v>14</v>
      </c>
      <c r="D275" s="11">
        <v>47137.317361111112</v>
      </c>
      <c r="E275" s="11">
        <f t="shared" si="11"/>
        <v>47076</v>
      </c>
      <c r="F275" s="11">
        <f>DATE(YEAR($E275)+$LL275,MONTH($E275),DAY($E275))</f>
        <v>51459</v>
      </c>
      <c r="G275" s="11">
        <f>DATE(YEAR($F275)+$LL275,MONTH($F275),DAY($F275))</f>
        <v>55842</v>
      </c>
      <c r="H275" s="11">
        <f>DATE(YEAR($G275)+$LL275,MONTH($G275),DAY($G275))</f>
        <v>60225</v>
      </c>
      <c r="I275" s="11">
        <f>DATE(YEAR($H275)+$LL275,MONTH($H275),DAY($H275))</f>
        <v>64608</v>
      </c>
      <c r="J275" s="12">
        <f>DATE(YEAR($I275)+$LL275,MONTH($I275),DAY($I275))</f>
        <v>68991</v>
      </c>
      <c r="K275" s="15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  <c r="AI275" s="16"/>
      <c r="AJ275" s="16"/>
      <c r="AK275" s="16"/>
      <c r="AL275" s="16"/>
      <c r="AM275" s="16"/>
      <c r="AN275" s="16"/>
      <c r="AO275" s="16"/>
      <c r="AP275" s="16"/>
      <c r="AQ275" s="16"/>
      <c r="AR275" s="16"/>
      <c r="AS275" s="16"/>
      <c r="AT275" s="16"/>
      <c r="AU275" s="16"/>
      <c r="AV275" s="16"/>
      <c r="AW275" s="16"/>
      <c r="AX275" s="16"/>
      <c r="AY275" s="16"/>
      <c r="AZ275" s="16"/>
      <c r="BA275" s="16"/>
      <c r="BB275" s="16"/>
      <c r="BC275" s="16"/>
      <c r="BD275" s="16"/>
      <c r="BE275" s="16"/>
      <c r="BF275" s="16"/>
      <c r="BG275" s="16"/>
      <c r="BH275" s="16"/>
      <c r="BI275" s="16"/>
      <c r="BJ275" s="16"/>
      <c r="BK275" s="16"/>
      <c r="BL275" s="16"/>
      <c r="BM275" s="16"/>
      <c r="BN275" s="16"/>
      <c r="BO275" s="16"/>
      <c r="BP275" s="16"/>
      <c r="BQ275" s="16"/>
      <c r="BR275" s="16"/>
      <c r="BS275" s="16"/>
      <c r="BT275" s="16"/>
      <c r="BU275" s="16"/>
      <c r="BV275" s="16"/>
      <c r="BW275" s="16"/>
      <c r="BX275" s="16"/>
      <c r="BY275" s="16"/>
      <c r="BZ275" s="16"/>
      <c r="CA275" s="16"/>
      <c r="CB275" s="16"/>
      <c r="CC275" s="16"/>
      <c r="CD275" s="16"/>
      <c r="CE275" s="16"/>
      <c r="CF275" s="16"/>
      <c r="CG275" s="16"/>
      <c r="CH275" s="16"/>
      <c r="CI275" s="16"/>
      <c r="CJ275" s="16"/>
      <c r="CK275" s="16"/>
      <c r="CL275" s="16"/>
      <c r="CM275" s="16"/>
      <c r="CN275" s="16"/>
      <c r="CO275" s="16"/>
      <c r="CP275" s="16"/>
      <c r="CQ275" s="16"/>
      <c r="CR275" s="16"/>
      <c r="CS275" s="16"/>
      <c r="CT275" s="16"/>
      <c r="CU275" s="16"/>
      <c r="CV275" s="16"/>
      <c r="CW275" s="16"/>
      <c r="CX275" s="16"/>
      <c r="CY275" s="16"/>
      <c r="CZ275" s="16"/>
      <c r="DA275" s="16"/>
      <c r="DB275" s="16"/>
      <c r="DC275" s="16"/>
      <c r="DD275" s="16"/>
      <c r="DE275" s="16"/>
      <c r="DF275" s="16"/>
      <c r="DG275" s="16"/>
      <c r="DH275" s="16"/>
      <c r="DI275" s="16"/>
      <c r="DJ275" s="16"/>
      <c r="DK275" s="16"/>
      <c r="LK275" t="s">
        <v>16</v>
      </c>
      <c r="LL275">
        <v>12</v>
      </c>
      <c r="LM275" t="s">
        <v>12</v>
      </c>
    </row>
    <row r="276" spans="1:325" ht="15.75" thickBot="1" x14ac:dyDescent="0.3">
      <c r="A276" s="9" t="s">
        <v>12</v>
      </c>
      <c r="B276" s="10" t="s">
        <v>50</v>
      </c>
      <c r="C276" s="10" t="s">
        <v>14</v>
      </c>
      <c r="D276" s="11">
        <v>44056.356249999997</v>
      </c>
      <c r="E276" s="11">
        <f t="shared" si="11"/>
        <v>43995</v>
      </c>
      <c r="F276" s="11">
        <f>DATE(YEAR($E276),MONTH($E276),DAY($E276)+$LL276*30.4/10000)</f>
        <v>44907</v>
      </c>
      <c r="G276" s="11">
        <f>DATE(YEAR($F276),MONTH($F276),DAY($F276)+$LL276*30.4/10000)</f>
        <v>45819</v>
      </c>
      <c r="H276" s="11">
        <f>DATE(YEAR($G276),MONTH($G276),DAY($G276)+$LL276*30.4/10000)</f>
        <v>46731</v>
      </c>
      <c r="I276" s="11">
        <f>DATE(YEAR($H276),MONTH($H276),DAY($H276)+$LL276*30.4/10000)</f>
        <v>47643</v>
      </c>
      <c r="J276" s="12">
        <f>DATE(YEAR($I276),MONTH($I276),DAY($I276)+$LL276*30.4/10000)</f>
        <v>48555</v>
      </c>
      <c r="K276" s="15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>
        <v>1</v>
      </c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  <c r="BB276" s="16"/>
      <c r="BC276" s="16"/>
      <c r="BD276" s="16"/>
      <c r="BE276" s="16"/>
      <c r="BF276" s="16"/>
      <c r="BG276" s="16"/>
      <c r="BH276" s="16"/>
      <c r="BI276" s="16"/>
      <c r="BJ276" s="16"/>
      <c r="BK276" s="16"/>
      <c r="BL276" s="16"/>
      <c r="BM276" s="16"/>
      <c r="BN276" s="16"/>
      <c r="BO276" s="16"/>
      <c r="BP276" s="16"/>
      <c r="BQ276" s="16"/>
      <c r="BR276" s="16"/>
      <c r="BS276" s="16"/>
      <c r="BT276" s="16"/>
      <c r="BU276" s="16"/>
      <c r="BV276" s="16"/>
      <c r="BW276" s="16"/>
      <c r="BX276" s="16"/>
      <c r="BY276" s="16"/>
      <c r="BZ276" s="16"/>
      <c r="CA276" s="16"/>
      <c r="CB276" s="16"/>
      <c r="CC276" s="16"/>
      <c r="CD276" s="16"/>
      <c r="CE276" s="16"/>
      <c r="CF276" s="16"/>
      <c r="CG276" s="16"/>
      <c r="CH276" s="16"/>
      <c r="CI276" s="16"/>
      <c r="CJ276" s="16"/>
      <c r="CK276" s="16"/>
      <c r="CL276" s="16"/>
      <c r="CM276" s="16"/>
      <c r="CN276" s="16"/>
      <c r="CO276" s="16"/>
      <c r="CP276" s="16"/>
      <c r="CQ276" s="16"/>
      <c r="CR276" s="16"/>
      <c r="CS276" s="16"/>
      <c r="CT276" s="16"/>
      <c r="CU276" s="16"/>
      <c r="CV276" s="16"/>
      <c r="CW276" s="16"/>
      <c r="CX276" s="16"/>
      <c r="CY276" s="16"/>
      <c r="CZ276" s="16"/>
      <c r="DA276" s="16"/>
      <c r="DB276" s="16"/>
      <c r="DC276" s="16"/>
      <c r="DD276" s="16"/>
      <c r="DE276" s="16"/>
      <c r="DF276" s="16"/>
      <c r="DG276" s="16"/>
      <c r="DH276" s="16"/>
      <c r="DI276" s="16"/>
      <c r="DJ276" s="16"/>
      <c r="DK276" s="16"/>
      <c r="LK276" t="s">
        <v>15</v>
      </c>
      <c r="LL276">
        <v>300000</v>
      </c>
      <c r="LM276" t="s">
        <v>12</v>
      </c>
    </row>
    <row r="277" spans="1:325" ht="15.75" thickBot="1" x14ac:dyDescent="0.3">
      <c r="A277" s="9" t="s">
        <v>12</v>
      </c>
      <c r="B277" s="10" t="s">
        <v>50</v>
      </c>
      <c r="C277" s="10" t="s">
        <v>14</v>
      </c>
      <c r="D277" s="11">
        <v>47067.357638888891</v>
      </c>
      <c r="E277" s="11">
        <f t="shared" si="11"/>
        <v>47006</v>
      </c>
      <c r="F277" s="11">
        <f>DATE(YEAR($E277)+$LL277,MONTH($E277),DAY($E277))</f>
        <v>51389</v>
      </c>
      <c r="G277" s="11">
        <f>DATE(YEAR($F277)+$LL277,MONTH($F277),DAY($F277))</f>
        <v>55772</v>
      </c>
      <c r="H277" s="11">
        <f>DATE(YEAR($G277)+$LL277,MONTH($G277),DAY($G277))</f>
        <v>60155</v>
      </c>
      <c r="I277" s="11">
        <f>DATE(YEAR($H277)+$LL277,MONTH($H277),DAY($H277))</f>
        <v>64538</v>
      </c>
      <c r="J277" s="12">
        <f>DATE(YEAR($I277)+$LL277,MONTH($I277),DAY($I277))</f>
        <v>68921</v>
      </c>
      <c r="K277" s="15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  <c r="BB277" s="16"/>
      <c r="BC277" s="16"/>
      <c r="BD277" s="16"/>
      <c r="BE277" s="16"/>
      <c r="BF277" s="16"/>
      <c r="BG277" s="16"/>
      <c r="BH277" s="16"/>
      <c r="BI277" s="16"/>
      <c r="BJ277" s="16"/>
      <c r="BK277" s="16"/>
      <c r="BL277" s="16"/>
      <c r="BM277" s="16"/>
      <c r="BN277" s="16"/>
      <c r="BO277" s="16"/>
      <c r="BP277" s="16"/>
      <c r="BQ277" s="16"/>
      <c r="BR277" s="16"/>
      <c r="BS277" s="16"/>
      <c r="BT277" s="16"/>
      <c r="BU277" s="16"/>
      <c r="BV277" s="16"/>
      <c r="BW277" s="16"/>
      <c r="BX277" s="16"/>
      <c r="BY277" s="16"/>
      <c r="BZ277" s="16"/>
      <c r="CA277" s="16"/>
      <c r="CB277" s="16"/>
      <c r="CC277" s="16"/>
      <c r="CD277" s="16"/>
      <c r="CE277" s="16"/>
      <c r="CF277" s="16"/>
      <c r="CG277" s="16"/>
      <c r="CH277" s="16"/>
      <c r="CI277" s="16"/>
      <c r="CJ277" s="16"/>
      <c r="CK277" s="16"/>
      <c r="CL277" s="16"/>
      <c r="CM277" s="16"/>
      <c r="CN277" s="16"/>
      <c r="CO277" s="16"/>
      <c r="CP277" s="16"/>
      <c r="CQ277" s="16"/>
      <c r="CR277" s="16"/>
      <c r="CS277" s="16"/>
      <c r="CT277" s="16"/>
      <c r="CU277" s="16"/>
      <c r="CV277" s="16"/>
      <c r="CW277" s="16"/>
      <c r="CX277" s="16"/>
      <c r="CY277" s="16"/>
      <c r="CZ277" s="16"/>
      <c r="DA277" s="16"/>
      <c r="DB277" s="16"/>
      <c r="DC277" s="16"/>
      <c r="DD277" s="16"/>
      <c r="DE277" s="16"/>
      <c r="DF277" s="16"/>
      <c r="DG277" s="16"/>
      <c r="DH277" s="16"/>
      <c r="DI277" s="16"/>
      <c r="DJ277" s="16"/>
      <c r="DK277" s="16"/>
      <c r="LK277" t="s">
        <v>16</v>
      </c>
      <c r="LL277">
        <v>12</v>
      </c>
      <c r="LM277" t="s">
        <v>12</v>
      </c>
    </row>
    <row r="278" spans="1:325" ht="15.75" thickBot="1" x14ac:dyDescent="0.3">
      <c r="A278" s="9" t="s">
        <v>12</v>
      </c>
      <c r="B278" s="10" t="s">
        <v>50</v>
      </c>
      <c r="C278" s="10" t="s">
        <v>14</v>
      </c>
      <c r="D278" s="11">
        <v>43989.472916666666</v>
      </c>
      <c r="E278" s="11">
        <f t="shared" si="11"/>
        <v>43928</v>
      </c>
      <c r="F278" s="11">
        <f>DATE(YEAR($E278),MONTH($E278),DAY($E278)+$LL278*30.4/10000)</f>
        <v>44840</v>
      </c>
      <c r="G278" s="11">
        <f>DATE(YEAR($F278),MONTH($F278),DAY($F278)+$LL278*30.4/10000)</f>
        <v>45752</v>
      </c>
      <c r="H278" s="11">
        <f>DATE(YEAR($G278),MONTH($G278),DAY($G278)+$LL278*30.4/10000)</f>
        <v>46664</v>
      </c>
      <c r="I278" s="11">
        <f>DATE(YEAR($H278),MONTH($H278),DAY($H278)+$LL278*30.4/10000)</f>
        <v>47576</v>
      </c>
      <c r="J278" s="12">
        <f>DATE(YEAR($I278),MONTH($I278),DAY($I278)+$LL278*30.4/10000)</f>
        <v>48488</v>
      </c>
      <c r="K278" s="15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>
        <v>1</v>
      </c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16"/>
      <c r="BC278" s="16"/>
      <c r="BD278" s="16"/>
      <c r="BE278" s="16"/>
      <c r="BF278" s="16"/>
      <c r="BG278" s="16"/>
      <c r="BH278" s="16"/>
      <c r="BI278" s="16"/>
      <c r="BJ278" s="16"/>
      <c r="BK278" s="16"/>
      <c r="BL278" s="16"/>
      <c r="BM278" s="16"/>
      <c r="BN278" s="16"/>
      <c r="BO278" s="16"/>
      <c r="BP278" s="16"/>
      <c r="BQ278" s="16"/>
      <c r="BR278" s="16"/>
      <c r="BS278" s="16"/>
      <c r="BT278" s="16"/>
      <c r="BU278" s="16"/>
      <c r="BV278" s="16"/>
      <c r="BW278" s="16"/>
      <c r="BX278" s="16"/>
      <c r="BY278" s="16"/>
      <c r="BZ278" s="16"/>
      <c r="CA278" s="16"/>
      <c r="CB278" s="16"/>
      <c r="CC278" s="16"/>
      <c r="CD278" s="16"/>
      <c r="CE278" s="16"/>
      <c r="CF278" s="16"/>
      <c r="CG278" s="16"/>
      <c r="CH278" s="16"/>
      <c r="CI278" s="16"/>
      <c r="CJ278" s="16"/>
      <c r="CK278" s="16"/>
      <c r="CL278" s="16"/>
      <c r="CM278" s="16"/>
      <c r="CN278" s="16"/>
      <c r="CO278" s="16"/>
      <c r="CP278" s="16"/>
      <c r="CQ278" s="16"/>
      <c r="CR278" s="16"/>
      <c r="CS278" s="16"/>
      <c r="CT278" s="16"/>
      <c r="CU278" s="16"/>
      <c r="CV278" s="16"/>
      <c r="CW278" s="16"/>
      <c r="CX278" s="16"/>
      <c r="CY278" s="16"/>
      <c r="CZ278" s="16"/>
      <c r="DA278" s="16"/>
      <c r="DB278" s="16"/>
      <c r="DC278" s="16"/>
      <c r="DD278" s="16"/>
      <c r="DE278" s="16"/>
      <c r="DF278" s="16"/>
      <c r="DG278" s="16"/>
      <c r="DH278" s="16"/>
      <c r="DI278" s="16"/>
      <c r="DJ278" s="16"/>
      <c r="DK278" s="16"/>
      <c r="LK278" t="s">
        <v>15</v>
      </c>
      <c r="LL278">
        <v>300000</v>
      </c>
      <c r="LM278" t="s">
        <v>12</v>
      </c>
    </row>
    <row r="279" spans="1:325" ht="15.75" thickBot="1" x14ac:dyDescent="0.3">
      <c r="A279" s="9" t="s">
        <v>12</v>
      </c>
      <c r="B279" s="10" t="s">
        <v>50</v>
      </c>
      <c r="C279" s="10" t="s">
        <v>14</v>
      </c>
      <c r="D279" s="11">
        <v>47206.620833333334</v>
      </c>
      <c r="E279" s="11">
        <f t="shared" si="11"/>
        <v>47147</v>
      </c>
      <c r="F279" s="11">
        <f>DATE(YEAR($E279)+$LL279,MONTH($E279),DAY($E279))</f>
        <v>51530</v>
      </c>
      <c r="G279" s="11">
        <f>DATE(YEAR($F279)+$LL279,MONTH($F279),DAY($F279))</f>
        <v>55913</v>
      </c>
      <c r="H279" s="11">
        <f>DATE(YEAR($G279)+$LL279,MONTH($G279),DAY($G279))</f>
        <v>60296</v>
      </c>
      <c r="I279" s="11">
        <f>DATE(YEAR($H279)+$LL279,MONTH($H279),DAY($H279))</f>
        <v>64679</v>
      </c>
      <c r="J279" s="12">
        <f>DATE(YEAR($I279)+$LL279,MONTH($I279),DAY($I279))</f>
        <v>69062</v>
      </c>
      <c r="K279" s="15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  <c r="BB279" s="16"/>
      <c r="BC279" s="16"/>
      <c r="BD279" s="16"/>
      <c r="BE279" s="16"/>
      <c r="BF279" s="16"/>
      <c r="BG279" s="16"/>
      <c r="BH279" s="16"/>
      <c r="BI279" s="16"/>
      <c r="BJ279" s="16"/>
      <c r="BK279" s="16"/>
      <c r="BL279" s="16"/>
      <c r="BM279" s="16"/>
      <c r="BN279" s="16"/>
      <c r="BO279" s="16"/>
      <c r="BP279" s="16"/>
      <c r="BQ279" s="16"/>
      <c r="BR279" s="16"/>
      <c r="BS279" s="16"/>
      <c r="BT279" s="16"/>
      <c r="BU279" s="16"/>
      <c r="BV279" s="16"/>
      <c r="BW279" s="16"/>
      <c r="BX279" s="16"/>
      <c r="BY279" s="16"/>
      <c r="BZ279" s="16"/>
      <c r="CA279" s="16"/>
      <c r="CB279" s="16"/>
      <c r="CC279" s="16"/>
      <c r="CD279" s="16"/>
      <c r="CE279" s="16"/>
      <c r="CF279" s="16"/>
      <c r="CG279" s="16"/>
      <c r="CH279" s="16"/>
      <c r="CI279" s="16"/>
      <c r="CJ279" s="16"/>
      <c r="CK279" s="16"/>
      <c r="CL279" s="16"/>
      <c r="CM279" s="16"/>
      <c r="CN279" s="16"/>
      <c r="CO279" s="16"/>
      <c r="CP279" s="16"/>
      <c r="CQ279" s="16"/>
      <c r="CR279" s="16"/>
      <c r="CS279" s="16"/>
      <c r="CT279" s="16"/>
      <c r="CU279" s="16"/>
      <c r="CV279" s="16"/>
      <c r="CW279" s="16"/>
      <c r="CX279" s="16"/>
      <c r="CY279" s="16"/>
      <c r="CZ279" s="16"/>
      <c r="DA279" s="16"/>
      <c r="DB279" s="16"/>
      <c r="DC279" s="16"/>
      <c r="DD279" s="16"/>
      <c r="DE279" s="16"/>
      <c r="DF279" s="16"/>
      <c r="DG279" s="16"/>
      <c r="DH279" s="16"/>
      <c r="DI279" s="16"/>
      <c r="DJ279" s="16"/>
      <c r="DK279" s="16"/>
      <c r="LK279" t="s">
        <v>16</v>
      </c>
      <c r="LL279">
        <v>12</v>
      </c>
      <c r="LM279" t="s">
        <v>12</v>
      </c>
    </row>
    <row r="280" spans="1:325" ht="15.75" thickBot="1" x14ac:dyDescent="0.3">
      <c r="A280" s="9" t="s">
        <v>12</v>
      </c>
      <c r="B280" s="10" t="s">
        <v>50</v>
      </c>
      <c r="C280" s="10" t="s">
        <v>14</v>
      </c>
      <c r="D280" s="11">
        <v>44115.461805555555</v>
      </c>
      <c r="E280" s="11">
        <f t="shared" si="11"/>
        <v>44054</v>
      </c>
      <c r="F280" s="11">
        <f>DATE(YEAR($E280),MONTH($E280),DAY($E280)+$LL280*30.4/10000)</f>
        <v>44966</v>
      </c>
      <c r="G280" s="11">
        <f>DATE(YEAR($F280),MONTH($F280),DAY($F280)+$LL280*30.4/10000)</f>
        <v>45878</v>
      </c>
      <c r="H280" s="11">
        <f>DATE(YEAR($G280),MONTH($G280),DAY($G280)+$LL280*30.4/10000)</f>
        <v>46790</v>
      </c>
      <c r="I280" s="11">
        <f>DATE(YEAR($H280),MONTH($H280),DAY($H280)+$LL280*30.4/10000)</f>
        <v>47702</v>
      </c>
      <c r="J280" s="12">
        <f>DATE(YEAR($I280),MONTH($I280),DAY($I280)+$LL280*30.4/10000)</f>
        <v>48614</v>
      </c>
      <c r="K280" s="15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>
        <v>1</v>
      </c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  <c r="BB280" s="16"/>
      <c r="BC280" s="16"/>
      <c r="BD280" s="16"/>
      <c r="BE280" s="16"/>
      <c r="BF280" s="16"/>
      <c r="BG280" s="16"/>
      <c r="BH280" s="16"/>
      <c r="BI280" s="16"/>
      <c r="BJ280" s="16"/>
      <c r="BK280" s="16"/>
      <c r="BL280" s="16"/>
      <c r="BM280" s="16"/>
      <c r="BN280" s="16"/>
      <c r="BO280" s="16"/>
      <c r="BP280" s="16"/>
      <c r="BQ280" s="16"/>
      <c r="BR280" s="16"/>
      <c r="BS280" s="16"/>
      <c r="BT280" s="16"/>
      <c r="BU280" s="16"/>
      <c r="BV280" s="16"/>
      <c r="BW280" s="16"/>
      <c r="BX280" s="16"/>
      <c r="BY280" s="16"/>
      <c r="BZ280" s="16"/>
      <c r="CA280" s="16"/>
      <c r="CB280" s="16"/>
      <c r="CC280" s="16"/>
      <c r="CD280" s="16"/>
      <c r="CE280" s="16"/>
      <c r="CF280" s="16"/>
      <c r="CG280" s="16"/>
      <c r="CH280" s="16"/>
      <c r="CI280" s="16"/>
      <c r="CJ280" s="16"/>
      <c r="CK280" s="16"/>
      <c r="CL280" s="16"/>
      <c r="CM280" s="16"/>
      <c r="CN280" s="16"/>
      <c r="CO280" s="16"/>
      <c r="CP280" s="16"/>
      <c r="CQ280" s="16"/>
      <c r="CR280" s="16"/>
      <c r="CS280" s="16"/>
      <c r="CT280" s="16"/>
      <c r="CU280" s="16"/>
      <c r="CV280" s="16"/>
      <c r="CW280" s="16"/>
      <c r="CX280" s="16"/>
      <c r="CY280" s="16"/>
      <c r="CZ280" s="16"/>
      <c r="DA280" s="16"/>
      <c r="DB280" s="16"/>
      <c r="DC280" s="16"/>
      <c r="DD280" s="16"/>
      <c r="DE280" s="16"/>
      <c r="DF280" s="16"/>
      <c r="DG280" s="16"/>
      <c r="DH280" s="16"/>
      <c r="DI280" s="16"/>
      <c r="DJ280" s="16"/>
      <c r="DK280" s="16"/>
      <c r="LK280" t="s">
        <v>15</v>
      </c>
      <c r="LL280">
        <v>300000</v>
      </c>
      <c r="LM280" t="s">
        <v>12</v>
      </c>
    </row>
    <row r="281" spans="1:325" ht="15.75" thickBot="1" x14ac:dyDescent="0.3">
      <c r="A281" s="9" t="s">
        <v>12</v>
      </c>
      <c r="B281" s="10" t="s">
        <v>50</v>
      </c>
      <c r="C281" s="10" t="s">
        <v>14</v>
      </c>
      <c r="D281" s="11">
        <v>47206.620833333334</v>
      </c>
      <c r="E281" s="11">
        <f t="shared" si="11"/>
        <v>47147</v>
      </c>
      <c r="F281" s="11">
        <f>DATE(YEAR($E281)+$LL281,MONTH($E281),DAY($E281))</f>
        <v>51530</v>
      </c>
      <c r="G281" s="11">
        <f>DATE(YEAR($F281)+$LL281,MONTH($F281),DAY($F281))</f>
        <v>55913</v>
      </c>
      <c r="H281" s="11">
        <f>DATE(YEAR($G281)+$LL281,MONTH($G281),DAY($G281))</f>
        <v>60296</v>
      </c>
      <c r="I281" s="11">
        <f>DATE(YEAR($H281)+$LL281,MONTH($H281),DAY($H281))</f>
        <v>64679</v>
      </c>
      <c r="J281" s="12">
        <f>DATE(YEAR($I281)+$LL281,MONTH($I281),DAY($I281))</f>
        <v>69062</v>
      </c>
      <c r="K281" s="15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6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16"/>
      <c r="BS281" s="16"/>
      <c r="BT281" s="16"/>
      <c r="BU281" s="16"/>
      <c r="BV281" s="16"/>
      <c r="BW281" s="16"/>
      <c r="BX281" s="16"/>
      <c r="BY281" s="16"/>
      <c r="BZ281" s="16"/>
      <c r="CA281" s="16"/>
      <c r="CB281" s="16"/>
      <c r="CC281" s="16"/>
      <c r="CD281" s="16"/>
      <c r="CE281" s="16"/>
      <c r="CF281" s="16"/>
      <c r="CG281" s="16"/>
      <c r="CH281" s="16"/>
      <c r="CI281" s="16"/>
      <c r="CJ281" s="16"/>
      <c r="CK281" s="16"/>
      <c r="CL281" s="16"/>
      <c r="CM281" s="16"/>
      <c r="CN281" s="16"/>
      <c r="CO281" s="16"/>
      <c r="CP281" s="16"/>
      <c r="CQ281" s="16"/>
      <c r="CR281" s="16"/>
      <c r="CS281" s="16"/>
      <c r="CT281" s="16"/>
      <c r="CU281" s="16"/>
      <c r="CV281" s="16"/>
      <c r="CW281" s="16"/>
      <c r="CX281" s="16"/>
      <c r="CY281" s="16"/>
      <c r="CZ281" s="16"/>
      <c r="DA281" s="16"/>
      <c r="DB281" s="16"/>
      <c r="DC281" s="16"/>
      <c r="DD281" s="16"/>
      <c r="DE281" s="16"/>
      <c r="DF281" s="16"/>
      <c r="DG281" s="16"/>
      <c r="DH281" s="16"/>
      <c r="DI281" s="16"/>
      <c r="DJ281" s="16"/>
      <c r="DK281" s="16"/>
      <c r="LK281" t="s">
        <v>16</v>
      </c>
      <c r="LL281">
        <v>12</v>
      </c>
      <c r="LM281" t="s">
        <v>12</v>
      </c>
    </row>
    <row r="282" spans="1:325" ht="15.75" thickBot="1" x14ac:dyDescent="0.3">
      <c r="A282" s="9" t="s">
        <v>12</v>
      </c>
      <c r="B282" s="10" t="s">
        <v>50</v>
      </c>
      <c r="C282" s="10" t="s">
        <v>14</v>
      </c>
      <c r="D282" s="11">
        <v>44115.461805555555</v>
      </c>
      <c r="E282" s="11">
        <f t="shared" si="11"/>
        <v>44054</v>
      </c>
      <c r="F282" s="11">
        <f>DATE(YEAR($E282),MONTH($E282),DAY($E282)+$LL282*30.4/10000)</f>
        <v>44966</v>
      </c>
      <c r="G282" s="11">
        <f>DATE(YEAR($F282),MONTH($F282),DAY($F282)+$LL282*30.4/10000)</f>
        <v>45878</v>
      </c>
      <c r="H282" s="11">
        <f>DATE(YEAR($G282),MONTH($G282),DAY($G282)+$LL282*30.4/10000)</f>
        <v>46790</v>
      </c>
      <c r="I282" s="11">
        <f>DATE(YEAR($H282),MONTH($H282),DAY($H282)+$LL282*30.4/10000)</f>
        <v>47702</v>
      </c>
      <c r="J282" s="12">
        <f>DATE(YEAR($I282),MONTH($I282),DAY($I282)+$LL282*30.4/10000)</f>
        <v>48614</v>
      </c>
      <c r="K282" s="15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>
        <v>1</v>
      </c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  <c r="BB282" s="16"/>
      <c r="BC282" s="16"/>
      <c r="BD282" s="16"/>
      <c r="BE282" s="16"/>
      <c r="BF282" s="16"/>
      <c r="BG282" s="16"/>
      <c r="BH282" s="16"/>
      <c r="BI282" s="16"/>
      <c r="BJ282" s="16"/>
      <c r="BK282" s="16"/>
      <c r="BL282" s="16"/>
      <c r="BM282" s="16"/>
      <c r="BN282" s="16"/>
      <c r="BO282" s="16"/>
      <c r="BP282" s="16"/>
      <c r="BQ282" s="16"/>
      <c r="BR282" s="16"/>
      <c r="BS282" s="16"/>
      <c r="BT282" s="16"/>
      <c r="BU282" s="16"/>
      <c r="BV282" s="16"/>
      <c r="BW282" s="16"/>
      <c r="BX282" s="16"/>
      <c r="BY282" s="16"/>
      <c r="BZ282" s="16"/>
      <c r="CA282" s="16"/>
      <c r="CB282" s="16"/>
      <c r="CC282" s="16"/>
      <c r="CD282" s="16"/>
      <c r="CE282" s="16"/>
      <c r="CF282" s="16"/>
      <c r="CG282" s="16"/>
      <c r="CH282" s="16"/>
      <c r="CI282" s="16"/>
      <c r="CJ282" s="16"/>
      <c r="CK282" s="16"/>
      <c r="CL282" s="16"/>
      <c r="CM282" s="16"/>
      <c r="CN282" s="16"/>
      <c r="CO282" s="16"/>
      <c r="CP282" s="16"/>
      <c r="CQ282" s="16"/>
      <c r="CR282" s="16"/>
      <c r="CS282" s="16"/>
      <c r="CT282" s="16"/>
      <c r="CU282" s="16"/>
      <c r="CV282" s="16"/>
      <c r="CW282" s="16"/>
      <c r="CX282" s="16"/>
      <c r="CY282" s="16"/>
      <c r="CZ282" s="16"/>
      <c r="DA282" s="16"/>
      <c r="DB282" s="16"/>
      <c r="DC282" s="16"/>
      <c r="DD282" s="16"/>
      <c r="DE282" s="16"/>
      <c r="DF282" s="16"/>
      <c r="DG282" s="16"/>
      <c r="DH282" s="16"/>
      <c r="DI282" s="16"/>
      <c r="DJ282" s="16"/>
      <c r="DK282" s="16"/>
      <c r="LK282" t="s">
        <v>15</v>
      </c>
      <c r="LL282">
        <v>300000</v>
      </c>
      <c r="LM282" t="s">
        <v>12</v>
      </c>
    </row>
    <row r="283" spans="1:325" ht="15.75" thickBot="1" x14ac:dyDescent="0.3">
      <c r="A283" s="9" t="s">
        <v>12</v>
      </c>
      <c r="B283" s="10" t="s">
        <v>50</v>
      </c>
      <c r="C283" s="10" t="s">
        <v>14</v>
      </c>
      <c r="D283" s="11">
        <v>47054</v>
      </c>
      <c r="E283" s="11">
        <f t="shared" si="11"/>
        <v>46993</v>
      </c>
      <c r="F283" s="11">
        <f>DATE(YEAR($E283)+$LL283,MONTH($E283),DAY($E283))</f>
        <v>51376</v>
      </c>
      <c r="G283" s="11">
        <f>DATE(YEAR($F283)+$LL283,MONTH($F283),DAY($F283))</f>
        <v>55759</v>
      </c>
      <c r="H283" s="11">
        <f>DATE(YEAR($G283)+$LL283,MONTH($G283),DAY($G283))</f>
        <v>60142</v>
      </c>
      <c r="I283" s="11">
        <f>DATE(YEAR($H283)+$LL283,MONTH($H283),DAY($H283))</f>
        <v>64525</v>
      </c>
      <c r="J283" s="12">
        <f>DATE(YEAR($I283)+$LL283,MONTH($I283),DAY($I283))</f>
        <v>68908</v>
      </c>
      <c r="K283" s="15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  <c r="BB283" s="16"/>
      <c r="BC283" s="16"/>
      <c r="BD283" s="16"/>
      <c r="BE283" s="16"/>
      <c r="BF283" s="16"/>
      <c r="BG283" s="16"/>
      <c r="BH283" s="16"/>
      <c r="BI283" s="16"/>
      <c r="BJ283" s="16"/>
      <c r="BK283" s="16"/>
      <c r="BL283" s="16"/>
      <c r="BM283" s="16"/>
      <c r="BN283" s="16"/>
      <c r="BO283" s="16"/>
      <c r="BP283" s="16"/>
      <c r="BQ283" s="16"/>
      <c r="BR283" s="16"/>
      <c r="BS283" s="16"/>
      <c r="BT283" s="16"/>
      <c r="BU283" s="16"/>
      <c r="BV283" s="16"/>
      <c r="BW283" s="16"/>
      <c r="BX283" s="16"/>
      <c r="BY283" s="16"/>
      <c r="BZ283" s="16"/>
      <c r="CA283" s="16"/>
      <c r="CB283" s="16"/>
      <c r="CC283" s="16"/>
      <c r="CD283" s="16"/>
      <c r="CE283" s="16"/>
      <c r="CF283" s="16"/>
      <c r="CG283" s="16"/>
      <c r="CH283" s="16"/>
      <c r="CI283" s="16"/>
      <c r="CJ283" s="16"/>
      <c r="CK283" s="16"/>
      <c r="CL283" s="16"/>
      <c r="CM283" s="16"/>
      <c r="CN283" s="16"/>
      <c r="CO283" s="16"/>
      <c r="CP283" s="16"/>
      <c r="CQ283" s="16"/>
      <c r="CR283" s="16"/>
      <c r="CS283" s="16"/>
      <c r="CT283" s="16"/>
      <c r="CU283" s="16"/>
      <c r="CV283" s="16"/>
      <c r="CW283" s="16"/>
      <c r="CX283" s="16"/>
      <c r="CY283" s="16"/>
      <c r="CZ283" s="16"/>
      <c r="DA283" s="16"/>
      <c r="DB283" s="16"/>
      <c r="DC283" s="16"/>
      <c r="DD283" s="16"/>
      <c r="DE283" s="16"/>
      <c r="DF283" s="16"/>
      <c r="DG283" s="16"/>
      <c r="DH283" s="16"/>
      <c r="DI283" s="16"/>
      <c r="DJ283" s="16"/>
      <c r="DK283" s="16"/>
      <c r="LK283" t="s">
        <v>16</v>
      </c>
      <c r="LL283">
        <v>12</v>
      </c>
      <c r="LM283" t="s">
        <v>12</v>
      </c>
    </row>
    <row r="284" spans="1:325" ht="15.75" thickBot="1" x14ac:dyDescent="0.3">
      <c r="A284" s="9" t="s">
        <v>12</v>
      </c>
      <c r="B284" s="10" t="s">
        <v>51</v>
      </c>
      <c r="C284" s="10" t="s">
        <v>30</v>
      </c>
      <c r="D284" s="11">
        <v>44127.106249999997</v>
      </c>
      <c r="E284" s="11">
        <f>DATE(YEAR($D284),MONTH($D284),DAY($D284)-7)</f>
        <v>44120</v>
      </c>
      <c r="F284" s="11">
        <f>DATE(YEAR($E284),MONTH($E284)+$LL284,DAY($E284))</f>
        <v>44516</v>
      </c>
      <c r="G284" s="11">
        <f>DATE(YEAR($F284),MONTH($F284)+$LL284,DAY($F284))</f>
        <v>44911</v>
      </c>
      <c r="H284" s="11">
        <f>DATE(YEAR($G284),MONTH($G284)+$LL284,DAY($G284))</f>
        <v>45307</v>
      </c>
      <c r="I284" s="11">
        <f>DATE(YEAR($H284),MONTH($H284)+$LL284,DAY($H284))</f>
        <v>45704</v>
      </c>
      <c r="J284" s="12">
        <f>DATE(YEAR($I284),MONTH($I284)+$LL284,DAY($I284))</f>
        <v>46097</v>
      </c>
      <c r="K284" s="15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>
        <v>1</v>
      </c>
      <c r="AY284" s="16"/>
      <c r="AZ284" s="16"/>
      <c r="BA284" s="16"/>
      <c r="BB284" s="16"/>
      <c r="BC284" s="16"/>
      <c r="BD284" s="16"/>
      <c r="BE284" s="16"/>
      <c r="BF284" s="16"/>
      <c r="BG284" s="16"/>
      <c r="BH284" s="16"/>
      <c r="BI284" s="16"/>
      <c r="BJ284" s="16"/>
      <c r="BK284" s="16"/>
      <c r="BL284" s="16"/>
      <c r="BM284" s="16"/>
      <c r="BN284" s="16"/>
      <c r="BO284" s="16"/>
      <c r="BP284" s="16"/>
      <c r="BQ284" s="16"/>
      <c r="BR284" s="16"/>
      <c r="BS284" s="16"/>
      <c r="BT284" s="16"/>
      <c r="BU284" s="16"/>
      <c r="BV284" s="16"/>
      <c r="BW284" s="16"/>
      <c r="BX284" s="16"/>
      <c r="BY284" s="16"/>
      <c r="BZ284" s="16"/>
      <c r="CA284" s="16"/>
      <c r="CB284" s="16"/>
      <c r="CC284" s="16"/>
      <c r="CD284" s="16"/>
      <c r="CE284" s="16"/>
      <c r="CF284" s="16"/>
      <c r="CG284" s="16"/>
      <c r="CH284" s="16"/>
      <c r="CI284" s="16"/>
      <c r="CJ284" s="16"/>
      <c r="CK284" s="16"/>
      <c r="CL284" s="16"/>
      <c r="CM284" s="16"/>
      <c r="CN284" s="16"/>
      <c r="CO284" s="16"/>
      <c r="CP284" s="16"/>
      <c r="CQ284" s="16"/>
      <c r="CR284" s="16"/>
      <c r="CS284" s="16"/>
      <c r="CT284" s="16"/>
      <c r="CU284" s="16"/>
      <c r="CV284" s="16"/>
      <c r="CW284" s="16"/>
      <c r="CX284" s="16"/>
      <c r="CY284" s="16"/>
      <c r="CZ284" s="16"/>
      <c r="DA284" s="16"/>
      <c r="DB284" s="16"/>
      <c r="DC284" s="16">
        <v>1</v>
      </c>
      <c r="DD284" s="16"/>
      <c r="DE284" s="16"/>
      <c r="DF284" s="16"/>
      <c r="DG284" s="16"/>
      <c r="DH284" s="16"/>
      <c r="DI284" s="16"/>
      <c r="DJ284" s="16"/>
      <c r="DK284" s="16"/>
      <c r="LK284" t="s">
        <v>18</v>
      </c>
      <c r="LL284">
        <v>13</v>
      </c>
      <c r="LM284" t="s">
        <v>12</v>
      </c>
    </row>
    <row r="285" spans="1:325" ht="15.75" thickBot="1" x14ac:dyDescent="0.3">
      <c r="A285" s="9" t="s">
        <v>12</v>
      </c>
      <c r="B285" s="10" t="s">
        <v>51</v>
      </c>
      <c r="C285" s="10" t="s">
        <v>31</v>
      </c>
      <c r="D285" s="11">
        <v>46807.176388888889</v>
      </c>
      <c r="E285" s="11">
        <f t="shared" ref="E285:E292" si="12">DATE(YEAR($D285),MONTH($D285)-1,DAY($D285))</f>
        <v>46776</v>
      </c>
      <c r="F285" s="11">
        <f>DATE(YEAR($E285),MONTH($E285),DAY($E285)+$LL285/10)</f>
        <v>48876</v>
      </c>
      <c r="G285" s="11">
        <f>DATE(YEAR($F285),MONTH($F285),DAY($F285)+$LL285/10)</f>
        <v>50976</v>
      </c>
      <c r="H285" s="11">
        <f>DATE(YEAR($G285),MONTH($G285),DAY($G285)+$LL285/10)</f>
        <v>53076</v>
      </c>
      <c r="I285" s="11">
        <f>DATE(YEAR($H285),MONTH($H285),DAY($H285)+$LL285/10)</f>
        <v>55176</v>
      </c>
      <c r="J285" s="12">
        <f>DATE(YEAR($I285),MONTH($I285),DAY($I285)+$LL285/10)</f>
        <v>57276</v>
      </c>
      <c r="K285" s="15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  <c r="BB285" s="16"/>
      <c r="BC285" s="16"/>
      <c r="BD285" s="16"/>
      <c r="BE285" s="16"/>
      <c r="BF285" s="16"/>
      <c r="BG285" s="16"/>
      <c r="BH285" s="16"/>
      <c r="BI285" s="16"/>
      <c r="BJ285" s="16"/>
      <c r="BK285" s="16"/>
      <c r="BL285" s="16"/>
      <c r="BM285" s="16"/>
      <c r="BN285" s="16"/>
      <c r="BO285" s="16"/>
      <c r="BP285" s="16"/>
      <c r="BQ285" s="16"/>
      <c r="BR285" s="16"/>
      <c r="BS285" s="16"/>
      <c r="BT285" s="16"/>
      <c r="BU285" s="16"/>
      <c r="BV285" s="16"/>
      <c r="BW285" s="16"/>
      <c r="BX285" s="16"/>
      <c r="BY285" s="16"/>
      <c r="BZ285" s="16"/>
      <c r="CA285" s="16"/>
      <c r="CB285" s="16"/>
      <c r="CC285" s="16"/>
      <c r="CD285" s="16"/>
      <c r="CE285" s="16"/>
      <c r="CF285" s="16"/>
      <c r="CG285" s="16"/>
      <c r="CH285" s="16"/>
      <c r="CI285" s="16"/>
      <c r="CJ285" s="16"/>
      <c r="CK285" s="16"/>
      <c r="CL285" s="16"/>
      <c r="CM285" s="16"/>
      <c r="CN285" s="16"/>
      <c r="CO285" s="16"/>
      <c r="CP285" s="16"/>
      <c r="CQ285" s="16"/>
      <c r="CR285" s="16"/>
      <c r="CS285" s="16"/>
      <c r="CT285" s="16"/>
      <c r="CU285" s="16"/>
      <c r="CV285" s="16"/>
      <c r="CW285" s="16"/>
      <c r="CX285" s="16"/>
      <c r="CY285" s="16"/>
      <c r="CZ285" s="16"/>
      <c r="DA285" s="16"/>
      <c r="DB285" s="16"/>
      <c r="DC285" s="16"/>
      <c r="DD285" s="16"/>
      <c r="DE285" s="16"/>
      <c r="DF285" s="16"/>
      <c r="DG285" s="16"/>
      <c r="DH285" s="16"/>
      <c r="DI285" s="16"/>
      <c r="DJ285" s="16"/>
      <c r="DK285" s="16"/>
      <c r="LK285" t="s">
        <v>21</v>
      </c>
      <c r="LL285">
        <v>21000</v>
      </c>
      <c r="LM285" t="s">
        <v>12</v>
      </c>
    </row>
    <row r="286" spans="1:325" ht="15.75" thickBot="1" x14ac:dyDescent="0.3">
      <c r="A286" s="9" t="s">
        <v>12</v>
      </c>
      <c r="B286" s="10" t="s">
        <v>51</v>
      </c>
      <c r="C286" s="10" t="s">
        <v>31</v>
      </c>
      <c r="D286" s="11">
        <v>46821.006944444445</v>
      </c>
      <c r="E286" s="11">
        <f t="shared" si="12"/>
        <v>46792</v>
      </c>
      <c r="F286" s="11">
        <f>DATE(YEAR($E286),MONTH($E286),DAY($E286)+$LL286/10)</f>
        <v>48892</v>
      </c>
      <c r="G286" s="11">
        <f>DATE(YEAR($F286),MONTH($F286),DAY($F286)+$LL286/10)</f>
        <v>50992</v>
      </c>
      <c r="H286" s="11">
        <f>DATE(YEAR($G286),MONTH($G286),DAY($G286)+$LL286/10)</f>
        <v>53092</v>
      </c>
      <c r="I286" s="11">
        <f>DATE(YEAR($H286),MONTH($H286),DAY($H286)+$LL286/10)</f>
        <v>55192</v>
      </c>
      <c r="J286" s="12">
        <f>DATE(YEAR($I286),MONTH($I286),DAY($I286)+$LL286/10)</f>
        <v>57292</v>
      </c>
      <c r="K286" s="15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  <c r="BB286" s="16"/>
      <c r="BC286" s="16"/>
      <c r="BD286" s="16"/>
      <c r="BE286" s="16"/>
      <c r="BF286" s="16"/>
      <c r="BG286" s="16"/>
      <c r="BH286" s="16"/>
      <c r="BI286" s="16"/>
      <c r="BJ286" s="16"/>
      <c r="BK286" s="16"/>
      <c r="BL286" s="16"/>
      <c r="BM286" s="16"/>
      <c r="BN286" s="16"/>
      <c r="BO286" s="16"/>
      <c r="BP286" s="16"/>
      <c r="BQ286" s="16"/>
      <c r="BR286" s="16"/>
      <c r="BS286" s="16"/>
      <c r="BT286" s="16"/>
      <c r="BU286" s="16"/>
      <c r="BV286" s="16"/>
      <c r="BW286" s="16"/>
      <c r="BX286" s="16"/>
      <c r="BY286" s="16"/>
      <c r="BZ286" s="16"/>
      <c r="CA286" s="16"/>
      <c r="CB286" s="16"/>
      <c r="CC286" s="16"/>
      <c r="CD286" s="16"/>
      <c r="CE286" s="16"/>
      <c r="CF286" s="16"/>
      <c r="CG286" s="16"/>
      <c r="CH286" s="16"/>
      <c r="CI286" s="16"/>
      <c r="CJ286" s="16"/>
      <c r="CK286" s="16"/>
      <c r="CL286" s="16"/>
      <c r="CM286" s="16"/>
      <c r="CN286" s="16"/>
      <c r="CO286" s="16"/>
      <c r="CP286" s="16"/>
      <c r="CQ286" s="16"/>
      <c r="CR286" s="16"/>
      <c r="CS286" s="16"/>
      <c r="CT286" s="16"/>
      <c r="CU286" s="16"/>
      <c r="CV286" s="16"/>
      <c r="CW286" s="16"/>
      <c r="CX286" s="16"/>
      <c r="CY286" s="16"/>
      <c r="CZ286" s="16"/>
      <c r="DA286" s="16"/>
      <c r="DB286" s="16"/>
      <c r="DC286" s="16"/>
      <c r="DD286" s="16"/>
      <c r="DE286" s="16"/>
      <c r="DF286" s="16"/>
      <c r="DG286" s="16"/>
      <c r="DH286" s="16"/>
      <c r="DI286" s="16"/>
      <c r="DJ286" s="16"/>
      <c r="DK286" s="16"/>
      <c r="LK286" t="s">
        <v>21</v>
      </c>
      <c r="LL286">
        <v>21000</v>
      </c>
      <c r="LM286" t="s">
        <v>12</v>
      </c>
    </row>
    <row r="287" spans="1:325" ht="15.75" thickBot="1" x14ac:dyDescent="0.3">
      <c r="A287" s="9" t="s">
        <v>12</v>
      </c>
      <c r="B287" s="10" t="s">
        <v>51</v>
      </c>
      <c r="C287" s="10" t="s">
        <v>33</v>
      </c>
      <c r="D287" s="11">
        <v>45355.074305555558</v>
      </c>
      <c r="E287" s="11">
        <f t="shared" si="12"/>
        <v>45326</v>
      </c>
      <c r="F287" s="11">
        <f>DATE(YEAR($E287),MONTH($E287),DAY($E287)+$LL287/10)</f>
        <v>45926</v>
      </c>
      <c r="G287" s="11">
        <f>DATE(YEAR($F287),MONTH($F287),DAY($F287)+$LL287/10)</f>
        <v>46526</v>
      </c>
      <c r="H287" s="11">
        <f>DATE(YEAR($G287),MONTH($G287),DAY($G287)+$LL287/10)</f>
        <v>47126</v>
      </c>
      <c r="I287" s="11">
        <f>DATE(YEAR($H287),MONTH($H287),DAY($H287)+$LL287/10)</f>
        <v>47726</v>
      </c>
      <c r="J287" s="12">
        <f>DATE(YEAR($I287),MONTH($I287),DAY($I287)+$LL287/10)</f>
        <v>48326</v>
      </c>
      <c r="K287" s="15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  <c r="BB287" s="16"/>
      <c r="BC287" s="16"/>
      <c r="BD287" s="16"/>
      <c r="BE287" s="16"/>
      <c r="BF287" s="16"/>
      <c r="BG287" s="16"/>
      <c r="BH287" s="16"/>
      <c r="BI287" s="16"/>
      <c r="BJ287" s="16"/>
      <c r="BK287" s="16"/>
      <c r="BL287" s="16"/>
      <c r="BM287" s="16"/>
      <c r="BN287" s="16"/>
      <c r="BO287" s="16"/>
      <c r="BP287" s="16"/>
      <c r="BQ287" s="16"/>
      <c r="BR287" s="16"/>
      <c r="BS287" s="16"/>
      <c r="BT287" s="16"/>
      <c r="BU287" s="16"/>
      <c r="BV287" s="16"/>
      <c r="BW287" s="16"/>
      <c r="BX287" s="16"/>
      <c r="BY287" s="16"/>
      <c r="BZ287" s="16"/>
      <c r="CA287" s="16"/>
      <c r="CB287" s="16"/>
      <c r="CC287" s="16"/>
      <c r="CD287" s="16"/>
      <c r="CE287" s="16"/>
      <c r="CF287" s="16"/>
      <c r="CG287" s="16"/>
      <c r="CH287" s="16"/>
      <c r="CI287" s="16"/>
      <c r="CJ287" s="16"/>
      <c r="CK287" s="16"/>
      <c r="CL287" s="16"/>
      <c r="CM287" s="16"/>
      <c r="CN287" s="16"/>
      <c r="CO287" s="16"/>
      <c r="CP287" s="16"/>
      <c r="CQ287" s="16"/>
      <c r="CR287" s="16"/>
      <c r="CS287" s="16"/>
      <c r="CT287" s="16"/>
      <c r="CU287" s="16"/>
      <c r="CV287" s="16"/>
      <c r="CW287" s="16"/>
      <c r="CX287" s="16"/>
      <c r="CY287" s="16"/>
      <c r="CZ287" s="16"/>
      <c r="DA287" s="16"/>
      <c r="DB287" s="16"/>
      <c r="DC287" s="16"/>
      <c r="DD287" s="16"/>
      <c r="DE287" s="16"/>
      <c r="DF287" s="16"/>
      <c r="DG287" s="16"/>
      <c r="DH287" s="16"/>
      <c r="DI287" s="16"/>
      <c r="DJ287" s="16"/>
      <c r="DK287" s="16"/>
      <c r="LK287" t="s">
        <v>21</v>
      </c>
      <c r="LL287">
        <v>6000</v>
      </c>
      <c r="LM287" t="s">
        <v>12</v>
      </c>
    </row>
    <row r="288" spans="1:325" ht="15.75" thickBot="1" x14ac:dyDescent="0.3">
      <c r="A288" s="9" t="s">
        <v>12</v>
      </c>
      <c r="B288" s="10" t="s">
        <v>51</v>
      </c>
      <c r="C288" s="10" t="s">
        <v>24</v>
      </c>
      <c r="D288" s="11">
        <v>45874.552083333336</v>
      </c>
      <c r="E288" s="11">
        <f t="shared" si="12"/>
        <v>45843</v>
      </c>
      <c r="F288" s="11">
        <f>DATE(YEAR($E288),MONTH($E288),DAY($E288)+$LL288*30.4/10000)</f>
        <v>49491</v>
      </c>
      <c r="G288" s="11">
        <f>DATE(YEAR($F288),MONTH($F288),DAY($F288)+$LL288*30.4/10000)</f>
        <v>53139</v>
      </c>
      <c r="H288" s="11">
        <f>DATE(YEAR($G288),MONTH($G288),DAY($G288)+$LL288*30.4/10000)</f>
        <v>56787</v>
      </c>
      <c r="I288" s="11">
        <f>DATE(YEAR($H288),MONTH($H288),DAY($H288)+$LL288*30.4/10000)</f>
        <v>60435</v>
      </c>
      <c r="J288" s="12">
        <f>DATE(YEAR($I288),MONTH($I288),DAY($I288)+$LL288*30.4/10000)</f>
        <v>64083</v>
      </c>
      <c r="K288" s="15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  <c r="BB288" s="16"/>
      <c r="BC288" s="16"/>
      <c r="BD288" s="16"/>
      <c r="BE288" s="16"/>
      <c r="BF288" s="16"/>
      <c r="BG288" s="16"/>
      <c r="BH288" s="16"/>
      <c r="BI288" s="16"/>
      <c r="BJ288" s="16"/>
      <c r="BK288" s="16"/>
      <c r="BL288" s="16"/>
      <c r="BM288" s="16"/>
      <c r="BN288" s="16"/>
      <c r="BO288" s="16"/>
      <c r="BP288" s="16"/>
      <c r="BQ288" s="16"/>
      <c r="BR288" s="16"/>
      <c r="BS288" s="16"/>
      <c r="BT288" s="16"/>
      <c r="BU288" s="16"/>
      <c r="BV288" s="16"/>
      <c r="BW288" s="16"/>
      <c r="BX288" s="16"/>
      <c r="BY288" s="16"/>
      <c r="BZ288" s="16"/>
      <c r="CA288" s="16"/>
      <c r="CB288" s="16"/>
      <c r="CC288" s="16"/>
      <c r="CD288" s="16"/>
      <c r="CE288" s="16"/>
      <c r="CF288" s="16"/>
      <c r="CG288" s="16"/>
      <c r="CH288" s="16"/>
      <c r="CI288" s="16"/>
      <c r="CJ288" s="16"/>
      <c r="CK288" s="16"/>
      <c r="CL288" s="16"/>
      <c r="CM288" s="16"/>
      <c r="CN288" s="16"/>
      <c r="CO288" s="16"/>
      <c r="CP288" s="16"/>
      <c r="CQ288" s="16"/>
      <c r="CR288" s="16"/>
      <c r="CS288" s="16"/>
      <c r="CT288" s="16"/>
      <c r="CU288" s="16"/>
      <c r="CV288" s="16"/>
      <c r="CW288" s="16"/>
      <c r="CX288" s="16"/>
      <c r="CY288" s="16"/>
      <c r="CZ288" s="16"/>
      <c r="DA288" s="16"/>
      <c r="DB288" s="16"/>
      <c r="DC288" s="16"/>
      <c r="DD288" s="16"/>
      <c r="DE288" s="16"/>
      <c r="DF288" s="16"/>
      <c r="DG288" s="16"/>
      <c r="DH288" s="16"/>
      <c r="DI288" s="16"/>
      <c r="DJ288" s="16"/>
      <c r="DK288" s="16"/>
      <c r="LK288" t="s">
        <v>15</v>
      </c>
      <c r="LL288">
        <v>1200000</v>
      </c>
      <c r="LM288" t="s">
        <v>12</v>
      </c>
    </row>
    <row r="289" spans="1:325" ht="15.75" thickBot="1" x14ac:dyDescent="0.3">
      <c r="A289" s="9" t="s">
        <v>12</v>
      </c>
      <c r="B289" s="10" t="s">
        <v>51</v>
      </c>
      <c r="C289" s="10" t="s">
        <v>25</v>
      </c>
      <c r="D289" s="11">
        <v>43884.740972222222</v>
      </c>
      <c r="E289" s="11">
        <f t="shared" si="12"/>
        <v>43853</v>
      </c>
      <c r="F289" s="11">
        <f>DATE(YEAR($E289),MONTH($E289),DAY($E289)+$LL289*30.4/10000)</f>
        <v>44582</v>
      </c>
      <c r="G289" s="11">
        <f>DATE(YEAR($F289),MONTH($F289),DAY($F289)+$LL289*30.4/10000)</f>
        <v>45311</v>
      </c>
      <c r="H289" s="11">
        <f>DATE(YEAR($G289),MONTH($G289),DAY($G289)+$LL289*30.4/10000)</f>
        <v>46040</v>
      </c>
      <c r="I289" s="11">
        <f>DATE(YEAR($H289),MONTH($H289),DAY($H289)+$LL289*30.4/10000)</f>
        <v>46769</v>
      </c>
      <c r="J289" s="12">
        <f>DATE(YEAR($I289),MONTH($I289),DAY($I289)+$LL289*30.4/10000)</f>
        <v>47498</v>
      </c>
      <c r="K289" s="15"/>
      <c r="L289" s="16">
        <v>1</v>
      </c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  <c r="BB289" s="16"/>
      <c r="BC289" s="16"/>
      <c r="BD289" s="16"/>
      <c r="BE289" s="16"/>
      <c r="BF289" s="16"/>
      <c r="BG289" s="16"/>
      <c r="BH289" s="16"/>
      <c r="BI289" s="16"/>
      <c r="BJ289" s="16"/>
      <c r="BK289" s="16"/>
      <c r="BL289" s="16"/>
      <c r="BM289" s="16"/>
      <c r="BN289" s="16"/>
      <c r="BO289" s="16"/>
      <c r="BP289" s="16"/>
      <c r="BQ289" s="16"/>
      <c r="BR289" s="16"/>
      <c r="BS289" s="16"/>
      <c r="BT289" s="16"/>
      <c r="BU289" s="16"/>
      <c r="BV289" s="16"/>
      <c r="BW289" s="16"/>
      <c r="BX289" s="16"/>
      <c r="BY289" s="16"/>
      <c r="BZ289" s="16"/>
      <c r="CA289" s="16"/>
      <c r="CB289" s="16"/>
      <c r="CC289" s="16"/>
      <c r="CD289" s="16"/>
      <c r="CE289" s="16"/>
      <c r="CF289" s="16"/>
      <c r="CG289" s="16"/>
      <c r="CH289" s="16"/>
      <c r="CI289" s="16"/>
      <c r="CJ289" s="16"/>
      <c r="CK289" s="16"/>
      <c r="CL289" s="16"/>
      <c r="CM289" s="16"/>
      <c r="CN289" s="16"/>
      <c r="CO289" s="16"/>
      <c r="CP289" s="16"/>
      <c r="CQ289" s="16"/>
      <c r="CR289" s="16"/>
      <c r="CS289" s="16"/>
      <c r="CT289" s="16"/>
      <c r="CU289" s="16"/>
      <c r="CV289" s="16"/>
      <c r="CW289" s="16"/>
      <c r="CX289" s="16"/>
      <c r="CY289" s="16"/>
      <c r="CZ289" s="16"/>
      <c r="DA289" s="16"/>
      <c r="DB289" s="16"/>
      <c r="DC289" s="16"/>
      <c r="DD289" s="16"/>
      <c r="DE289" s="16"/>
      <c r="DF289" s="16"/>
      <c r="DG289" s="16"/>
      <c r="DH289" s="16"/>
      <c r="DI289" s="16"/>
      <c r="DJ289" s="16"/>
      <c r="DK289" s="16"/>
      <c r="LK289" t="s">
        <v>15</v>
      </c>
      <c r="LL289">
        <v>240000</v>
      </c>
      <c r="LM289" t="s">
        <v>12</v>
      </c>
    </row>
    <row r="290" spans="1:325" ht="15.75" thickBot="1" x14ac:dyDescent="0.3">
      <c r="A290" s="9" t="s">
        <v>12</v>
      </c>
      <c r="B290" s="10" t="s">
        <v>51</v>
      </c>
      <c r="C290" s="10" t="s">
        <v>26</v>
      </c>
      <c r="D290" s="11">
        <v>45249.249305555553</v>
      </c>
      <c r="E290" s="11">
        <f t="shared" si="12"/>
        <v>45218</v>
      </c>
      <c r="F290" s="11">
        <f>DATE(YEAR($E290),MONTH($E290),DAY($E290)+$LL290/10)</f>
        <v>46268</v>
      </c>
      <c r="G290" s="11">
        <f>DATE(YEAR($F290),MONTH($F290),DAY($F290)+$LL290/10)</f>
        <v>47318</v>
      </c>
      <c r="H290" s="11">
        <f>DATE(YEAR($G290),MONTH($G290),DAY($G290)+$LL290/10)</f>
        <v>48368</v>
      </c>
      <c r="I290" s="11">
        <f>DATE(YEAR($H290),MONTH($H290),DAY($H290)+$LL290/10)</f>
        <v>49418</v>
      </c>
      <c r="J290" s="12">
        <f>DATE(YEAR($I290),MONTH($I290),DAY($I290)+$LL290/10)</f>
        <v>50468</v>
      </c>
      <c r="K290" s="15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  <c r="BB290" s="16"/>
      <c r="BC290" s="16"/>
      <c r="BD290" s="16"/>
      <c r="BE290" s="16"/>
      <c r="BF290" s="16"/>
      <c r="BG290" s="16"/>
      <c r="BH290" s="16"/>
      <c r="BI290" s="16"/>
      <c r="BJ290" s="16"/>
      <c r="BK290" s="16"/>
      <c r="BL290" s="16"/>
      <c r="BM290" s="16"/>
      <c r="BN290" s="16"/>
      <c r="BO290" s="16"/>
      <c r="BP290" s="16"/>
      <c r="BQ290" s="16"/>
      <c r="BR290" s="16"/>
      <c r="BS290" s="16"/>
      <c r="BT290" s="16"/>
      <c r="BU290" s="16"/>
      <c r="BV290" s="16"/>
      <c r="BW290" s="16"/>
      <c r="BX290" s="16"/>
      <c r="BY290" s="16"/>
      <c r="BZ290" s="16"/>
      <c r="CA290" s="16"/>
      <c r="CB290" s="16"/>
      <c r="CC290" s="16"/>
      <c r="CD290" s="16"/>
      <c r="CE290" s="16"/>
      <c r="CF290" s="16"/>
      <c r="CG290" s="16"/>
      <c r="CH290" s="16"/>
      <c r="CI290" s="16"/>
      <c r="CJ290" s="16"/>
      <c r="CK290" s="16"/>
      <c r="CL290" s="16"/>
      <c r="CM290" s="16"/>
      <c r="CN290" s="16"/>
      <c r="CO290" s="16"/>
      <c r="CP290" s="16"/>
      <c r="CQ290" s="16"/>
      <c r="CR290" s="16"/>
      <c r="CS290" s="16"/>
      <c r="CT290" s="16"/>
      <c r="CU290" s="16"/>
      <c r="CV290" s="16"/>
      <c r="CW290" s="16"/>
      <c r="CX290" s="16"/>
      <c r="CY290" s="16"/>
      <c r="CZ290" s="16"/>
      <c r="DA290" s="16"/>
      <c r="DB290" s="16"/>
      <c r="DC290" s="16"/>
      <c r="DD290" s="16"/>
      <c r="DE290" s="16"/>
      <c r="DF290" s="16"/>
      <c r="DG290" s="16"/>
      <c r="DH290" s="16"/>
      <c r="DI290" s="16"/>
      <c r="DJ290" s="16"/>
      <c r="DK290" s="16"/>
      <c r="LK290" t="s">
        <v>21</v>
      </c>
      <c r="LL290">
        <v>10500</v>
      </c>
      <c r="LM290" t="s">
        <v>12</v>
      </c>
    </row>
    <row r="291" spans="1:325" ht="15.75" thickBot="1" x14ac:dyDescent="0.3">
      <c r="A291" s="9" t="s">
        <v>12</v>
      </c>
      <c r="B291" s="10" t="s">
        <v>51</v>
      </c>
      <c r="C291" s="10" t="s">
        <v>26</v>
      </c>
      <c r="D291" s="11">
        <v>45255.443749999999</v>
      </c>
      <c r="E291" s="11">
        <f t="shared" si="12"/>
        <v>45224</v>
      </c>
      <c r="F291" s="11">
        <f>DATE(YEAR($E291),MONTH($E291),DAY($E291)+$LL291/10)</f>
        <v>46274</v>
      </c>
      <c r="G291" s="11">
        <f>DATE(YEAR($F291),MONTH($F291),DAY($F291)+$LL291/10)</f>
        <v>47324</v>
      </c>
      <c r="H291" s="11">
        <f>DATE(YEAR($G291),MONTH($G291),DAY($G291)+$LL291/10)</f>
        <v>48374</v>
      </c>
      <c r="I291" s="11">
        <f>DATE(YEAR($H291),MONTH($H291),DAY($H291)+$LL291/10)</f>
        <v>49424</v>
      </c>
      <c r="J291" s="12">
        <f>DATE(YEAR($I291),MONTH($I291),DAY($I291)+$LL291/10)</f>
        <v>50474</v>
      </c>
      <c r="K291" s="15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  <c r="BB291" s="16"/>
      <c r="BC291" s="16"/>
      <c r="BD291" s="16"/>
      <c r="BE291" s="16"/>
      <c r="BF291" s="16"/>
      <c r="BG291" s="16"/>
      <c r="BH291" s="16"/>
      <c r="BI291" s="16"/>
      <c r="BJ291" s="16"/>
      <c r="BK291" s="16"/>
      <c r="BL291" s="16"/>
      <c r="BM291" s="16"/>
      <c r="BN291" s="16"/>
      <c r="BO291" s="16"/>
      <c r="BP291" s="16"/>
      <c r="BQ291" s="16"/>
      <c r="BR291" s="16"/>
      <c r="BS291" s="16"/>
      <c r="BT291" s="16"/>
      <c r="BU291" s="16"/>
      <c r="BV291" s="16"/>
      <c r="BW291" s="16"/>
      <c r="BX291" s="16"/>
      <c r="BY291" s="16"/>
      <c r="BZ291" s="16"/>
      <c r="CA291" s="16"/>
      <c r="CB291" s="16"/>
      <c r="CC291" s="16"/>
      <c r="CD291" s="16"/>
      <c r="CE291" s="16"/>
      <c r="CF291" s="16"/>
      <c r="CG291" s="16"/>
      <c r="CH291" s="16"/>
      <c r="CI291" s="16"/>
      <c r="CJ291" s="16"/>
      <c r="CK291" s="16"/>
      <c r="CL291" s="16"/>
      <c r="CM291" s="16"/>
      <c r="CN291" s="16"/>
      <c r="CO291" s="16"/>
      <c r="CP291" s="16"/>
      <c r="CQ291" s="16"/>
      <c r="CR291" s="16"/>
      <c r="CS291" s="16"/>
      <c r="CT291" s="16"/>
      <c r="CU291" s="16"/>
      <c r="CV291" s="16"/>
      <c r="CW291" s="16"/>
      <c r="CX291" s="16"/>
      <c r="CY291" s="16"/>
      <c r="CZ291" s="16"/>
      <c r="DA291" s="16"/>
      <c r="DB291" s="16"/>
      <c r="DC291" s="16"/>
      <c r="DD291" s="16"/>
      <c r="DE291" s="16"/>
      <c r="DF291" s="16"/>
      <c r="DG291" s="16"/>
      <c r="DH291" s="16"/>
      <c r="DI291" s="16"/>
      <c r="DJ291" s="16"/>
      <c r="DK291" s="16"/>
      <c r="LK291" t="s">
        <v>21</v>
      </c>
      <c r="LL291">
        <v>10500</v>
      </c>
      <c r="LM291" t="s">
        <v>12</v>
      </c>
    </row>
    <row r="292" spans="1:325" ht="15.75" thickBot="1" x14ac:dyDescent="0.3">
      <c r="A292" s="9" t="s">
        <v>12</v>
      </c>
      <c r="B292" s="10" t="s">
        <v>51</v>
      </c>
      <c r="C292" s="10" t="s">
        <v>27</v>
      </c>
      <c r="D292" s="11">
        <v>44007.084027777775</v>
      </c>
      <c r="E292" s="11">
        <f t="shared" si="12"/>
        <v>43976</v>
      </c>
      <c r="F292" s="11">
        <f>DATE(YEAR($E292),MONTH($E292),DAY($E292)+$LL292*30.4/650)</f>
        <v>44817</v>
      </c>
      <c r="G292" s="11">
        <f>DATE(YEAR($F292),MONTH($F292),DAY($F292)+$LL292*30.4/650)</f>
        <v>45658</v>
      </c>
      <c r="H292" s="11">
        <f>DATE(YEAR($G292),MONTH($G292),DAY($G292)+$LL292*30.4/650)</f>
        <v>46499</v>
      </c>
      <c r="I292" s="11">
        <f>DATE(YEAR($H292),MONTH($H292),DAY($H292)+$LL292*30.4/650)</f>
        <v>47340</v>
      </c>
      <c r="J292" s="12">
        <f>DATE(YEAR($I292),MONTH($I292),DAY($I292)+$LL292*30.4/650)</f>
        <v>48181</v>
      </c>
      <c r="K292" s="15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>
        <v>1</v>
      </c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  <c r="BB292" s="16"/>
      <c r="BC292" s="16"/>
      <c r="BD292" s="16"/>
      <c r="BE292" s="16"/>
      <c r="BF292" s="16"/>
      <c r="BG292" s="16"/>
      <c r="BH292" s="16"/>
      <c r="BI292" s="16"/>
      <c r="BJ292" s="16"/>
      <c r="BK292" s="16"/>
      <c r="BL292" s="16"/>
      <c r="BM292" s="16"/>
      <c r="BN292" s="16"/>
      <c r="BO292" s="16"/>
      <c r="BP292" s="16"/>
      <c r="BQ292" s="16"/>
      <c r="BR292" s="16"/>
      <c r="BS292" s="16"/>
      <c r="BT292" s="16"/>
      <c r="BU292" s="16"/>
      <c r="BV292" s="16"/>
      <c r="BW292" s="16"/>
      <c r="BX292" s="16"/>
      <c r="BY292" s="16"/>
      <c r="BZ292" s="16"/>
      <c r="CA292" s="16"/>
      <c r="CB292" s="16"/>
      <c r="CC292" s="16"/>
      <c r="CD292" s="16"/>
      <c r="CE292" s="16"/>
      <c r="CF292" s="16"/>
      <c r="CG292" s="16"/>
      <c r="CH292" s="16"/>
      <c r="CI292" s="16"/>
      <c r="CJ292" s="16"/>
      <c r="CK292" s="16"/>
      <c r="CL292" s="16"/>
      <c r="CM292" s="16"/>
      <c r="CN292" s="16"/>
      <c r="CO292" s="16"/>
      <c r="CP292" s="16"/>
      <c r="CQ292" s="16"/>
      <c r="CR292" s="16"/>
      <c r="CS292" s="16"/>
      <c r="CT292" s="16"/>
      <c r="CU292" s="16"/>
      <c r="CV292" s="16"/>
      <c r="CW292" s="16"/>
      <c r="CX292" s="16"/>
      <c r="CY292" s="16"/>
      <c r="CZ292" s="16"/>
      <c r="DA292" s="16"/>
      <c r="DB292" s="16"/>
      <c r="DC292" s="16"/>
      <c r="DD292" s="16"/>
      <c r="DE292" s="16"/>
      <c r="DF292" s="16"/>
      <c r="DG292" s="16"/>
      <c r="DH292" s="16"/>
      <c r="DI292" s="16"/>
      <c r="DJ292" s="16"/>
      <c r="DK292" s="16"/>
      <c r="LK292" t="s">
        <v>28</v>
      </c>
      <c r="LL292">
        <v>18000</v>
      </c>
      <c r="LM292" t="s">
        <v>12</v>
      </c>
    </row>
    <row r="293" spans="1:325" ht="15.75" thickBot="1" x14ac:dyDescent="0.3">
      <c r="A293" s="9" t="s">
        <v>12</v>
      </c>
      <c r="B293" s="10" t="s">
        <v>51</v>
      </c>
      <c r="C293" s="10" t="s">
        <v>14</v>
      </c>
      <c r="D293" s="11">
        <v>48216.621527777781</v>
      </c>
      <c r="E293" s="11">
        <f t="shared" ref="E293:E301" si="13">DATE(YEAR($D293),MONTH($D293)-2,DAY($D293))</f>
        <v>48155</v>
      </c>
      <c r="F293" s="11">
        <f>DATE(YEAR($E293)+$LL293,MONTH($E293),DAY($E293))</f>
        <v>52538</v>
      </c>
      <c r="G293" s="11">
        <f>DATE(YEAR($F293)+$LL293,MONTH($F293),DAY($F293))</f>
        <v>56921</v>
      </c>
      <c r="H293" s="11">
        <f>DATE(YEAR($G293)+$LL293,MONTH($G293),DAY($G293))</f>
        <v>61304</v>
      </c>
      <c r="I293" s="11">
        <f>DATE(YEAR($H293)+$LL293,MONTH($H293),DAY($H293))</f>
        <v>65687</v>
      </c>
      <c r="J293" s="12">
        <f>DATE(YEAR($I293)+$LL293,MONTH($I293),DAY($I293))</f>
        <v>70070</v>
      </c>
      <c r="K293" s="15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  <c r="BB293" s="16"/>
      <c r="BC293" s="16"/>
      <c r="BD293" s="16"/>
      <c r="BE293" s="16"/>
      <c r="BF293" s="16"/>
      <c r="BG293" s="16"/>
      <c r="BH293" s="16"/>
      <c r="BI293" s="16"/>
      <c r="BJ293" s="16"/>
      <c r="BK293" s="16"/>
      <c r="BL293" s="16"/>
      <c r="BM293" s="16"/>
      <c r="BN293" s="16"/>
      <c r="BO293" s="16"/>
      <c r="BP293" s="16"/>
      <c r="BQ293" s="16"/>
      <c r="BR293" s="16"/>
      <c r="BS293" s="16"/>
      <c r="BT293" s="16"/>
      <c r="BU293" s="16"/>
      <c r="BV293" s="16"/>
      <c r="BW293" s="16"/>
      <c r="BX293" s="16"/>
      <c r="BY293" s="16"/>
      <c r="BZ293" s="16"/>
      <c r="CA293" s="16"/>
      <c r="CB293" s="16"/>
      <c r="CC293" s="16"/>
      <c r="CD293" s="16"/>
      <c r="CE293" s="16"/>
      <c r="CF293" s="16"/>
      <c r="CG293" s="16"/>
      <c r="CH293" s="16"/>
      <c r="CI293" s="16"/>
      <c r="CJ293" s="16"/>
      <c r="CK293" s="16"/>
      <c r="CL293" s="16"/>
      <c r="CM293" s="16"/>
      <c r="CN293" s="16"/>
      <c r="CO293" s="16"/>
      <c r="CP293" s="16"/>
      <c r="CQ293" s="16"/>
      <c r="CR293" s="16"/>
      <c r="CS293" s="16"/>
      <c r="CT293" s="16"/>
      <c r="CU293" s="16"/>
      <c r="CV293" s="16"/>
      <c r="CW293" s="16"/>
      <c r="CX293" s="16"/>
      <c r="CY293" s="16"/>
      <c r="CZ293" s="16"/>
      <c r="DA293" s="16"/>
      <c r="DB293" s="16"/>
      <c r="DC293" s="16"/>
      <c r="DD293" s="16"/>
      <c r="DE293" s="16"/>
      <c r="DF293" s="16"/>
      <c r="DG293" s="16"/>
      <c r="DH293" s="16"/>
      <c r="DI293" s="16"/>
      <c r="DJ293" s="16"/>
      <c r="DK293" s="16"/>
      <c r="LK293" t="s">
        <v>16</v>
      </c>
      <c r="LL293">
        <v>12</v>
      </c>
      <c r="LM293" t="s">
        <v>12</v>
      </c>
    </row>
    <row r="294" spans="1:325" ht="15.75" thickBot="1" x14ac:dyDescent="0.3">
      <c r="A294" s="9" t="s">
        <v>12</v>
      </c>
      <c r="B294" s="10" t="s">
        <v>51</v>
      </c>
      <c r="C294" s="10" t="s">
        <v>14</v>
      </c>
      <c r="D294" s="11">
        <v>44806.275000000001</v>
      </c>
      <c r="E294" s="11">
        <f t="shared" si="13"/>
        <v>44744</v>
      </c>
      <c r="F294" s="11">
        <f>DATE(YEAR($E294),MONTH($E294),DAY($E294)+$LL294*30.4/10000)</f>
        <v>45656</v>
      </c>
      <c r="G294" s="11">
        <f>DATE(YEAR($F294),MONTH($F294),DAY($F294)+$LL294*30.4/10000)</f>
        <v>46568</v>
      </c>
      <c r="H294" s="11">
        <f>DATE(YEAR($G294),MONTH($G294),DAY($G294)+$LL294*30.4/10000)</f>
        <v>47480</v>
      </c>
      <c r="I294" s="11">
        <f>DATE(YEAR($H294),MONTH($H294),DAY($H294)+$LL294*30.4/10000)</f>
        <v>48392</v>
      </c>
      <c r="J294" s="12">
        <f>DATE(YEAR($I294),MONTH($I294),DAY($I294)+$LL294*30.4/10000)</f>
        <v>49304</v>
      </c>
      <c r="K294" s="15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  <c r="BB294" s="16"/>
      <c r="BC294" s="16"/>
      <c r="BD294" s="16"/>
      <c r="BE294" s="16"/>
      <c r="BF294" s="16"/>
      <c r="BG294" s="16"/>
      <c r="BH294" s="16"/>
      <c r="BI294" s="16"/>
      <c r="BJ294" s="16"/>
      <c r="BK294" s="16"/>
      <c r="BL294" s="16"/>
      <c r="BM294" s="16"/>
      <c r="BN294" s="16"/>
      <c r="BO294" s="16"/>
      <c r="BP294" s="16"/>
      <c r="BQ294" s="16"/>
      <c r="BR294" s="16"/>
      <c r="BS294" s="16"/>
      <c r="BT294" s="16"/>
      <c r="BU294" s="16"/>
      <c r="BV294" s="16"/>
      <c r="BW294" s="16"/>
      <c r="BX294" s="16"/>
      <c r="BY294" s="16"/>
      <c r="BZ294" s="16"/>
      <c r="CA294" s="16"/>
      <c r="CB294" s="16"/>
      <c r="CC294" s="16"/>
      <c r="CD294" s="16"/>
      <c r="CE294" s="16"/>
      <c r="CF294" s="16"/>
      <c r="CG294" s="16"/>
      <c r="CH294" s="16"/>
      <c r="CI294" s="16"/>
      <c r="CJ294" s="16"/>
      <c r="CK294" s="16"/>
      <c r="CL294" s="16"/>
      <c r="CM294" s="16"/>
      <c r="CN294" s="16"/>
      <c r="CO294" s="16"/>
      <c r="CP294" s="16"/>
      <c r="CQ294" s="16"/>
      <c r="CR294" s="16"/>
      <c r="CS294" s="16"/>
      <c r="CT294" s="16"/>
      <c r="CU294" s="16"/>
      <c r="CV294" s="16"/>
      <c r="CW294" s="16"/>
      <c r="CX294" s="16"/>
      <c r="CY294" s="16"/>
      <c r="CZ294" s="16"/>
      <c r="DA294" s="16"/>
      <c r="DB294" s="16"/>
      <c r="DC294" s="16"/>
      <c r="DD294" s="16"/>
      <c r="DE294" s="16"/>
      <c r="DF294" s="16"/>
      <c r="DG294" s="16"/>
      <c r="DH294" s="16"/>
      <c r="DI294" s="16"/>
      <c r="DJ294" s="16"/>
      <c r="DK294" s="16"/>
      <c r="LK294" t="s">
        <v>15</v>
      </c>
      <c r="LL294">
        <v>300000</v>
      </c>
      <c r="LM294" t="s">
        <v>12</v>
      </c>
    </row>
    <row r="295" spans="1:325" ht="15.75" thickBot="1" x14ac:dyDescent="0.3">
      <c r="A295" s="9" t="s">
        <v>12</v>
      </c>
      <c r="B295" s="10" t="s">
        <v>51</v>
      </c>
      <c r="C295" s="10" t="s">
        <v>14</v>
      </c>
      <c r="D295" s="11">
        <v>48216.621527777781</v>
      </c>
      <c r="E295" s="11">
        <f t="shared" si="13"/>
        <v>48155</v>
      </c>
      <c r="F295" s="11">
        <f>DATE(YEAR($E295)+$LL295,MONTH($E295),DAY($E295))</f>
        <v>52538</v>
      </c>
      <c r="G295" s="11">
        <f>DATE(YEAR($F295)+$LL295,MONTH($F295),DAY($F295))</f>
        <v>56921</v>
      </c>
      <c r="H295" s="11">
        <f>DATE(YEAR($G295)+$LL295,MONTH($G295),DAY($G295))</f>
        <v>61304</v>
      </c>
      <c r="I295" s="11">
        <f>DATE(YEAR($H295)+$LL295,MONTH($H295),DAY($H295))</f>
        <v>65687</v>
      </c>
      <c r="J295" s="12">
        <f>DATE(YEAR($I295)+$LL295,MONTH($I295),DAY($I295))</f>
        <v>70070</v>
      </c>
      <c r="K295" s="15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  <c r="BB295" s="16"/>
      <c r="BC295" s="16"/>
      <c r="BD295" s="16"/>
      <c r="BE295" s="16"/>
      <c r="BF295" s="16"/>
      <c r="BG295" s="16"/>
      <c r="BH295" s="16"/>
      <c r="BI295" s="16"/>
      <c r="BJ295" s="16"/>
      <c r="BK295" s="16"/>
      <c r="BL295" s="16"/>
      <c r="BM295" s="16"/>
      <c r="BN295" s="16"/>
      <c r="BO295" s="16"/>
      <c r="BP295" s="16"/>
      <c r="BQ295" s="16"/>
      <c r="BR295" s="16"/>
      <c r="BS295" s="16"/>
      <c r="BT295" s="16"/>
      <c r="BU295" s="16"/>
      <c r="BV295" s="16"/>
      <c r="BW295" s="16"/>
      <c r="BX295" s="16"/>
      <c r="BY295" s="16"/>
      <c r="BZ295" s="16"/>
      <c r="CA295" s="16"/>
      <c r="CB295" s="16"/>
      <c r="CC295" s="16"/>
      <c r="CD295" s="16"/>
      <c r="CE295" s="16"/>
      <c r="CF295" s="16"/>
      <c r="CG295" s="16"/>
      <c r="CH295" s="16"/>
      <c r="CI295" s="16"/>
      <c r="CJ295" s="16"/>
      <c r="CK295" s="16"/>
      <c r="CL295" s="16"/>
      <c r="CM295" s="16"/>
      <c r="CN295" s="16"/>
      <c r="CO295" s="16"/>
      <c r="CP295" s="16"/>
      <c r="CQ295" s="16"/>
      <c r="CR295" s="16"/>
      <c r="CS295" s="16"/>
      <c r="CT295" s="16"/>
      <c r="CU295" s="16"/>
      <c r="CV295" s="16"/>
      <c r="CW295" s="16"/>
      <c r="CX295" s="16"/>
      <c r="CY295" s="16"/>
      <c r="CZ295" s="16"/>
      <c r="DA295" s="16"/>
      <c r="DB295" s="16"/>
      <c r="DC295" s="16"/>
      <c r="DD295" s="16"/>
      <c r="DE295" s="16"/>
      <c r="DF295" s="16"/>
      <c r="DG295" s="16"/>
      <c r="DH295" s="16"/>
      <c r="DI295" s="16"/>
      <c r="DJ295" s="16"/>
      <c r="DK295" s="16"/>
      <c r="LK295" t="s">
        <v>16</v>
      </c>
      <c r="LL295">
        <v>12</v>
      </c>
      <c r="LM295" t="s">
        <v>12</v>
      </c>
    </row>
    <row r="296" spans="1:325" ht="15.75" thickBot="1" x14ac:dyDescent="0.3">
      <c r="A296" s="9" t="s">
        <v>12</v>
      </c>
      <c r="B296" s="10" t="s">
        <v>51</v>
      </c>
      <c r="C296" s="10" t="s">
        <v>14</v>
      </c>
      <c r="D296" s="11">
        <v>44806.275000000001</v>
      </c>
      <c r="E296" s="11">
        <f t="shared" si="13"/>
        <v>44744</v>
      </c>
      <c r="F296" s="11">
        <f>DATE(YEAR($E296),MONTH($E296),DAY($E296)+$LL296*30.4/10000)</f>
        <v>45656</v>
      </c>
      <c r="G296" s="11">
        <f>DATE(YEAR($F296),MONTH($F296),DAY($F296)+$LL296*30.4/10000)</f>
        <v>46568</v>
      </c>
      <c r="H296" s="11">
        <f>DATE(YEAR($G296),MONTH($G296),DAY($G296)+$LL296*30.4/10000)</f>
        <v>47480</v>
      </c>
      <c r="I296" s="11">
        <f>DATE(YEAR($H296),MONTH($H296),DAY($H296)+$LL296*30.4/10000)</f>
        <v>48392</v>
      </c>
      <c r="J296" s="12">
        <f>DATE(YEAR($I296),MONTH($I296),DAY($I296)+$LL296*30.4/10000)</f>
        <v>49304</v>
      </c>
      <c r="K296" s="15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  <c r="BB296" s="16"/>
      <c r="BC296" s="16"/>
      <c r="BD296" s="16"/>
      <c r="BE296" s="16"/>
      <c r="BF296" s="16"/>
      <c r="BG296" s="16"/>
      <c r="BH296" s="16"/>
      <c r="BI296" s="16"/>
      <c r="BJ296" s="16"/>
      <c r="BK296" s="16"/>
      <c r="BL296" s="16"/>
      <c r="BM296" s="16"/>
      <c r="BN296" s="16"/>
      <c r="BO296" s="16"/>
      <c r="BP296" s="16"/>
      <c r="BQ296" s="16"/>
      <c r="BR296" s="16"/>
      <c r="BS296" s="16"/>
      <c r="BT296" s="16"/>
      <c r="BU296" s="16"/>
      <c r="BV296" s="16"/>
      <c r="BW296" s="16"/>
      <c r="BX296" s="16"/>
      <c r="BY296" s="16"/>
      <c r="BZ296" s="16"/>
      <c r="CA296" s="16"/>
      <c r="CB296" s="16"/>
      <c r="CC296" s="16"/>
      <c r="CD296" s="16"/>
      <c r="CE296" s="16"/>
      <c r="CF296" s="16"/>
      <c r="CG296" s="16"/>
      <c r="CH296" s="16"/>
      <c r="CI296" s="16"/>
      <c r="CJ296" s="16"/>
      <c r="CK296" s="16"/>
      <c r="CL296" s="16"/>
      <c r="CM296" s="16"/>
      <c r="CN296" s="16"/>
      <c r="CO296" s="16"/>
      <c r="CP296" s="16"/>
      <c r="CQ296" s="16"/>
      <c r="CR296" s="16"/>
      <c r="CS296" s="16"/>
      <c r="CT296" s="16"/>
      <c r="CU296" s="16"/>
      <c r="CV296" s="16"/>
      <c r="CW296" s="16"/>
      <c r="CX296" s="16"/>
      <c r="CY296" s="16"/>
      <c r="CZ296" s="16"/>
      <c r="DA296" s="16"/>
      <c r="DB296" s="16"/>
      <c r="DC296" s="16"/>
      <c r="DD296" s="16"/>
      <c r="DE296" s="16"/>
      <c r="DF296" s="16"/>
      <c r="DG296" s="16"/>
      <c r="DH296" s="16"/>
      <c r="DI296" s="16"/>
      <c r="DJ296" s="16"/>
      <c r="DK296" s="16"/>
      <c r="LK296" t="s">
        <v>15</v>
      </c>
      <c r="LL296">
        <v>300000</v>
      </c>
      <c r="LM296" t="s">
        <v>12</v>
      </c>
    </row>
    <row r="297" spans="1:325" ht="15.75" thickBot="1" x14ac:dyDescent="0.3">
      <c r="A297" s="9" t="s">
        <v>12</v>
      </c>
      <c r="B297" s="10" t="s">
        <v>51</v>
      </c>
      <c r="C297" s="10" t="s">
        <v>14</v>
      </c>
      <c r="D297" s="11">
        <v>48169.168055555558</v>
      </c>
      <c r="E297" s="11">
        <f t="shared" si="13"/>
        <v>48108</v>
      </c>
      <c r="F297" s="11">
        <f>DATE(YEAR($E297)+$LL297,MONTH($E297),DAY($E297))</f>
        <v>52491</v>
      </c>
      <c r="G297" s="11">
        <f>DATE(YEAR($F297)+$LL297,MONTH($F297),DAY($F297))</f>
        <v>56874</v>
      </c>
      <c r="H297" s="11">
        <f>DATE(YEAR($G297)+$LL297,MONTH($G297),DAY($G297))</f>
        <v>61257</v>
      </c>
      <c r="I297" s="11">
        <f>DATE(YEAR($H297)+$LL297,MONTH($H297),DAY($H297))</f>
        <v>65640</v>
      </c>
      <c r="J297" s="12">
        <f>DATE(YEAR($I297)+$LL297,MONTH($I297),DAY($I297))</f>
        <v>70023</v>
      </c>
      <c r="K297" s="15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  <c r="BB297" s="16"/>
      <c r="BC297" s="16"/>
      <c r="BD297" s="16"/>
      <c r="BE297" s="16"/>
      <c r="BF297" s="16"/>
      <c r="BG297" s="16"/>
      <c r="BH297" s="16"/>
      <c r="BI297" s="16"/>
      <c r="BJ297" s="16"/>
      <c r="BK297" s="16"/>
      <c r="BL297" s="16"/>
      <c r="BM297" s="16"/>
      <c r="BN297" s="16"/>
      <c r="BO297" s="16"/>
      <c r="BP297" s="16"/>
      <c r="BQ297" s="16"/>
      <c r="BR297" s="16"/>
      <c r="BS297" s="16"/>
      <c r="BT297" s="16"/>
      <c r="BU297" s="16"/>
      <c r="BV297" s="16"/>
      <c r="BW297" s="16"/>
      <c r="BX297" s="16"/>
      <c r="BY297" s="16"/>
      <c r="BZ297" s="16"/>
      <c r="CA297" s="16"/>
      <c r="CB297" s="16"/>
      <c r="CC297" s="16"/>
      <c r="CD297" s="16"/>
      <c r="CE297" s="16"/>
      <c r="CF297" s="16"/>
      <c r="CG297" s="16"/>
      <c r="CH297" s="16"/>
      <c r="CI297" s="16"/>
      <c r="CJ297" s="16"/>
      <c r="CK297" s="16"/>
      <c r="CL297" s="16"/>
      <c r="CM297" s="16"/>
      <c r="CN297" s="16"/>
      <c r="CO297" s="16"/>
      <c r="CP297" s="16"/>
      <c r="CQ297" s="16"/>
      <c r="CR297" s="16"/>
      <c r="CS297" s="16"/>
      <c r="CT297" s="16"/>
      <c r="CU297" s="16"/>
      <c r="CV297" s="16"/>
      <c r="CW297" s="16"/>
      <c r="CX297" s="16"/>
      <c r="CY297" s="16"/>
      <c r="CZ297" s="16"/>
      <c r="DA297" s="16"/>
      <c r="DB297" s="16"/>
      <c r="DC297" s="16"/>
      <c r="DD297" s="16"/>
      <c r="DE297" s="16"/>
      <c r="DF297" s="16"/>
      <c r="DG297" s="16"/>
      <c r="DH297" s="16"/>
      <c r="DI297" s="16"/>
      <c r="DJ297" s="16"/>
      <c r="DK297" s="16"/>
      <c r="LK297" t="s">
        <v>16</v>
      </c>
      <c r="LL297">
        <v>12</v>
      </c>
      <c r="LM297" t="s">
        <v>12</v>
      </c>
    </row>
    <row r="298" spans="1:325" ht="15.75" thickBot="1" x14ac:dyDescent="0.3">
      <c r="A298" s="9" t="s">
        <v>12</v>
      </c>
      <c r="B298" s="10" t="s">
        <v>51</v>
      </c>
      <c r="C298" s="10" t="s">
        <v>14</v>
      </c>
      <c r="D298" s="11">
        <v>45537.845833333333</v>
      </c>
      <c r="E298" s="11">
        <f t="shared" si="13"/>
        <v>45475</v>
      </c>
      <c r="F298" s="11">
        <f>DATE(YEAR($E298),MONTH($E298),DAY($E298)+$LL298*30.4/10000)</f>
        <v>46387</v>
      </c>
      <c r="G298" s="11">
        <f>DATE(YEAR($F298),MONTH($F298),DAY($F298)+$LL298*30.4/10000)</f>
        <v>47299</v>
      </c>
      <c r="H298" s="11">
        <f>DATE(YEAR($G298),MONTH($G298),DAY($G298)+$LL298*30.4/10000)</f>
        <v>48211</v>
      </c>
      <c r="I298" s="11">
        <f>DATE(YEAR($H298),MONTH($H298),DAY($H298)+$LL298*30.4/10000)</f>
        <v>49123</v>
      </c>
      <c r="J298" s="12">
        <f>DATE(YEAR($I298),MONTH($I298),DAY($I298)+$LL298*30.4/10000)</f>
        <v>50035</v>
      </c>
      <c r="K298" s="15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  <c r="BB298" s="16"/>
      <c r="BC298" s="16"/>
      <c r="BD298" s="16"/>
      <c r="BE298" s="16"/>
      <c r="BF298" s="16"/>
      <c r="BG298" s="16"/>
      <c r="BH298" s="16"/>
      <c r="BI298" s="16"/>
      <c r="BJ298" s="16"/>
      <c r="BK298" s="16"/>
      <c r="BL298" s="16"/>
      <c r="BM298" s="16"/>
      <c r="BN298" s="16"/>
      <c r="BO298" s="16"/>
      <c r="BP298" s="16"/>
      <c r="BQ298" s="16"/>
      <c r="BR298" s="16"/>
      <c r="BS298" s="16"/>
      <c r="BT298" s="16"/>
      <c r="BU298" s="16"/>
      <c r="BV298" s="16"/>
      <c r="BW298" s="16"/>
      <c r="BX298" s="16"/>
      <c r="BY298" s="16"/>
      <c r="BZ298" s="16"/>
      <c r="CA298" s="16"/>
      <c r="CB298" s="16"/>
      <c r="CC298" s="16"/>
      <c r="CD298" s="16"/>
      <c r="CE298" s="16"/>
      <c r="CF298" s="16"/>
      <c r="CG298" s="16"/>
      <c r="CH298" s="16"/>
      <c r="CI298" s="16"/>
      <c r="CJ298" s="16"/>
      <c r="CK298" s="16"/>
      <c r="CL298" s="16"/>
      <c r="CM298" s="16"/>
      <c r="CN298" s="16"/>
      <c r="CO298" s="16"/>
      <c r="CP298" s="16"/>
      <c r="CQ298" s="16"/>
      <c r="CR298" s="16"/>
      <c r="CS298" s="16"/>
      <c r="CT298" s="16"/>
      <c r="CU298" s="16"/>
      <c r="CV298" s="16"/>
      <c r="CW298" s="16"/>
      <c r="CX298" s="16"/>
      <c r="CY298" s="16"/>
      <c r="CZ298" s="16"/>
      <c r="DA298" s="16"/>
      <c r="DB298" s="16"/>
      <c r="DC298" s="16"/>
      <c r="DD298" s="16"/>
      <c r="DE298" s="16"/>
      <c r="DF298" s="16"/>
      <c r="DG298" s="16"/>
      <c r="DH298" s="16"/>
      <c r="DI298" s="16"/>
      <c r="DJ298" s="16"/>
      <c r="DK298" s="16"/>
      <c r="LK298" t="s">
        <v>15</v>
      </c>
      <c r="LL298">
        <v>300000</v>
      </c>
      <c r="LM298" t="s">
        <v>12</v>
      </c>
    </row>
    <row r="299" spans="1:325" ht="15.75" thickBot="1" x14ac:dyDescent="0.3">
      <c r="A299" s="9" t="s">
        <v>12</v>
      </c>
      <c r="B299" s="10" t="s">
        <v>51</v>
      </c>
      <c r="C299" s="10" t="s">
        <v>17</v>
      </c>
      <c r="D299" s="11">
        <v>44072.638888888891</v>
      </c>
      <c r="E299" s="11">
        <f t="shared" si="13"/>
        <v>44011</v>
      </c>
      <c r="F299" s="11">
        <f>DATE(YEAR($E299),MONTH($E299)+$LL299,DAY($E299))</f>
        <v>45106</v>
      </c>
      <c r="G299" s="11">
        <f>DATE(YEAR($F299),MONTH($F299)+$LL299,DAY($F299))</f>
        <v>46202</v>
      </c>
      <c r="H299" s="11">
        <f>DATE(YEAR($G299),MONTH($G299)+$LL299,DAY($G299))</f>
        <v>47298</v>
      </c>
      <c r="I299" s="11">
        <f>DATE(YEAR($H299),MONTH($H299)+$LL299,DAY($H299))</f>
        <v>48394</v>
      </c>
      <c r="J299" s="12">
        <f>DATE(YEAR($I299),MONTH($I299)+$LL299,DAY($I299))</f>
        <v>49489</v>
      </c>
      <c r="K299" s="15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>
        <v>1</v>
      </c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  <c r="BB299" s="16"/>
      <c r="BC299" s="16"/>
      <c r="BD299" s="16"/>
      <c r="BE299" s="16"/>
      <c r="BF299" s="16"/>
      <c r="BG299" s="16"/>
      <c r="BH299" s="16"/>
      <c r="BI299" s="16"/>
      <c r="BJ299" s="16"/>
      <c r="BK299" s="16"/>
      <c r="BL299" s="16"/>
      <c r="BM299" s="16"/>
      <c r="BN299" s="16"/>
      <c r="BO299" s="16"/>
      <c r="BP299" s="16"/>
      <c r="BQ299" s="16"/>
      <c r="BR299" s="16"/>
      <c r="BS299" s="16"/>
      <c r="BT299" s="16"/>
      <c r="BU299" s="16"/>
      <c r="BV299" s="16"/>
      <c r="BW299" s="16"/>
      <c r="BX299" s="16"/>
      <c r="BY299" s="16"/>
      <c r="BZ299" s="16"/>
      <c r="CA299" s="16"/>
      <c r="CB299" s="16"/>
      <c r="CC299" s="16"/>
      <c r="CD299" s="16"/>
      <c r="CE299" s="16"/>
      <c r="CF299" s="16"/>
      <c r="CG299" s="16"/>
      <c r="CH299" s="16"/>
      <c r="CI299" s="16"/>
      <c r="CJ299" s="16"/>
      <c r="CK299" s="16"/>
      <c r="CL299" s="16"/>
      <c r="CM299" s="16"/>
      <c r="CN299" s="16"/>
      <c r="CO299" s="16"/>
      <c r="CP299" s="16"/>
      <c r="CQ299" s="16"/>
      <c r="CR299" s="16"/>
      <c r="CS299" s="16"/>
      <c r="CT299" s="16"/>
      <c r="CU299" s="16"/>
      <c r="CV299" s="16"/>
      <c r="CW299" s="16"/>
      <c r="CX299" s="16"/>
      <c r="CY299" s="16"/>
      <c r="CZ299" s="16"/>
      <c r="DA299" s="16"/>
      <c r="DB299" s="16"/>
      <c r="DC299" s="16"/>
      <c r="DD299" s="16"/>
      <c r="DE299" s="16"/>
      <c r="DF299" s="16"/>
      <c r="DG299" s="16"/>
      <c r="DH299" s="16"/>
      <c r="DI299" s="16"/>
      <c r="DJ299" s="16"/>
      <c r="DK299" s="16"/>
      <c r="LK299" t="s">
        <v>18</v>
      </c>
      <c r="LL299">
        <v>36</v>
      </c>
      <c r="LM299" t="s">
        <v>12</v>
      </c>
    </row>
    <row r="300" spans="1:325" ht="15.75" thickBot="1" x14ac:dyDescent="0.3">
      <c r="A300" s="9" t="s">
        <v>12</v>
      </c>
      <c r="B300" s="10" t="s">
        <v>51</v>
      </c>
      <c r="C300" s="10" t="s">
        <v>19</v>
      </c>
      <c r="D300" s="11">
        <v>45160.412499999999</v>
      </c>
      <c r="E300" s="11">
        <f t="shared" si="13"/>
        <v>45099</v>
      </c>
      <c r="F300" s="11">
        <f>DATE(YEAR($E300)+$LL300,MONTH($E300),DAY($E300))</f>
        <v>47291</v>
      </c>
      <c r="G300" s="11">
        <f>DATE(YEAR($F300)+$LL300,MONTH($F300),DAY($F300))</f>
        <v>49482</v>
      </c>
      <c r="H300" s="11">
        <f>DATE(YEAR($G300)+$LL300,MONTH($G300),DAY($G300))</f>
        <v>51674</v>
      </c>
      <c r="I300" s="11">
        <f>DATE(YEAR($H300)+$LL300,MONTH($H300),DAY($H300))</f>
        <v>53865</v>
      </c>
      <c r="J300" s="12">
        <f>DATE(YEAR($I300)+$LL300,MONTH($I300),DAY($I300))</f>
        <v>56057</v>
      </c>
      <c r="K300" s="15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  <c r="BB300" s="16"/>
      <c r="BC300" s="16"/>
      <c r="BD300" s="16"/>
      <c r="BE300" s="16"/>
      <c r="BF300" s="16"/>
      <c r="BG300" s="16"/>
      <c r="BH300" s="16"/>
      <c r="BI300" s="16"/>
      <c r="BJ300" s="16"/>
      <c r="BK300" s="16"/>
      <c r="BL300" s="16"/>
      <c r="BM300" s="16"/>
      <c r="BN300" s="16"/>
      <c r="BO300" s="16"/>
      <c r="BP300" s="16"/>
      <c r="BQ300" s="16"/>
      <c r="BR300" s="16"/>
      <c r="BS300" s="16"/>
      <c r="BT300" s="16"/>
      <c r="BU300" s="16"/>
      <c r="BV300" s="16"/>
      <c r="BW300" s="16"/>
      <c r="BX300" s="16"/>
      <c r="BY300" s="16"/>
      <c r="BZ300" s="16"/>
      <c r="CA300" s="16"/>
      <c r="CB300" s="16"/>
      <c r="CC300" s="16"/>
      <c r="CD300" s="16"/>
      <c r="CE300" s="16"/>
      <c r="CF300" s="16"/>
      <c r="CG300" s="16"/>
      <c r="CH300" s="16"/>
      <c r="CI300" s="16"/>
      <c r="CJ300" s="16"/>
      <c r="CK300" s="16"/>
      <c r="CL300" s="16"/>
      <c r="CM300" s="16"/>
      <c r="CN300" s="16"/>
      <c r="CO300" s="16"/>
      <c r="CP300" s="16"/>
      <c r="CQ300" s="16"/>
      <c r="CR300" s="16"/>
      <c r="CS300" s="16"/>
      <c r="CT300" s="16"/>
      <c r="CU300" s="16"/>
      <c r="CV300" s="16"/>
      <c r="CW300" s="16"/>
      <c r="CX300" s="16"/>
      <c r="CY300" s="16"/>
      <c r="CZ300" s="16"/>
      <c r="DA300" s="16"/>
      <c r="DB300" s="16"/>
      <c r="DC300" s="16"/>
      <c r="DD300" s="16"/>
      <c r="DE300" s="16"/>
      <c r="DF300" s="16"/>
      <c r="DG300" s="16"/>
      <c r="DH300" s="16"/>
      <c r="DI300" s="16"/>
      <c r="DJ300" s="16"/>
      <c r="DK300" s="16"/>
      <c r="LK300" t="s">
        <v>16</v>
      </c>
      <c r="LL300">
        <v>6</v>
      </c>
      <c r="LM300" t="s">
        <v>12</v>
      </c>
    </row>
    <row r="301" spans="1:325" ht="15.75" thickBot="1" x14ac:dyDescent="0.3">
      <c r="A301" s="9" t="s">
        <v>12</v>
      </c>
      <c r="B301" s="10" t="s">
        <v>51</v>
      </c>
      <c r="C301" s="10" t="s">
        <v>22</v>
      </c>
      <c r="D301" s="11">
        <v>43902.172222222223</v>
      </c>
      <c r="E301" s="11">
        <f t="shared" si="13"/>
        <v>43842</v>
      </c>
      <c r="F301" s="11">
        <f>DATE(YEAR($E301),MONTH($E301)+$LL301,DAY($E301))</f>
        <v>44573</v>
      </c>
      <c r="G301" s="11">
        <f>DATE(YEAR($F301),MONTH($F301)+$LL301,DAY($F301))</f>
        <v>45303</v>
      </c>
      <c r="H301" s="11">
        <f>DATE(YEAR($G301),MONTH($G301)+$LL301,DAY($G301))</f>
        <v>46034</v>
      </c>
      <c r="I301" s="11">
        <f>DATE(YEAR($H301),MONTH($H301)+$LL301,DAY($H301))</f>
        <v>46764</v>
      </c>
      <c r="J301" s="12">
        <f>DATE(YEAR($I301),MONTH($I301)+$LL301,DAY($I301))</f>
        <v>47495</v>
      </c>
      <c r="K301" s="15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  <c r="BB301" s="16"/>
      <c r="BC301" s="16"/>
      <c r="BD301" s="16"/>
      <c r="BE301" s="16"/>
      <c r="BF301" s="16"/>
      <c r="BG301" s="16"/>
      <c r="BH301" s="16"/>
      <c r="BI301" s="16"/>
      <c r="BJ301" s="16"/>
      <c r="BK301" s="16"/>
      <c r="BL301" s="16"/>
      <c r="BM301" s="16"/>
      <c r="BN301" s="16"/>
      <c r="BO301" s="16"/>
      <c r="BP301" s="16"/>
      <c r="BQ301" s="16"/>
      <c r="BR301" s="16"/>
      <c r="BS301" s="16"/>
      <c r="BT301" s="16"/>
      <c r="BU301" s="16"/>
      <c r="BV301" s="16"/>
      <c r="BW301" s="16"/>
      <c r="BX301" s="16"/>
      <c r="BY301" s="16"/>
      <c r="BZ301" s="16"/>
      <c r="CA301" s="16"/>
      <c r="CB301" s="16"/>
      <c r="CC301" s="16"/>
      <c r="CD301" s="16"/>
      <c r="CE301" s="16"/>
      <c r="CF301" s="16"/>
      <c r="CG301" s="16"/>
      <c r="CH301" s="16"/>
      <c r="CI301" s="16"/>
      <c r="CJ301" s="16"/>
      <c r="CK301" s="16"/>
      <c r="CL301" s="16"/>
      <c r="CM301" s="16"/>
      <c r="CN301" s="16"/>
      <c r="CO301" s="16"/>
      <c r="CP301" s="16"/>
      <c r="CQ301" s="16"/>
      <c r="CR301" s="16"/>
      <c r="CS301" s="16"/>
      <c r="CT301" s="16"/>
      <c r="CU301" s="16"/>
      <c r="CV301" s="16"/>
      <c r="CW301" s="16"/>
      <c r="CX301" s="16"/>
      <c r="CY301" s="16"/>
      <c r="CZ301" s="16"/>
      <c r="DA301" s="16"/>
      <c r="DB301" s="16"/>
      <c r="DC301" s="16"/>
      <c r="DD301" s="16"/>
      <c r="DE301" s="16"/>
      <c r="DF301" s="16"/>
      <c r="DG301" s="16"/>
      <c r="DH301" s="16"/>
      <c r="DI301" s="16"/>
      <c r="DJ301" s="16"/>
      <c r="DK301" s="16">
        <v>1</v>
      </c>
      <c r="LK301" t="s">
        <v>18</v>
      </c>
      <c r="LL301">
        <v>24</v>
      </c>
      <c r="LM301" t="s">
        <v>12</v>
      </c>
    </row>
    <row r="302" spans="1:325" ht="15.75" thickBot="1" x14ac:dyDescent="0.3">
      <c r="A302" s="9" t="s">
        <v>12</v>
      </c>
      <c r="B302" s="10" t="s">
        <v>51</v>
      </c>
      <c r="C302" s="10" t="s">
        <v>23</v>
      </c>
      <c r="D302" s="11">
        <v>43888.926388888889</v>
      </c>
      <c r="E302" s="11">
        <f>DATE(YEAR($D302),MONTH($D302)-1,DAY($D302))</f>
        <v>43857</v>
      </c>
      <c r="F302" s="11">
        <f>DATE(YEAR($E302),MONTH($E302),DAY($E302)+$LL302/10)</f>
        <v>44007</v>
      </c>
      <c r="G302" s="11">
        <f>DATE(YEAR($F302),MONTH($F302),DAY($F302)+$LL302/10)</f>
        <v>44157</v>
      </c>
      <c r="H302" s="11">
        <f>DATE(YEAR($G302),MONTH($G302),DAY($G302)+$LL302/10)</f>
        <v>44307</v>
      </c>
      <c r="I302" s="11">
        <f>DATE(YEAR($H302),MONTH($H302),DAY($H302)+$LL302/10)</f>
        <v>44457</v>
      </c>
      <c r="J302" s="12">
        <f>DATE(YEAR($I302),MONTH($I302),DAY($I302)+$LL302/10)</f>
        <v>44607</v>
      </c>
      <c r="K302" s="15"/>
      <c r="L302" s="16"/>
      <c r="M302" s="16">
        <v>1</v>
      </c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>
        <v>1</v>
      </c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  <c r="BB302" s="16"/>
      <c r="BC302" s="16">
        <v>1</v>
      </c>
      <c r="BD302" s="16"/>
      <c r="BE302" s="16"/>
      <c r="BF302" s="16"/>
      <c r="BG302" s="16"/>
      <c r="BH302" s="16"/>
      <c r="BI302" s="16"/>
      <c r="BJ302" s="16"/>
      <c r="BK302" s="16"/>
      <c r="BL302" s="16"/>
      <c r="BM302" s="16"/>
      <c r="BN302" s="16"/>
      <c r="BO302" s="16"/>
      <c r="BP302" s="16"/>
      <c r="BQ302" s="16"/>
      <c r="BR302" s="16"/>
      <c r="BS302" s="16"/>
      <c r="BT302" s="16"/>
      <c r="BU302" s="16"/>
      <c r="BV302" s="16"/>
      <c r="BW302" s="16"/>
      <c r="BX302" s="16"/>
      <c r="BY302" s="16">
        <v>1</v>
      </c>
      <c r="BZ302" s="16"/>
      <c r="CA302" s="16"/>
      <c r="CB302" s="16"/>
      <c r="CC302" s="16"/>
      <c r="CD302" s="16"/>
      <c r="CE302" s="16"/>
      <c r="CF302" s="16"/>
      <c r="CG302" s="16"/>
      <c r="CH302" s="16"/>
      <c r="CI302" s="16"/>
      <c r="CJ302" s="16"/>
      <c r="CK302" s="16"/>
      <c r="CL302" s="16"/>
      <c r="CM302" s="16"/>
      <c r="CN302" s="16"/>
      <c r="CO302" s="16"/>
      <c r="CP302" s="16"/>
      <c r="CQ302" s="16"/>
      <c r="CR302" s="16"/>
      <c r="CS302" s="16"/>
      <c r="CT302" s="16">
        <v>1</v>
      </c>
      <c r="CU302" s="16"/>
      <c r="CV302" s="16"/>
      <c r="CW302" s="16"/>
      <c r="CX302" s="16"/>
      <c r="CY302" s="16"/>
      <c r="CZ302" s="16"/>
      <c r="DA302" s="16"/>
      <c r="DB302" s="16"/>
      <c r="DC302" s="16"/>
      <c r="DD302" s="16"/>
      <c r="DE302" s="16"/>
      <c r="DF302" s="16"/>
      <c r="DG302" s="16"/>
      <c r="DH302" s="16"/>
      <c r="DI302" s="16"/>
      <c r="DJ302" s="16"/>
      <c r="DK302" s="16"/>
      <c r="LK302" t="s">
        <v>21</v>
      </c>
      <c r="LL302">
        <v>1500</v>
      </c>
      <c r="LM302" t="s">
        <v>12</v>
      </c>
    </row>
    <row r="303" spans="1:325" ht="15.75" thickBot="1" x14ac:dyDescent="0.3">
      <c r="A303" s="9" t="s">
        <v>12</v>
      </c>
      <c r="B303" s="10" t="s">
        <v>51</v>
      </c>
      <c r="C303" s="10" t="s">
        <v>23</v>
      </c>
      <c r="D303" s="11">
        <v>44220.088194444441</v>
      </c>
      <c r="E303" s="11">
        <f>DATE(YEAR($D303),MONTH($D303)-1,DAY($D303))</f>
        <v>44189</v>
      </c>
      <c r="F303" s="11">
        <f>DATE(YEAR($E303),MONTH($E303),DAY($E303)+$LL303/10)</f>
        <v>44339</v>
      </c>
      <c r="G303" s="11">
        <f>DATE(YEAR($F303),MONTH($F303),DAY($F303)+$LL303/10)</f>
        <v>44489</v>
      </c>
      <c r="H303" s="11">
        <f>DATE(YEAR($G303),MONTH($G303),DAY($G303)+$LL303/10)</f>
        <v>44639</v>
      </c>
      <c r="I303" s="11">
        <f>DATE(YEAR($H303),MONTH($H303),DAY($H303)+$LL303/10)</f>
        <v>44789</v>
      </c>
      <c r="J303" s="12">
        <f>DATE(YEAR($I303),MONTH($I303),DAY($I303)+$LL303/10)</f>
        <v>44939</v>
      </c>
      <c r="K303" s="15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  <c r="BB303" s="16"/>
      <c r="BC303" s="16"/>
      <c r="BD303" s="16"/>
      <c r="BE303" s="16"/>
      <c r="BF303" s="16"/>
      <c r="BG303" s="16"/>
      <c r="BH303" s="16">
        <v>1</v>
      </c>
      <c r="BI303" s="16"/>
      <c r="BJ303" s="16"/>
      <c r="BK303" s="16"/>
      <c r="BL303" s="16"/>
      <c r="BM303" s="16"/>
      <c r="BN303" s="16"/>
      <c r="BO303" s="16"/>
      <c r="BP303" s="16"/>
      <c r="BQ303" s="16"/>
      <c r="BR303" s="16"/>
      <c r="BS303" s="16"/>
      <c r="BT303" s="16"/>
      <c r="BU303" s="16"/>
      <c r="BV303" s="16"/>
      <c r="BW303" s="16"/>
      <c r="BX303" s="16"/>
      <c r="BY303" s="16"/>
      <c r="BZ303" s="16"/>
      <c r="CA303" s="16"/>
      <c r="CB303" s="16"/>
      <c r="CC303" s="16">
        <v>1</v>
      </c>
      <c r="CD303" s="16"/>
      <c r="CE303" s="16"/>
      <c r="CF303" s="16"/>
      <c r="CG303" s="16"/>
      <c r="CH303" s="16"/>
      <c r="CI303" s="16"/>
      <c r="CJ303" s="16"/>
      <c r="CK303" s="16"/>
      <c r="CL303" s="16"/>
      <c r="CM303" s="16"/>
      <c r="CN303" s="16"/>
      <c r="CO303" s="16"/>
      <c r="CP303" s="16"/>
      <c r="CQ303" s="16"/>
      <c r="CR303" s="16"/>
      <c r="CS303" s="16"/>
      <c r="CT303" s="16"/>
      <c r="CU303" s="16"/>
      <c r="CV303" s="16"/>
      <c r="CW303" s="16"/>
      <c r="CX303" s="16"/>
      <c r="CY303" s="16">
        <v>1</v>
      </c>
      <c r="CZ303" s="16"/>
      <c r="DA303" s="16"/>
      <c r="DB303" s="16"/>
      <c r="DC303" s="16"/>
      <c r="DD303" s="16"/>
      <c r="DE303" s="16"/>
      <c r="DF303" s="16"/>
      <c r="DG303" s="16"/>
      <c r="DH303" s="16"/>
      <c r="DI303" s="16"/>
      <c r="DJ303" s="16"/>
      <c r="DK303" s="16"/>
      <c r="LK303" t="s">
        <v>21</v>
      </c>
      <c r="LL303">
        <v>1500</v>
      </c>
      <c r="LM303" t="s">
        <v>12</v>
      </c>
    </row>
    <row r="304" spans="1:325" ht="15.75" thickBot="1" x14ac:dyDescent="0.3">
      <c r="A304" s="9" t="s">
        <v>12</v>
      </c>
      <c r="B304" s="10" t="s">
        <v>51</v>
      </c>
      <c r="C304" s="10" t="s">
        <v>20</v>
      </c>
      <c r="D304" s="11">
        <v>44337.45416666667</v>
      </c>
      <c r="E304" s="11">
        <f>DATE(YEAR($D304),MONTH($D304)-1,DAY($D304))</f>
        <v>44307</v>
      </c>
      <c r="F304" s="11">
        <f>DATE(YEAR($E304),MONTH($E304),DAY($E304)+$LL304/10)</f>
        <v>44607</v>
      </c>
      <c r="G304" s="11">
        <f>DATE(YEAR($F304),MONTH($F304),DAY($F304)+$LL304/10)</f>
        <v>44907</v>
      </c>
      <c r="H304" s="11">
        <f>DATE(YEAR($G304),MONTH($G304),DAY($G304)+$LL304/10)</f>
        <v>45207</v>
      </c>
      <c r="I304" s="11">
        <f>DATE(YEAR($H304),MONTH($H304),DAY($H304)+$LL304/10)</f>
        <v>45507</v>
      </c>
      <c r="J304" s="12">
        <f>DATE(YEAR($I304),MONTH($I304),DAY($I304)+$LL304/10)</f>
        <v>45807</v>
      </c>
      <c r="K304" s="15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  <c r="BB304" s="16"/>
      <c r="BC304" s="16"/>
      <c r="BD304" s="16"/>
      <c r="BE304" s="16"/>
      <c r="BF304" s="16"/>
      <c r="BG304" s="16"/>
      <c r="BH304" s="16"/>
      <c r="BI304" s="16"/>
      <c r="BJ304" s="16"/>
      <c r="BK304" s="16"/>
      <c r="BL304" s="16"/>
      <c r="BM304" s="16"/>
      <c r="BN304" s="16"/>
      <c r="BO304" s="16"/>
      <c r="BP304" s="16"/>
      <c r="BQ304" s="16"/>
      <c r="BR304" s="16"/>
      <c r="BS304" s="16"/>
      <c r="BT304" s="16"/>
      <c r="BU304" s="16"/>
      <c r="BV304" s="16"/>
      <c r="BW304" s="16"/>
      <c r="BX304" s="16"/>
      <c r="BY304" s="16">
        <v>1</v>
      </c>
      <c r="BZ304" s="16"/>
      <c r="CA304" s="16"/>
      <c r="CB304" s="16"/>
      <c r="CC304" s="16"/>
      <c r="CD304" s="16"/>
      <c r="CE304" s="16"/>
      <c r="CF304" s="16"/>
      <c r="CG304" s="16"/>
      <c r="CH304" s="16"/>
      <c r="CI304" s="16"/>
      <c r="CJ304" s="16"/>
      <c r="CK304" s="16"/>
      <c r="CL304" s="16"/>
      <c r="CM304" s="16"/>
      <c r="CN304" s="16"/>
      <c r="CO304" s="16"/>
      <c r="CP304" s="16"/>
      <c r="CQ304" s="16"/>
      <c r="CR304" s="16"/>
      <c r="CS304" s="16"/>
      <c r="CT304" s="16"/>
      <c r="CU304" s="16"/>
      <c r="CV304" s="16"/>
      <c r="CW304" s="16"/>
      <c r="CX304" s="16"/>
      <c r="CY304" s="16"/>
      <c r="CZ304" s="16"/>
      <c r="DA304" s="16"/>
      <c r="DB304" s="16"/>
      <c r="DC304" s="16"/>
      <c r="DD304" s="16"/>
      <c r="DE304" s="16"/>
      <c r="DF304" s="16"/>
      <c r="DG304" s="16"/>
      <c r="DH304" s="16"/>
      <c r="DI304" s="16"/>
      <c r="DJ304" s="16"/>
      <c r="DK304" s="16"/>
      <c r="LK304" t="s">
        <v>21</v>
      </c>
      <c r="LL304">
        <v>3000</v>
      </c>
      <c r="LM304" t="s">
        <v>12</v>
      </c>
    </row>
    <row r="305" spans="1:325" ht="15.75" thickBot="1" x14ac:dyDescent="0.3">
      <c r="A305" s="9" t="s">
        <v>12</v>
      </c>
      <c r="B305" s="10" t="s">
        <v>51</v>
      </c>
      <c r="C305" s="10" t="s">
        <v>20</v>
      </c>
      <c r="D305" s="11">
        <v>44094.347916666666</v>
      </c>
      <c r="E305" s="11">
        <f>DATE(YEAR($D305),MONTH($D305)-1,DAY($D305))</f>
        <v>44063</v>
      </c>
      <c r="F305" s="11">
        <f>DATE(YEAR($E305),MONTH($E305),DAY($E305)+$LL305/10)</f>
        <v>44363</v>
      </c>
      <c r="G305" s="11">
        <f>DATE(YEAR($F305),MONTH($F305),DAY($F305)+$LL305/10)</f>
        <v>44663</v>
      </c>
      <c r="H305" s="11">
        <f>DATE(YEAR($G305),MONTH($G305),DAY($G305)+$LL305/10)</f>
        <v>44963</v>
      </c>
      <c r="I305" s="11">
        <f>DATE(YEAR($H305),MONTH($H305),DAY($H305)+$LL305/10)</f>
        <v>45263</v>
      </c>
      <c r="J305" s="12">
        <f>DATE(YEAR($I305),MONTH($I305),DAY($I305)+$LL305/10)</f>
        <v>45563</v>
      </c>
      <c r="K305" s="15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  <c r="AI305" s="16"/>
      <c r="AJ305" s="16"/>
      <c r="AK305" s="16"/>
      <c r="AL305" s="16"/>
      <c r="AM305" s="16"/>
      <c r="AN305" s="16"/>
      <c r="AO305" s="16"/>
      <c r="AP305" s="16">
        <v>1</v>
      </c>
      <c r="AQ305" s="16"/>
      <c r="AR305" s="16"/>
      <c r="AS305" s="16"/>
      <c r="AT305" s="16"/>
      <c r="AU305" s="16"/>
      <c r="AV305" s="16"/>
      <c r="AW305" s="16"/>
      <c r="AX305" s="16"/>
      <c r="AY305" s="16"/>
      <c r="AZ305" s="16"/>
      <c r="BA305" s="16"/>
      <c r="BB305" s="16"/>
      <c r="BC305" s="16"/>
      <c r="BD305" s="16"/>
      <c r="BE305" s="16"/>
      <c r="BF305" s="16"/>
      <c r="BG305" s="16"/>
      <c r="BH305" s="16"/>
      <c r="BI305" s="16"/>
      <c r="BJ305" s="16"/>
      <c r="BK305" s="16"/>
      <c r="BL305" s="16"/>
      <c r="BM305" s="16"/>
      <c r="BN305" s="16"/>
      <c r="BO305" s="16"/>
      <c r="BP305" s="16"/>
      <c r="BQ305" s="16"/>
      <c r="BR305" s="16"/>
      <c r="BS305" s="16"/>
      <c r="BT305" s="16"/>
      <c r="BU305" s="16"/>
      <c r="BV305" s="16"/>
      <c r="BW305" s="16"/>
      <c r="BX305" s="16"/>
      <c r="BY305" s="16"/>
      <c r="BZ305" s="16"/>
      <c r="CA305" s="16"/>
      <c r="CB305" s="16"/>
      <c r="CC305" s="16"/>
      <c r="CD305" s="16"/>
      <c r="CE305" s="16"/>
      <c r="CF305" s="16"/>
      <c r="CG305" s="16">
        <v>1</v>
      </c>
      <c r="CH305" s="16"/>
      <c r="CI305" s="16"/>
      <c r="CJ305" s="16"/>
      <c r="CK305" s="16"/>
      <c r="CL305" s="16"/>
      <c r="CM305" s="16"/>
      <c r="CN305" s="16"/>
      <c r="CO305" s="16"/>
      <c r="CP305" s="16"/>
      <c r="CQ305" s="16"/>
      <c r="CR305" s="16"/>
      <c r="CS305" s="16"/>
      <c r="CT305" s="16"/>
      <c r="CU305" s="16"/>
      <c r="CV305" s="16"/>
      <c r="CW305" s="16"/>
      <c r="CX305" s="16"/>
      <c r="CY305" s="16"/>
      <c r="CZ305" s="16"/>
      <c r="DA305" s="16"/>
      <c r="DB305" s="16"/>
      <c r="DC305" s="16"/>
      <c r="DD305" s="16"/>
      <c r="DE305" s="16"/>
      <c r="DF305" s="16"/>
      <c r="DG305" s="16"/>
      <c r="DH305" s="16"/>
      <c r="DI305" s="16"/>
      <c r="DJ305" s="16"/>
      <c r="DK305" s="16"/>
      <c r="LK305" t="s">
        <v>21</v>
      </c>
      <c r="LL305">
        <v>3000</v>
      </c>
      <c r="LM305" t="s">
        <v>12</v>
      </c>
    </row>
    <row r="306" spans="1:325" ht="15.75" thickBot="1" x14ac:dyDescent="0.3">
      <c r="A306" s="9" t="s">
        <v>12</v>
      </c>
      <c r="B306" s="10" t="s">
        <v>51</v>
      </c>
      <c r="C306" s="10" t="s">
        <v>14</v>
      </c>
      <c r="D306" s="11">
        <v>44633.645833333336</v>
      </c>
      <c r="E306" s="11">
        <f t="shared" ref="E306:E317" si="14">DATE(YEAR($D306),MONTH($D306)-2,DAY($D306))</f>
        <v>44574</v>
      </c>
      <c r="F306" s="11">
        <f>DATE(YEAR($E306),MONTH($E306),DAY($E306)+$LL306*30.4/10000)</f>
        <v>45486</v>
      </c>
      <c r="G306" s="11">
        <f>DATE(YEAR($F306),MONTH($F306),DAY($F306)+$LL306*30.4/10000)</f>
        <v>46398</v>
      </c>
      <c r="H306" s="11">
        <f>DATE(YEAR($G306),MONTH($G306),DAY($G306)+$LL306*30.4/10000)</f>
        <v>47310</v>
      </c>
      <c r="I306" s="11">
        <f>DATE(YEAR($H306),MONTH($H306),DAY($H306)+$LL306*30.4/10000)</f>
        <v>48222</v>
      </c>
      <c r="J306" s="12">
        <f>DATE(YEAR($I306),MONTH($I306),DAY($I306)+$LL306*30.4/10000)</f>
        <v>49134</v>
      </c>
      <c r="K306" s="15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  <c r="BB306" s="16"/>
      <c r="BC306" s="16"/>
      <c r="BD306" s="16"/>
      <c r="BE306" s="16"/>
      <c r="BF306" s="16"/>
      <c r="BG306" s="16"/>
      <c r="BH306" s="16"/>
      <c r="BI306" s="16"/>
      <c r="BJ306" s="16"/>
      <c r="BK306" s="16"/>
      <c r="BL306" s="16"/>
      <c r="BM306" s="16"/>
      <c r="BN306" s="16"/>
      <c r="BO306" s="16"/>
      <c r="BP306" s="16"/>
      <c r="BQ306" s="16"/>
      <c r="BR306" s="16"/>
      <c r="BS306" s="16"/>
      <c r="BT306" s="16"/>
      <c r="BU306" s="16"/>
      <c r="BV306" s="16"/>
      <c r="BW306" s="16"/>
      <c r="BX306" s="16"/>
      <c r="BY306" s="16"/>
      <c r="BZ306" s="16"/>
      <c r="CA306" s="16"/>
      <c r="CB306" s="16"/>
      <c r="CC306" s="16"/>
      <c r="CD306" s="16"/>
      <c r="CE306" s="16"/>
      <c r="CF306" s="16"/>
      <c r="CG306" s="16"/>
      <c r="CH306" s="16"/>
      <c r="CI306" s="16"/>
      <c r="CJ306" s="16"/>
      <c r="CK306" s="16"/>
      <c r="CL306" s="16"/>
      <c r="CM306" s="16"/>
      <c r="CN306" s="16"/>
      <c r="CO306" s="16"/>
      <c r="CP306" s="16"/>
      <c r="CQ306" s="16"/>
      <c r="CR306" s="16"/>
      <c r="CS306" s="16"/>
      <c r="CT306" s="16"/>
      <c r="CU306" s="16"/>
      <c r="CV306" s="16"/>
      <c r="CW306" s="16"/>
      <c r="CX306" s="16"/>
      <c r="CY306" s="16"/>
      <c r="CZ306" s="16"/>
      <c r="DA306" s="16"/>
      <c r="DB306" s="16"/>
      <c r="DC306" s="16"/>
      <c r="DD306" s="16"/>
      <c r="DE306" s="16"/>
      <c r="DF306" s="16"/>
      <c r="DG306" s="16"/>
      <c r="DH306" s="16"/>
      <c r="DI306" s="16"/>
      <c r="DJ306" s="16"/>
      <c r="DK306" s="16">
        <v>1</v>
      </c>
      <c r="LK306" t="s">
        <v>15</v>
      </c>
      <c r="LL306">
        <v>300000</v>
      </c>
      <c r="LM306" t="s">
        <v>12</v>
      </c>
    </row>
    <row r="307" spans="1:325" ht="15.75" thickBot="1" x14ac:dyDescent="0.3">
      <c r="A307" s="9" t="s">
        <v>12</v>
      </c>
      <c r="B307" s="10" t="s">
        <v>51</v>
      </c>
      <c r="C307" s="10" t="s">
        <v>14</v>
      </c>
      <c r="D307" s="11">
        <v>48003.680555555555</v>
      </c>
      <c r="E307" s="11">
        <f t="shared" si="14"/>
        <v>47942</v>
      </c>
      <c r="F307" s="11">
        <f>DATE(YEAR($E307)+$LL307,MONTH($E307),DAY($E307))</f>
        <v>52325</v>
      </c>
      <c r="G307" s="11">
        <f>DATE(YEAR($F307)+$LL307,MONTH($F307),DAY($F307))</f>
        <v>56708</v>
      </c>
      <c r="H307" s="11">
        <f>DATE(YEAR($G307)+$LL307,MONTH($G307),DAY($G307))</f>
        <v>61091</v>
      </c>
      <c r="I307" s="11">
        <f>DATE(YEAR($H307)+$LL307,MONTH($H307),DAY($H307))</f>
        <v>65474</v>
      </c>
      <c r="J307" s="12">
        <f>DATE(YEAR($I307)+$LL307,MONTH($I307),DAY($I307))</f>
        <v>69857</v>
      </c>
      <c r="K307" s="15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  <c r="BB307" s="16"/>
      <c r="BC307" s="16"/>
      <c r="BD307" s="16"/>
      <c r="BE307" s="16"/>
      <c r="BF307" s="16"/>
      <c r="BG307" s="16"/>
      <c r="BH307" s="16"/>
      <c r="BI307" s="16"/>
      <c r="BJ307" s="16"/>
      <c r="BK307" s="16"/>
      <c r="BL307" s="16"/>
      <c r="BM307" s="16"/>
      <c r="BN307" s="16"/>
      <c r="BO307" s="16"/>
      <c r="BP307" s="16"/>
      <c r="BQ307" s="16"/>
      <c r="BR307" s="16"/>
      <c r="BS307" s="16"/>
      <c r="BT307" s="16"/>
      <c r="BU307" s="16"/>
      <c r="BV307" s="16"/>
      <c r="BW307" s="16"/>
      <c r="BX307" s="16"/>
      <c r="BY307" s="16"/>
      <c r="BZ307" s="16"/>
      <c r="CA307" s="16"/>
      <c r="CB307" s="16"/>
      <c r="CC307" s="16"/>
      <c r="CD307" s="16"/>
      <c r="CE307" s="16"/>
      <c r="CF307" s="16"/>
      <c r="CG307" s="16"/>
      <c r="CH307" s="16"/>
      <c r="CI307" s="16"/>
      <c r="CJ307" s="16"/>
      <c r="CK307" s="16"/>
      <c r="CL307" s="16"/>
      <c r="CM307" s="16"/>
      <c r="CN307" s="16"/>
      <c r="CO307" s="16"/>
      <c r="CP307" s="16"/>
      <c r="CQ307" s="16"/>
      <c r="CR307" s="16"/>
      <c r="CS307" s="16"/>
      <c r="CT307" s="16"/>
      <c r="CU307" s="16"/>
      <c r="CV307" s="16"/>
      <c r="CW307" s="16"/>
      <c r="CX307" s="16"/>
      <c r="CY307" s="16"/>
      <c r="CZ307" s="16"/>
      <c r="DA307" s="16"/>
      <c r="DB307" s="16"/>
      <c r="DC307" s="16"/>
      <c r="DD307" s="16"/>
      <c r="DE307" s="16"/>
      <c r="DF307" s="16"/>
      <c r="DG307" s="16"/>
      <c r="DH307" s="16"/>
      <c r="DI307" s="16"/>
      <c r="DJ307" s="16"/>
      <c r="DK307" s="16"/>
      <c r="LK307" t="s">
        <v>16</v>
      </c>
      <c r="LL307">
        <v>12</v>
      </c>
      <c r="LM307" t="s">
        <v>12</v>
      </c>
    </row>
    <row r="308" spans="1:325" ht="15.75" thickBot="1" x14ac:dyDescent="0.3">
      <c r="A308" s="9" t="s">
        <v>12</v>
      </c>
      <c r="B308" s="10" t="s">
        <v>51</v>
      </c>
      <c r="C308" s="10" t="s">
        <v>14</v>
      </c>
      <c r="D308" s="11">
        <v>48216.621527777781</v>
      </c>
      <c r="E308" s="11">
        <f t="shared" si="14"/>
        <v>48155</v>
      </c>
      <c r="F308" s="11">
        <f>DATE(YEAR($E308)+$LL308,MONTH($E308),DAY($E308))</f>
        <v>52538</v>
      </c>
      <c r="G308" s="11">
        <f>DATE(YEAR($F308)+$LL308,MONTH($F308),DAY($F308))</f>
        <v>56921</v>
      </c>
      <c r="H308" s="11">
        <f>DATE(YEAR($G308)+$LL308,MONTH($G308),DAY($G308))</f>
        <v>61304</v>
      </c>
      <c r="I308" s="11">
        <f>DATE(YEAR($H308)+$LL308,MONTH($H308),DAY($H308))</f>
        <v>65687</v>
      </c>
      <c r="J308" s="12">
        <f>DATE(YEAR($I308)+$LL308,MONTH($I308),DAY($I308))</f>
        <v>70070</v>
      </c>
      <c r="K308" s="15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  <c r="BB308" s="16"/>
      <c r="BC308" s="16"/>
      <c r="BD308" s="16"/>
      <c r="BE308" s="16"/>
      <c r="BF308" s="16"/>
      <c r="BG308" s="16"/>
      <c r="BH308" s="16"/>
      <c r="BI308" s="16"/>
      <c r="BJ308" s="16"/>
      <c r="BK308" s="16"/>
      <c r="BL308" s="16"/>
      <c r="BM308" s="16"/>
      <c r="BN308" s="16"/>
      <c r="BO308" s="16"/>
      <c r="BP308" s="16"/>
      <c r="BQ308" s="16"/>
      <c r="BR308" s="16"/>
      <c r="BS308" s="16"/>
      <c r="BT308" s="16"/>
      <c r="BU308" s="16"/>
      <c r="BV308" s="16"/>
      <c r="BW308" s="16"/>
      <c r="BX308" s="16"/>
      <c r="BY308" s="16"/>
      <c r="BZ308" s="16"/>
      <c r="CA308" s="16"/>
      <c r="CB308" s="16"/>
      <c r="CC308" s="16"/>
      <c r="CD308" s="16"/>
      <c r="CE308" s="16"/>
      <c r="CF308" s="16"/>
      <c r="CG308" s="16"/>
      <c r="CH308" s="16"/>
      <c r="CI308" s="16"/>
      <c r="CJ308" s="16"/>
      <c r="CK308" s="16"/>
      <c r="CL308" s="16"/>
      <c r="CM308" s="16"/>
      <c r="CN308" s="16"/>
      <c r="CO308" s="16"/>
      <c r="CP308" s="16"/>
      <c r="CQ308" s="16"/>
      <c r="CR308" s="16"/>
      <c r="CS308" s="16"/>
      <c r="CT308" s="16"/>
      <c r="CU308" s="16"/>
      <c r="CV308" s="16"/>
      <c r="CW308" s="16"/>
      <c r="CX308" s="16"/>
      <c r="CY308" s="16"/>
      <c r="CZ308" s="16"/>
      <c r="DA308" s="16"/>
      <c r="DB308" s="16"/>
      <c r="DC308" s="16"/>
      <c r="DD308" s="16"/>
      <c r="DE308" s="16"/>
      <c r="DF308" s="16"/>
      <c r="DG308" s="16"/>
      <c r="DH308" s="16"/>
      <c r="DI308" s="16"/>
      <c r="DJ308" s="16"/>
      <c r="DK308" s="16"/>
      <c r="LK308" t="s">
        <v>16</v>
      </c>
      <c r="LL308">
        <v>12</v>
      </c>
      <c r="LM308" t="s">
        <v>12</v>
      </c>
    </row>
    <row r="309" spans="1:325" ht="15.75" thickBot="1" x14ac:dyDescent="0.3">
      <c r="A309" s="9" t="s">
        <v>12</v>
      </c>
      <c r="B309" s="10" t="s">
        <v>51</v>
      </c>
      <c r="C309" s="10" t="s">
        <v>14</v>
      </c>
      <c r="D309" s="11">
        <v>44806.275000000001</v>
      </c>
      <c r="E309" s="11">
        <f t="shared" si="14"/>
        <v>44744</v>
      </c>
      <c r="F309" s="11">
        <f>DATE(YEAR($E309),MONTH($E309),DAY($E309)+$LL309*30.4/10000)</f>
        <v>45656</v>
      </c>
      <c r="G309" s="11">
        <f>DATE(YEAR($F309),MONTH($F309),DAY($F309)+$LL309*30.4/10000)</f>
        <v>46568</v>
      </c>
      <c r="H309" s="11">
        <f>DATE(YEAR($G309),MONTH($G309),DAY($G309)+$LL309*30.4/10000)</f>
        <v>47480</v>
      </c>
      <c r="I309" s="11">
        <f>DATE(YEAR($H309),MONTH($H309),DAY($H309)+$LL309*30.4/10000)</f>
        <v>48392</v>
      </c>
      <c r="J309" s="12">
        <f>DATE(YEAR($I309),MONTH($I309),DAY($I309)+$LL309*30.4/10000)</f>
        <v>49304</v>
      </c>
      <c r="K309" s="15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  <c r="BB309" s="16"/>
      <c r="BC309" s="16"/>
      <c r="BD309" s="16"/>
      <c r="BE309" s="16"/>
      <c r="BF309" s="16"/>
      <c r="BG309" s="16"/>
      <c r="BH309" s="16"/>
      <c r="BI309" s="16"/>
      <c r="BJ309" s="16"/>
      <c r="BK309" s="16"/>
      <c r="BL309" s="16"/>
      <c r="BM309" s="16"/>
      <c r="BN309" s="16"/>
      <c r="BO309" s="16"/>
      <c r="BP309" s="16"/>
      <c r="BQ309" s="16"/>
      <c r="BR309" s="16"/>
      <c r="BS309" s="16"/>
      <c r="BT309" s="16"/>
      <c r="BU309" s="16"/>
      <c r="BV309" s="16"/>
      <c r="BW309" s="16"/>
      <c r="BX309" s="16"/>
      <c r="BY309" s="16"/>
      <c r="BZ309" s="16"/>
      <c r="CA309" s="16"/>
      <c r="CB309" s="16"/>
      <c r="CC309" s="16"/>
      <c r="CD309" s="16"/>
      <c r="CE309" s="16"/>
      <c r="CF309" s="16"/>
      <c r="CG309" s="16"/>
      <c r="CH309" s="16"/>
      <c r="CI309" s="16"/>
      <c r="CJ309" s="16"/>
      <c r="CK309" s="16"/>
      <c r="CL309" s="16"/>
      <c r="CM309" s="16"/>
      <c r="CN309" s="16"/>
      <c r="CO309" s="16"/>
      <c r="CP309" s="16"/>
      <c r="CQ309" s="16"/>
      <c r="CR309" s="16"/>
      <c r="CS309" s="16"/>
      <c r="CT309" s="16"/>
      <c r="CU309" s="16"/>
      <c r="CV309" s="16"/>
      <c r="CW309" s="16"/>
      <c r="CX309" s="16"/>
      <c r="CY309" s="16"/>
      <c r="CZ309" s="16"/>
      <c r="DA309" s="16"/>
      <c r="DB309" s="16"/>
      <c r="DC309" s="16"/>
      <c r="DD309" s="16"/>
      <c r="DE309" s="16"/>
      <c r="DF309" s="16"/>
      <c r="DG309" s="16"/>
      <c r="DH309" s="16"/>
      <c r="DI309" s="16"/>
      <c r="DJ309" s="16"/>
      <c r="DK309" s="16"/>
      <c r="LK309" t="s">
        <v>15</v>
      </c>
      <c r="LL309">
        <v>300000</v>
      </c>
      <c r="LM309" t="s">
        <v>12</v>
      </c>
    </row>
    <row r="310" spans="1:325" ht="15.75" thickBot="1" x14ac:dyDescent="0.3">
      <c r="A310" s="9" t="s">
        <v>12</v>
      </c>
      <c r="B310" s="10" t="s">
        <v>51</v>
      </c>
      <c r="C310" s="10" t="s">
        <v>14</v>
      </c>
      <c r="D310" s="11">
        <v>48216.621527777781</v>
      </c>
      <c r="E310" s="11">
        <f t="shared" si="14"/>
        <v>48155</v>
      </c>
      <c r="F310" s="11">
        <f>DATE(YEAR($E310)+$LL310,MONTH($E310),DAY($E310))</f>
        <v>52538</v>
      </c>
      <c r="G310" s="11">
        <f>DATE(YEAR($F310)+$LL310,MONTH($F310),DAY($F310))</f>
        <v>56921</v>
      </c>
      <c r="H310" s="11">
        <f>DATE(YEAR($G310)+$LL310,MONTH($G310),DAY($G310))</f>
        <v>61304</v>
      </c>
      <c r="I310" s="11">
        <f>DATE(YEAR($H310)+$LL310,MONTH($H310),DAY($H310))</f>
        <v>65687</v>
      </c>
      <c r="J310" s="12">
        <f>DATE(YEAR($I310)+$LL310,MONTH($I310),DAY($I310))</f>
        <v>70070</v>
      </c>
      <c r="K310" s="15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  <c r="BB310" s="16"/>
      <c r="BC310" s="16"/>
      <c r="BD310" s="16"/>
      <c r="BE310" s="16"/>
      <c r="BF310" s="16"/>
      <c r="BG310" s="16"/>
      <c r="BH310" s="16"/>
      <c r="BI310" s="16"/>
      <c r="BJ310" s="16"/>
      <c r="BK310" s="16"/>
      <c r="BL310" s="16"/>
      <c r="BM310" s="16"/>
      <c r="BN310" s="16"/>
      <c r="BO310" s="16"/>
      <c r="BP310" s="16"/>
      <c r="BQ310" s="16"/>
      <c r="BR310" s="16"/>
      <c r="BS310" s="16"/>
      <c r="BT310" s="16"/>
      <c r="BU310" s="16"/>
      <c r="BV310" s="16"/>
      <c r="BW310" s="16"/>
      <c r="BX310" s="16"/>
      <c r="BY310" s="16"/>
      <c r="BZ310" s="16"/>
      <c r="CA310" s="16"/>
      <c r="CB310" s="16"/>
      <c r="CC310" s="16"/>
      <c r="CD310" s="16"/>
      <c r="CE310" s="16"/>
      <c r="CF310" s="16"/>
      <c r="CG310" s="16"/>
      <c r="CH310" s="16"/>
      <c r="CI310" s="16"/>
      <c r="CJ310" s="16"/>
      <c r="CK310" s="16"/>
      <c r="CL310" s="16"/>
      <c r="CM310" s="16"/>
      <c r="CN310" s="16"/>
      <c r="CO310" s="16"/>
      <c r="CP310" s="16"/>
      <c r="CQ310" s="16"/>
      <c r="CR310" s="16"/>
      <c r="CS310" s="16"/>
      <c r="CT310" s="16"/>
      <c r="CU310" s="16"/>
      <c r="CV310" s="16"/>
      <c r="CW310" s="16"/>
      <c r="CX310" s="16"/>
      <c r="CY310" s="16"/>
      <c r="CZ310" s="16"/>
      <c r="DA310" s="16"/>
      <c r="DB310" s="16"/>
      <c r="DC310" s="16"/>
      <c r="DD310" s="16"/>
      <c r="DE310" s="16"/>
      <c r="DF310" s="16"/>
      <c r="DG310" s="16"/>
      <c r="DH310" s="16"/>
      <c r="DI310" s="16"/>
      <c r="DJ310" s="16"/>
      <c r="DK310" s="16"/>
      <c r="LK310" t="s">
        <v>16</v>
      </c>
      <c r="LL310">
        <v>12</v>
      </c>
      <c r="LM310" t="s">
        <v>12</v>
      </c>
    </row>
    <row r="311" spans="1:325" ht="15.75" thickBot="1" x14ac:dyDescent="0.3">
      <c r="A311" s="9" t="s">
        <v>12</v>
      </c>
      <c r="B311" s="10" t="s">
        <v>51</v>
      </c>
      <c r="C311" s="10" t="s">
        <v>14</v>
      </c>
      <c r="D311" s="11">
        <v>44806.275000000001</v>
      </c>
      <c r="E311" s="11">
        <f t="shared" si="14"/>
        <v>44744</v>
      </c>
      <c r="F311" s="11">
        <f>DATE(YEAR($E311),MONTH($E311),DAY($E311)+$LL311*30.4/10000)</f>
        <v>45656</v>
      </c>
      <c r="G311" s="11">
        <f>DATE(YEAR($F311),MONTH($F311),DAY($F311)+$LL311*30.4/10000)</f>
        <v>46568</v>
      </c>
      <c r="H311" s="11">
        <f>DATE(YEAR($G311),MONTH($G311),DAY($G311)+$LL311*30.4/10000)</f>
        <v>47480</v>
      </c>
      <c r="I311" s="11">
        <f>DATE(YEAR($H311),MONTH($H311),DAY($H311)+$LL311*30.4/10000)</f>
        <v>48392</v>
      </c>
      <c r="J311" s="12">
        <f>DATE(YEAR($I311),MONTH($I311),DAY($I311)+$LL311*30.4/10000)</f>
        <v>49304</v>
      </c>
      <c r="K311" s="15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  <c r="BB311" s="16"/>
      <c r="BC311" s="16"/>
      <c r="BD311" s="16"/>
      <c r="BE311" s="16"/>
      <c r="BF311" s="16"/>
      <c r="BG311" s="16"/>
      <c r="BH311" s="16"/>
      <c r="BI311" s="16"/>
      <c r="BJ311" s="16"/>
      <c r="BK311" s="16"/>
      <c r="BL311" s="16"/>
      <c r="BM311" s="16"/>
      <c r="BN311" s="16"/>
      <c r="BO311" s="16"/>
      <c r="BP311" s="16"/>
      <c r="BQ311" s="16"/>
      <c r="BR311" s="16"/>
      <c r="BS311" s="16"/>
      <c r="BT311" s="16"/>
      <c r="BU311" s="16"/>
      <c r="BV311" s="16"/>
      <c r="BW311" s="16"/>
      <c r="BX311" s="16"/>
      <c r="BY311" s="16"/>
      <c r="BZ311" s="16"/>
      <c r="CA311" s="16"/>
      <c r="CB311" s="16"/>
      <c r="CC311" s="16"/>
      <c r="CD311" s="16"/>
      <c r="CE311" s="16"/>
      <c r="CF311" s="16"/>
      <c r="CG311" s="16"/>
      <c r="CH311" s="16"/>
      <c r="CI311" s="16"/>
      <c r="CJ311" s="16"/>
      <c r="CK311" s="16"/>
      <c r="CL311" s="16"/>
      <c r="CM311" s="16"/>
      <c r="CN311" s="16"/>
      <c r="CO311" s="16"/>
      <c r="CP311" s="16"/>
      <c r="CQ311" s="16"/>
      <c r="CR311" s="16"/>
      <c r="CS311" s="16"/>
      <c r="CT311" s="16"/>
      <c r="CU311" s="16"/>
      <c r="CV311" s="16"/>
      <c r="CW311" s="16"/>
      <c r="CX311" s="16"/>
      <c r="CY311" s="16"/>
      <c r="CZ311" s="16"/>
      <c r="DA311" s="16"/>
      <c r="DB311" s="16"/>
      <c r="DC311" s="16"/>
      <c r="DD311" s="16"/>
      <c r="DE311" s="16"/>
      <c r="DF311" s="16"/>
      <c r="DG311" s="16"/>
      <c r="DH311" s="16"/>
      <c r="DI311" s="16"/>
      <c r="DJ311" s="16"/>
      <c r="DK311" s="16"/>
      <c r="LK311" t="s">
        <v>15</v>
      </c>
      <c r="LL311">
        <v>300000</v>
      </c>
      <c r="LM311" t="s">
        <v>12</v>
      </c>
    </row>
    <row r="312" spans="1:325" ht="15.75" thickBot="1" x14ac:dyDescent="0.3">
      <c r="A312" s="9" t="s">
        <v>12</v>
      </c>
      <c r="B312" s="10" t="s">
        <v>51</v>
      </c>
      <c r="C312" s="10" t="s">
        <v>14</v>
      </c>
      <c r="D312" s="11">
        <v>48068.09652777778</v>
      </c>
      <c r="E312" s="11">
        <f t="shared" si="14"/>
        <v>48007</v>
      </c>
      <c r="F312" s="11">
        <f>DATE(YEAR($E312)+$LL312,MONTH($E312),DAY($E312))</f>
        <v>52390</v>
      </c>
      <c r="G312" s="11">
        <f>DATE(YEAR($F312)+$LL312,MONTH($F312),DAY($F312))</f>
        <v>56773</v>
      </c>
      <c r="H312" s="11">
        <f>DATE(YEAR($G312)+$LL312,MONTH($G312),DAY($G312))</f>
        <v>61156</v>
      </c>
      <c r="I312" s="11">
        <f>DATE(YEAR($H312)+$LL312,MONTH($H312),DAY($H312))</f>
        <v>65539</v>
      </c>
      <c r="J312" s="12">
        <f>DATE(YEAR($I312)+$LL312,MONTH($I312),DAY($I312))</f>
        <v>69922</v>
      </c>
      <c r="K312" s="15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  <c r="BB312" s="16"/>
      <c r="BC312" s="16"/>
      <c r="BD312" s="16"/>
      <c r="BE312" s="16"/>
      <c r="BF312" s="16"/>
      <c r="BG312" s="16"/>
      <c r="BH312" s="16"/>
      <c r="BI312" s="16"/>
      <c r="BJ312" s="16"/>
      <c r="BK312" s="16"/>
      <c r="BL312" s="16"/>
      <c r="BM312" s="16"/>
      <c r="BN312" s="16"/>
      <c r="BO312" s="16"/>
      <c r="BP312" s="16"/>
      <c r="BQ312" s="16"/>
      <c r="BR312" s="16"/>
      <c r="BS312" s="16"/>
      <c r="BT312" s="16"/>
      <c r="BU312" s="16"/>
      <c r="BV312" s="16"/>
      <c r="BW312" s="16"/>
      <c r="BX312" s="16"/>
      <c r="BY312" s="16"/>
      <c r="BZ312" s="16"/>
      <c r="CA312" s="16"/>
      <c r="CB312" s="16"/>
      <c r="CC312" s="16"/>
      <c r="CD312" s="16"/>
      <c r="CE312" s="16"/>
      <c r="CF312" s="16"/>
      <c r="CG312" s="16"/>
      <c r="CH312" s="16"/>
      <c r="CI312" s="16"/>
      <c r="CJ312" s="16"/>
      <c r="CK312" s="16"/>
      <c r="CL312" s="16"/>
      <c r="CM312" s="16"/>
      <c r="CN312" s="16"/>
      <c r="CO312" s="16"/>
      <c r="CP312" s="16"/>
      <c r="CQ312" s="16"/>
      <c r="CR312" s="16"/>
      <c r="CS312" s="16"/>
      <c r="CT312" s="16"/>
      <c r="CU312" s="16"/>
      <c r="CV312" s="16"/>
      <c r="CW312" s="16"/>
      <c r="CX312" s="16"/>
      <c r="CY312" s="16"/>
      <c r="CZ312" s="16"/>
      <c r="DA312" s="16"/>
      <c r="DB312" s="16"/>
      <c r="DC312" s="16"/>
      <c r="DD312" s="16"/>
      <c r="DE312" s="16"/>
      <c r="DF312" s="16"/>
      <c r="DG312" s="16"/>
      <c r="DH312" s="16"/>
      <c r="DI312" s="16"/>
      <c r="DJ312" s="16"/>
      <c r="DK312" s="16"/>
      <c r="LK312" t="s">
        <v>16</v>
      </c>
      <c r="LL312">
        <v>12</v>
      </c>
      <c r="LM312" t="s">
        <v>12</v>
      </c>
    </row>
    <row r="313" spans="1:325" ht="15.75" thickBot="1" x14ac:dyDescent="0.3">
      <c r="A313" s="9" t="s">
        <v>12</v>
      </c>
      <c r="B313" s="10" t="s">
        <v>51</v>
      </c>
      <c r="C313" s="10" t="s">
        <v>14</v>
      </c>
      <c r="D313" s="11">
        <v>44669.494444444441</v>
      </c>
      <c r="E313" s="11">
        <f t="shared" si="14"/>
        <v>44610</v>
      </c>
      <c r="F313" s="11">
        <f>DATE(YEAR($E313),MONTH($E313),DAY($E313)+$LL313*30.4/10000)</f>
        <v>45522</v>
      </c>
      <c r="G313" s="11">
        <f>DATE(YEAR($F313),MONTH($F313),DAY($F313)+$LL313*30.4/10000)</f>
        <v>46434</v>
      </c>
      <c r="H313" s="11">
        <f>DATE(YEAR($G313),MONTH($G313),DAY($G313)+$LL313*30.4/10000)</f>
        <v>47346</v>
      </c>
      <c r="I313" s="11">
        <f>DATE(YEAR($H313),MONTH($H313),DAY($H313)+$LL313*30.4/10000)</f>
        <v>48258</v>
      </c>
      <c r="J313" s="12">
        <f>DATE(YEAR($I313),MONTH($I313),DAY($I313)+$LL313*30.4/10000)</f>
        <v>49170</v>
      </c>
      <c r="K313" s="15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  <c r="BB313" s="16"/>
      <c r="BC313" s="16"/>
      <c r="BD313" s="16"/>
      <c r="BE313" s="16"/>
      <c r="BF313" s="16"/>
      <c r="BG313" s="16"/>
      <c r="BH313" s="16"/>
      <c r="BI313" s="16"/>
      <c r="BJ313" s="16"/>
      <c r="BK313" s="16"/>
      <c r="BL313" s="16"/>
      <c r="BM313" s="16"/>
      <c r="BN313" s="16"/>
      <c r="BO313" s="16"/>
      <c r="BP313" s="16"/>
      <c r="BQ313" s="16"/>
      <c r="BR313" s="16"/>
      <c r="BS313" s="16"/>
      <c r="BT313" s="16"/>
      <c r="BU313" s="16"/>
      <c r="BV313" s="16"/>
      <c r="BW313" s="16"/>
      <c r="BX313" s="16"/>
      <c r="BY313" s="16"/>
      <c r="BZ313" s="16"/>
      <c r="CA313" s="16"/>
      <c r="CB313" s="16"/>
      <c r="CC313" s="16"/>
      <c r="CD313" s="16"/>
      <c r="CE313" s="16"/>
      <c r="CF313" s="16"/>
      <c r="CG313" s="16"/>
      <c r="CH313" s="16"/>
      <c r="CI313" s="16"/>
      <c r="CJ313" s="16"/>
      <c r="CK313" s="16"/>
      <c r="CL313" s="16"/>
      <c r="CM313" s="16"/>
      <c r="CN313" s="16"/>
      <c r="CO313" s="16"/>
      <c r="CP313" s="16"/>
      <c r="CQ313" s="16"/>
      <c r="CR313" s="16"/>
      <c r="CS313" s="16"/>
      <c r="CT313" s="16"/>
      <c r="CU313" s="16"/>
      <c r="CV313" s="16"/>
      <c r="CW313" s="16"/>
      <c r="CX313" s="16"/>
      <c r="CY313" s="16"/>
      <c r="CZ313" s="16"/>
      <c r="DA313" s="16"/>
      <c r="DB313" s="16"/>
      <c r="DC313" s="16"/>
      <c r="DD313" s="16"/>
      <c r="DE313" s="16"/>
      <c r="DF313" s="16"/>
      <c r="DG313" s="16"/>
      <c r="DH313" s="16"/>
      <c r="DI313" s="16"/>
      <c r="DJ313" s="16"/>
      <c r="DK313" s="16"/>
      <c r="LK313" t="s">
        <v>15</v>
      </c>
      <c r="LL313">
        <v>300000</v>
      </c>
      <c r="LM313" t="s">
        <v>12</v>
      </c>
    </row>
    <row r="314" spans="1:325" ht="15.75" thickBot="1" x14ac:dyDescent="0.3">
      <c r="A314" s="9" t="s">
        <v>12</v>
      </c>
      <c r="B314" s="10" t="s">
        <v>51</v>
      </c>
      <c r="C314" s="10" t="s">
        <v>14</v>
      </c>
      <c r="D314" s="11">
        <v>47948.671527777777</v>
      </c>
      <c r="E314" s="11">
        <f t="shared" si="14"/>
        <v>47889</v>
      </c>
      <c r="F314" s="11">
        <f>DATE(YEAR($E314)+$LL314,MONTH($E314),DAY($E314))</f>
        <v>52272</v>
      </c>
      <c r="G314" s="11">
        <f>DATE(YEAR($F314)+$LL314,MONTH($F314),DAY($F314))</f>
        <v>56655</v>
      </c>
      <c r="H314" s="11">
        <f>DATE(YEAR($G314)+$LL314,MONTH($G314),DAY($G314))</f>
        <v>61038</v>
      </c>
      <c r="I314" s="11">
        <f>DATE(YEAR($H314)+$LL314,MONTH($H314),DAY($H314))</f>
        <v>65421</v>
      </c>
      <c r="J314" s="12">
        <f>DATE(YEAR($I314)+$LL314,MONTH($I314),DAY($I314))</f>
        <v>69804</v>
      </c>
      <c r="K314" s="15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  <c r="BB314" s="16"/>
      <c r="BC314" s="16"/>
      <c r="BD314" s="16"/>
      <c r="BE314" s="16"/>
      <c r="BF314" s="16"/>
      <c r="BG314" s="16"/>
      <c r="BH314" s="16"/>
      <c r="BI314" s="16"/>
      <c r="BJ314" s="16"/>
      <c r="BK314" s="16"/>
      <c r="BL314" s="16"/>
      <c r="BM314" s="16"/>
      <c r="BN314" s="16"/>
      <c r="BO314" s="16"/>
      <c r="BP314" s="16"/>
      <c r="BQ314" s="16"/>
      <c r="BR314" s="16"/>
      <c r="BS314" s="16"/>
      <c r="BT314" s="16"/>
      <c r="BU314" s="16"/>
      <c r="BV314" s="16"/>
      <c r="BW314" s="16"/>
      <c r="BX314" s="16"/>
      <c r="BY314" s="16"/>
      <c r="BZ314" s="16"/>
      <c r="CA314" s="16"/>
      <c r="CB314" s="16"/>
      <c r="CC314" s="16"/>
      <c r="CD314" s="16"/>
      <c r="CE314" s="16"/>
      <c r="CF314" s="16"/>
      <c r="CG314" s="16"/>
      <c r="CH314" s="16"/>
      <c r="CI314" s="16"/>
      <c r="CJ314" s="16"/>
      <c r="CK314" s="16"/>
      <c r="CL314" s="16"/>
      <c r="CM314" s="16"/>
      <c r="CN314" s="16"/>
      <c r="CO314" s="16"/>
      <c r="CP314" s="16"/>
      <c r="CQ314" s="16"/>
      <c r="CR314" s="16"/>
      <c r="CS314" s="16"/>
      <c r="CT314" s="16"/>
      <c r="CU314" s="16"/>
      <c r="CV314" s="16"/>
      <c r="CW314" s="16"/>
      <c r="CX314" s="16"/>
      <c r="CY314" s="16"/>
      <c r="CZ314" s="16"/>
      <c r="DA314" s="16"/>
      <c r="DB314" s="16"/>
      <c r="DC314" s="16"/>
      <c r="DD314" s="16"/>
      <c r="DE314" s="16"/>
      <c r="DF314" s="16"/>
      <c r="DG314" s="16"/>
      <c r="DH314" s="16"/>
      <c r="DI314" s="16"/>
      <c r="DJ314" s="16"/>
      <c r="DK314" s="16"/>
      <c r="LK314" t="s">
        <v>16</v>
      </c>
      <c r="LL314">
        <v>12</v>
      </c>
      <c r="LM314" t="s">
        <v>12</v>
      </c>
    </row>
    <row r="315" spans="1:325" ht="15.75" thickBot="1" x14ac:dyDescent="0.3">
      <c r="A315" s="9" t="s">
        <v>12</v>
      </c>
      <c r="B315" s="10" t="s">
        <v>51</v>
      </c>
      <c r="C315" s="10" t="s">
        <v>14</v>
      </c>
      <c r="D315" s="11">
        <v>44549.706944444442</v>
      </c>
      <c r="E315" s="11">
        <f t="shared" si="14"/>
        <v>44488</v>
      </c>
      <c r="F315" s="11">
        <f>DATE(YEAR($E315),MONTH($E315),DAY($E315)+$LL315*30.4/10000)</f>
        <v>45400</v>
      </c>
      <c r="G315" s="11">
        <f>DATE(YEAR($F315),MONTH($F315),DAY($F315)+$LL315*30.4/10000)</f>
        <v>46312</v>
      </c>
      <c r="H315" s="11">
        <f>DATE(YEAR($G315),MONTH($G315),DAY($G315)+$LL315*30.4/10000)</f>
        <v>47224</v>
      </c>
      <c r="I315" s="11">
        <f>DATE(YEAR($H315),MONTH($H315),DAY($H315)+$LL315*30.4/10000)</f>
        <v>48136</v>
      </c>
      <c r="J315" s="12">
        <f>DATE(YEAR($I315),MONTH($I315),DAY($I315)+$LL315*30.4/10000)</f>
        <v>49048</v>
      </c>
      <c r="K315" s="15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  <c r="BB315" s="16"/>
      <c r="BC315" s="16"/>
      <c r="BD315" s="16"/>
      <c r="BE315" s="16"/>
      <c r="BF315" s="16"/>
      <c r="BG315" s="16"/>
      <c r="BH315" s="16"/>
      <c r="BI315" s="16"/>
      <c r="BJ315" s="16"/>
      <c r="BK315" s="16"/>
      <c r="BL315" s="16"/>
      <c r="BM315" s="16"/>
      <c r="BN315" s="16"/>
      <c r="BO315" s="16"/>
      <c r="BP315" s="16"/>
      <c r="BQ315" s="16"/>
      <c r="BR315" s="16"/>
      <c r="BS315" s="16"/>
      <c r="BT315" s="16"/>
      <c r="BU315" s="16"/>
      <c r="BV315" s="16"/>
      <c r="BW315" s="16"/>
      <c r="BX315" s="16"/>
      <c r="BY315" s="16"/>
      <c r="BZ315" s="16"/>
      <c r="CA315" s="16"/>
      <c r="CB315" s="16"/>
      <c r="CC315" s="16"/>
      <c r="CD315" s="16"/>
      <c r="CE315" s="16"/>
      <c r="CF315" s="16"/>
      <c r="CG315" s="16"/>
      <c r="CH315" s="16"/>
      <c r="CI315" s="16"/>
      <c r="CJ315" s="16"/>
      <c r="CK315" s="16"/>
      <c r="CL315" s="16"/>
      <c r="CM315" s="16"/>
      <c r="CN315" s="16"/>
      <c r="CO315" s="16"/>
      <c r="CP315" s="16"/>
      <c r="CQ315" s="16"/>
      <c r="CR315" s="16"/>
      <c r="CS315" s="16"/>
      <c r="CT315" s="16"/>
      <c r="CU315" s="16"/>
      <c r="CV315" s="16"/>
      <c r="CW315" s="16"/>
      <c r="CX315" s="16"/>
      <c r="CY315" s="16">
        <v>1</v>
      </c>
      <c r="CZ315" s="16"/>
      <c r="DA315" s="16"/>
      <c r="DB315" s="16"/>
      <c r="DC315" s="16"/>
      <c r="DD315" s="16"/>
      <c r="DE315" s="16"/>
      <c r="DF315" s="16"/>
      <c r="DG315" s="16"/>
      <c r="DH315" s="16"/>
      <c r="DI315" s="16"/>
      <c r="DJ315" s="16"/>
      <c r="DK315" s="16"/>
      <c r="LK315" t="s">
        <v>15</v>
      </c>
      <c r="LL315">
        <v>300000</v>
      </c>
      <c r="LM315" t="s">
        <v>12</v>
      </c>
    </row>
    <row r="316" spans="1:325" ht="15.75" thickBot="1" x14ac:dyDescent="0.3">
      <c r="A316" s="9" t="s">
        <v>12</v>
      </c>
      <c r="B316" s="10" t="s">
        <v>51</v>
      </c>
      <c r="C316" s="10" t="s">
        <v>39</v>
      </c>
      <c r="D316" s="11">
        <v>45779</v>
      </c>
      <c r="E316" s="11">
        <f t="shared" si="14"/>
        <v>45718</v>
      </c>
      <c r="F316" s="11">
        <f>DATE(YEAR($E316)+$LL316,MONTH($E316),DAY($E316))</f>
        <v>50101</v>
      </c>
      <c r="G316" s="11">
        <f>DATE(YEAR($F316)+$LL316,MONTH($F316),DAY($F316))</f>
        <v>54484</v>
      </c>
      <c r="H316" s="11">
        <f>DATE(YEAR($G316)+$LL316,MONTH($G316),DAY($G316))</f>
        <v>58867</v>
      </c>
      <c r="I316" s="11">
        <f>DATE(YEAR($H316)+$LL316,MONTH($H316),DAY($H316))</f>
        <v>63250</v>
      </c>
      <c r="J316" s="12">
        <f>DATE(YEAR($I316)+$LL316,MONTH($I316),DAY($I316))</f>
        <v>67633</v>
      </c>
      <c r="K316" s="15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  <c r="BB316" s="16"/>
      <c r="BC316" s="16"/>
      <c r="BD316" s="16"/>
      <c r="BE316" s="16"/>
      <c r="BF316" s="16"/>
      <c r="BG316" s="16"/>
      <c r="BH316" s="16"/>
      <c r="BI316" s="16"/>
      <c r="BJ316" s="16"/>
      <c r="BK316" s="16"/>
      <c r="BL316" s="16"/>
      <c r="BM316" s="16"/>
      <c r="BN316" s="16"/>
      <c r="BO316" s="16"/>
      <c r="BP316" s="16"/>
      <c r="BQ316" s="16"/>
      <c r="BR316" s="16"/>
      <c r="BS316" s="16"/>
      <c r="BT316" s="16"/>
      <c r="BU316" s="16"/>
      <c r="BV316" s="16"/>
      <c r="BW316" s="16"/>
      <c r="BX316" s="16"/>
      <c r="BY316" s="16"/>
      <c r="BZ316" s="16"/>
      <c r="CA316" s="16"/>
      <c r="CB316" s="16"/>
      <c r="CC316" s="16"/>
      <c r="CD316" s="16"/>
      <c r="CE316" s="16"/>
      <c r="CF316" s="16"/>
      <c r="CG316" s="16"/>
      <c r="CH316" s="16"/>
      <c r="CI316" s="16"/>
      <c r="CJ316" s="16"/>
      <c r="CK316" s="16"/>
      <c r="CL316" s="16"/>
      <c r="CM316" s="16"/>
      <c r="CN316" s="16"/>
      <c r="CO316" s="16"/>
      <c r="CP316" s="16"/>
      <c r="CQ316" s="16"/>
      <c r="CR316" s="16"/>
      <c r="CS316" s="16"/>
      <c r="CT316" s="16"/>
      <c r="CU316" s="16"/>
      <c r="CV316" s="16"/>
      <c r="CW316" s="16"/>
      <c r="CX316" s="16"/>
      <c r="CY316" s="16"/>
      <c r="CZ316" s="16"/>
      <c r="DA316" s="16"/>
      <c r="DB316" s="16"/>
      <c r="DC316" s="16"/>
      <c r="DD316" s="16"/>
      <c r="DE316" s="16"/>
      <c r="DF316" s="16"/>
      <c r="DG316" s="16"/>
      <c r="DH316" s="16"/>
      <c r="DI316" s="16"/>
      <c r="DJ316" s="16"/>
      <c r="DK316" s="16"/>
      <c r="LK316" t="s">
        <v>16</v>
      </c>
      <c r="LL316">
        <v>12</v>
      </c>
      <c r="LM316" t="s">
        <v>12</v>
      </c>
    </row>
    <row r="317" spans="1:325" ht="15.75" thickBot="1" x14ac:dyDescent="0.3">
      <c r="A317" s="9" t="s">
        <v>12</v>
      </c>
      <c r="B317" s="10" t="s">
        <v>51</v>
      </c>
      <c r="C317" s="10" t="s">
        <v>40</v>
      </c>
      <c r="D317" s="11">
        <v>45779</v>
      </c>
      <c r="E317" s="11">
        <f t="shared" si="14"/>
        <v>45718</v>
      </c>
      <c r="F317" s="11">
        <f>DATE(YEAR($E317)+$LL317,MONTH($E317),DAY($E317))</f>
        <v>50101</v>
      </c>
      <c r="G317" s="11">
        <f>DATE(YEAR($F317)+$LL317,MONTH($F317),DAY($F317))</f>
        <v>54484</v>
      </c>
      <c r="H317" s="11">
        <f>DATE(YEAR($G317)+$LL317,MONTH($G317),DAY($G317))</f>
        <v>58867</v>
      </c>
      <c r="I317" s="11">
        <f>DATE(YEAR($H317)+$LL317,MONTH($H317),DAY($H317))</f>
        <v>63250</v>
      </c>
      <c r="J317" s="12">
        <f>DATE(YEAR($I317)+$LL317,MONTH($I317),DAY($I317))</f>
        <v>67633</v>
      </c>
      <c r="K317" s="15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  <c r="BB317" s="16"/>
      <c r="BC317" s="16"/>
      <c r="BD317" s="16"/>
      <c r="BE317" s="16"/>
      <c r="BF317" s="16"/>
      <c r="BG317" s="16"/>
      <c r="BH317" s="16"/>
      <c r="BI317" s="16"/>
      <c r="BJ317" s="16"/>
      <c r="BK317" s="16"/>
      <c r="BL317" s="16"/>
      <c r="BM317" s="16"/>
      <c r="BN317" s="16"/>
      <c r="BO317" s="16"/>
      <c r="BP317" s="16"/>
      <c r="BQ317" s="16"/>
      <c r="BR317" s="16"/>
      <c r="BS317" s="16"/>
      <c r="BT317" s="16"/>
      <c r="BU317" s="16"/>
      <c r="BV317" s="16"/>
      <c r="BW317" s="16"/>
      <c r="BX317" s="16"/>
      <c r="BY317" s="16"/>
      <c r="BZ317" s="16"/>
      <c r="CA317" s="16"/>
      <c r="CB317" s="16"/>
      <c r="CC317" s="16"/>
      <c r="CD317" s="16"/>
      <c r="CE317" s="16"/>
      <c r="CF317" s="16"/>
      <c r="CG317" s="16"/>
      <c r="CH317" s="16"/>
      <c r="CI317" s="16"/>
      <c r="CJ317" s="16"/>
      <c r="CK317" s="16"/>
      <c r="CL317" s="16"/>
      <c r="CM317" s="16"/>
      <c r="CN317" s="16"/>
      <c r="CO317" s="16"/>
      <c r="CP317" s="16"/>
      <c r="CQ317" s="16"/>
      <c r="CR317" s="16"/>
      <c r="CS317" s="16"/>
      <c r="CT317" s="16"/>
      <c r="CU317" s="16"/>
      <c r="CV317" s="16"/>
      <c r="CW317" s="16"/>
      <c r="CX317" s="16"/>
      <c r="CY317" s="16"/>
      <c r="CZ317" s="16"/>
      <c r="DA317" s="16"/>
      <c r="DB317" s="16"/>
      <c r="DC317" s="16"/>
      <c r="DD317" s="16"/>
      <c r="DE317" s="16"/>
      <c r="DF317" s="16"/>
      <c r="DG317" s="16"/>
      <c r="DH317" s="16"/>
      <c r="DI317" s="16"/>
      <c r="DJ317" s="16"/>
      <c r="DK317" s="16"/>
      <c r="LK317" t="s">
        <v>16</v>
      </c>
      <c r="LL317">
        <v>12</v>
      </c>
      <c r="LM317" t="s">
        <v>12</v>
      </c>
    </row>
    <row r="318" spans="1:325" ht="15.75" thickBot="1" x14ac:dyDescent="0.3">
      <c r="A318" s="9" t="s">
        <v>12</v>
      </c>
      <c r="B318" s="10" t="s">
        <v>51</v>
      </c>
      <c r="C318" s="10" t="s">
        <v>45</v>
      </c>
      <c r="D318" s="11">
        <v>44121.488194444442</v>
      </c>
      <c r="E318" s="11">
        <f>DATE(YEAR($D318),MONTH($D318),DAY($D318)-7)</f>
        <v>44114</v>
      </c>
      <c r="F318" s="11">
        <f>DATE(YEAR($E318),MONTH($E318)+$LL318,DAY($E318))</f>
        <v>44510</v>
      </c>
      <c r="G318" s="11">
        <f>DATE(YEAR($F318),MONTH($F318)+$LL318,DAY($F318))</f>
        <v>44905</v>
      </c>
      <c r="H318" s="11">
        <f>DATE(YEAR($G318),MONTH($G318)+$LL318,DAY($G318))</f>
        <v>45301</v>
      </c>
      <c r="I318" s="11">
        <f>DATE(YEAR($H318),MONTH($H318)+$LL318,DAY($H318))</f>
        <v>45698</v>
      </c>
      <c r="J318" s="12">
        <f>DATE(YEAR($I318),MONTH($I318)+$LL318,DAY($I318))</f>
        <v>46091</v>
      </c>
      <c r="K318" s="15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>
        <v>1</v>
      </c>
      <c r="AX318" s="16"/>
      <c r="AY318" s="16"/>
      <c r="AZ318" s="16"/>
      <c r="BA318" s="16"/>
      <c r="BB318" s="16"/>
      <c r="BC318" s="16"/>
      <c r="BD318" s="16"/>
      <c r="BE318" s="16"/>
      <c r="BF318" s="16"/>
      <c r="BG318" s="16"/>
      <c r="BH318" s="16"/>
      <c r="BI318" s="16"/>
      <c r="BJ318" s="16"/>
      <c r="BK318" s="16"/>
      <c r="BL318" s="16"/>
      <c r="BM318" s="16"/>
      <c r="BN318" s="16"/>
      <c r="BO318" s="16"/>
      <c r="BP318" s="16"/>
      <c r="BQ318" s="16"/>
      <c r="BR318" s="16"/>
      <c r="BS318" s="16"/>
      <c r="BT318" s="16"/>
      <c r="BU318" s="16"/>
      <c r="BV318" s="16"/>
      <c r="BW318" s="16"/>
      <c r="BX318" s="16"/>
      <c r="BY318" s="16"/>
      <c r="BZ318" s="16"/>
      <c r="CA318" s="16"/>
      <c r="CB318" s="16"/>
      <c r="CC318" s="16"/>
      <c r="CD318" s="16"/>
      <c r="CE318" s="16"/>
      <c r="CF318" s="16"/>
      <c r="CG318" s="16"/>
      <c r="CH318" s="16"/>
      <c r="CI318" s="16"/>
      <c r="CJ318" s="16"/>
      <c r="CK318" s="16"/>
      <c r="CL318" s="16"/>
      <c r="CM318" s="16"/>
      <c r="CN318" s="16"/>
      <c r="CO318" s="16"/>
      <c r="CP318" s="16"/>
      <c r="CQ318" s="16"/>
      <c r="CR318" s="16"/>
      <c r="CS318" s="16"/>
      <c r="CT318" s="16"/>
      <c r="CU318" s="16"/>
      <c r="CV318" s="16"/>
      <c r="CW318" s="16"/>
      <c r="CX318" s="16"/>
      <c r="CY318" s="16"/>
      <c r="CZ318" s="16"/>
      <c r="DA318" s="16"/>
      <c r="DB318" s="16">
        <v>1</v>
      </c>
      <c r="DC318" s="16"/>
      <c r="DD318" s="16"/>
      <c r="DE318" s="16"/>
      <c r="DF318" s="16"/>
      <c r="DG318" s="16"/>
      <c r="DH318" s="16"/>
      <c r="DI318" s="16"/>
      <c r="DJ318" s="16"/>
      <c r="DK318" s="16"/>
      <c r="LK318" t="s">
        <v>18</v>
      </c>
      <c r="LL318">
        <v>13</v>
      </c>
      <c r="LM318" t="s">
        <v>12</v>
      </c>
    </row>
    <row r="319" spans="1:325" ht="15.75" thickBot="1" x14ac:dyDescent="0.3">
      <c r="A319" s="9" t="s">
        <v>12</v>
      </c>
      <c r="B319" s="10" t="s">
        <v>51</v>
      </c>
      <c r="C319" s="10" t="s">
        <v>42</v>
      </c>
      <c r="D319" s="11">
        <v>44318.958333333336</v>
      </c>
      <c r="E319" s="11">
        <f>DATE(YEAR($D319),MONTH($D319)-1,DAY($D319))</f>
        <v>44288</v>
      </c>
      <c r="F319" s="11">
        <f>DATE(YEAR($E319)+$LL319,MONTH($E319),DAY($E319))</f>
        <v>47210</v>
      </c>
      <c r="G319" s="11">
        <f>DATE(YEAR($F319)+$LL319,MONTH($F319),DAY($F319))</f>
        <v>50132</v>
      </c>
      <c r="H319" s="11">
        <f>DATE(YEAR($G319)+$LL319,MONTH($G319),DAY($G319))</f>
        <v>53054</v>
      </c>
      <c r="I319" s="11">
        <f>DATE(YEAR($H319)+$LL319,MONTH($H319),DAY($H319))</f>
        <v>55976</v>
      </c>
      <c r="J319" s="12">
        <f>DATE(YEAR($I319)+$LL319,MONTH($I319),DAY($I319))</f>
        <v>58898</v>
      </c>
      <c r="K319" s="15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  <c r="BB319" s="16"/>
      <c r="BC319" s="16"/>
      <c r="BD319" s="16"/>
      <c r="BE319" s="16"/>
      <c r="BF319" s="16"/>
      <c r="BG319" s="16"/>
      <c r="BH319" s="16"/>
      <c r="BI319" s="16"/>
      <c r="BJ319" s="16"/>
      <c r="BK319" s="16"/>
      <c r="BL319" s="16"/>
      <c r="BM319" s="16"/>
      <c r="BN319" s="16"/>
      <c r="BO319" s="16"/>
      <c r="BP319" s="16"/>
      <c r="BQ319" s="16"/>
      <c r="BR319" s="16"/>
      <c r="BS319" s="16"/>
      <c r="BT319" s="16"/>
      <c r="BU319" s="16"/>
      <c r="BV319" s="16">
        <v>1</v>
      </c>
      <c r="BW319" s="16"/>
      <c r="BX319" s="16"/>
      <c r="BY319" s="16"/>
      <c r="BZ319" s="16"/>
      <c r="CA319" s="16"/>
      <c r="CB319" s="16"/>
      <c r="CC319" s="16"/>
      <c r="CD319" s="16"/>
      <c r="CE319" s="16"/>
      <c r="CF319" s="16"/>
      <c r="CG319" s="16"/>
      <c r="CH319" s="16"/>
      <c r="CI319" s="16"/>
      <c r="CJ319" s="16"/>
      <c r="CK319" s="16"/>
      <c r="CL319" s="16"/>
      <c r="CM319" s="16"/>
      <c r="CN319" s="16"/>
      <c r="CO319" s="16"/>
      <c r="CP319" s="16"/>
      <c r="CQ319" s="16"/>
      <c r="CR319" s="16"/>
      <c r="CS319" s="16"/>
      <c r="CT319" s="16"/>
      <c r="CU319" s="16"/>
      <c r="CV319" s="16"/>
      <c r="CW319" s="16"/>
      <c r="CX319" s="16"/>
      <c r="CY319" s="16"/>
      <c r="CZ319" s="16"/>
      <c r="DA319" s="16"/>
      <c r="DB319" s="16"/>
      <c r="DC319" s="16"/>
      <c r="DD319" s="16"/>
      <c r="DE319" s="16"/>
      <c r="DF319" s="16"/>
      <c r="DG319" s="16"/>
      <c r="DH319" s="16"/>
      <c r="DI319" s="16"/>
      <c r="DJ319" s="16"/>
      <c r="DK319" s="16"/>
      <c r="LK319" t="s">
        <v>16</v>
      </c>
      <c r="LL319">
        <v>8</v>
      </c>
      <c r="LM319" t="s">
        <v>12</v>
      </c>
    </row>
    <row r="320" spans="1:325" ht="15.75" thickBot="1" x14ac:dyDescent="0.3">
      <c r="A320" s="9" t="s">
        <v>12</v>
      </c>
      <c r="B320" s="10" t="s">
        <v>51</v>
      </c>
      <c r="C320" s="10" t="s">
        <v>43</v>
      </c>
      <c r="D320" s="11">
        <v>43884.740972222222</v>
      </c>
      <c r="E320" s="11">
        <f>DATE(YEAR($D320),MONTH($D320)-1,DAY($D320))</f>
        <v>43853</v>
      </c>
      <c r="F320" s="11">
        <f>DATE(YEAR($E320),MONTH($E320),DAY($E320)+$LL320*30.4/10000)</f>
        <v>44582</v>
      </c>
      <c r="G320" s="11">
        <f>DATE(YEAR($F320),MONTH($F320),DAY($F320)+$LL320*30.4/10000)</f>
        <v>45311</v>
      </c>
      <c r="H320" s="11">
        <f>DATE(YEAR($G320),MONTH($G320),DAY($G320)+$LL320*30.4/10000)</f>
        <v>46040</v>
      </c>
      <c r="I320" s="11">
        <f>DATE(YEAR($H320),MONTH($H320),DAY($H320)+$LL320*30.4/10000)</f>
        <v>46769</v>
      </c>
      <c r="J320" s="12">
        <f>DATE(YEAR($I320),MONTH($I320),DAY($I320)+$LL320*30.4/10000)</f>
        <v>47498</v>
      </c>
      <c r="K320" s="15"/>
      <c r="L320" s="16">
        <v>1</v>
      </c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  <c r="BB320" s="16"/>
      <c r="BC320" s="16"/>
      <c r="BD320" s="16"/>
      <c r="BE320" s="16"/>
      <c r="BF320" s="16"/>
      <c r="BG320" s="16"/>
      <c r="BH320" s="16"/>
      <c r="BI320" s="16"/>
      <c r="BJ320" s="16"/>
      <c r="BK320" s="16"/>
      <c r="BL320" s="16"/>
      <c r="BM320" s="16"/>
      <c r="BN320" s="16"/>
      <c r="BO320" s="16"/>
      <c r="BP320" s="16"/>
      <c r="BQ320" s="16"/>
      <c r="BR320" s="16"/>
      <c r="BS320" s="16"/>
      <c r="BT320" s="16"/>
      <c r="BU320" s="16"/>
      <c r="BV320" s="16"/>
      <c r="BW320" s="16"/>
      <c r="BX320" s="16"/>
      <c r="BY320" s="16"/>
      <c r="BZ320" s="16"/>
      <c r="CA320" s="16"/>
      <c r="CB320" s="16"/>
      <c r="CC320" s="16"/>
      <c r="CD320" s="16"/>
      <c r="CE320" s="16"/>
      <c r="CF320" s="16"/>
      <c r="CG320" s="16"/>
      <c r="CH320" s="16"/>
      <c r="CI320" s="16"/>
      <c r="CJ320" s="16"/>
      <c r="CK320" s="16"/>
      <c r="CL320" s="16"/>
      <c r="CM320" s="16"/>
      <c r="CN320" s="16"/>
      <c r="CO320" s="16"/>
      <c r="CP320" s="16"/>
      <c r="CQ320" s="16"/>
      <c r="CR320" s="16"/>
      <c r="CS320" s="16"/>
      <c r="CT320" s="16"/>
      <c r="CU320" s="16"/>
      <c r="CV320" s="16"/>
      <c r="CW320" s="16"/>
      <c r="CX320" s="16"/>
      <c r="CY320" s="16"/>
      <c r="CZ320" s="16"/>
      <c r="DA320" s="16"/>
      <c r="DB320" s="16"/>
      <c r="DC320" s="16"/>
      <c r="DD320" s="16"/>
      <c r="DE320" s="16"/>
      <c r="DF320" s="16"/>
      <c r="DG320" s="16"/>
      <c r="DH320" s="16"/>
      <c r="DI320" s="16"/>
      <c r="DJ320" s="16"/>
      <c r="DK320" s="16"/>
      <c r="LK320" t="s">
        <v>15</v>
      </c>
      <c r="LL320">
        <v>240000</v>
      </c>
      <c r="LM320" t="s">
        <v>12</v>
      </c>
    </row>
    <row r="321" spans="1:325" ht="15.75" thickBot="1" x14ac:dyDescent="0.3">
      <c r="A321" s="9" t="s">
        <v>12</v>
      </c>
      <c r="B321" s="10" t="s">
        <v>51</v>
      </c>
      <c r="C321" s="10" t="s">
        <v>44</v>
      </c>
      <c r="D321" s="11">
        <v>44081.622916666667</v>
      </c>
      <c r="E321" s="11">
        <f>DATE(YEAR($D321),MONTH($D321),DAY($D321)-7)</f>
        <v>44074</v>
      </c>
      <c r="F321" s="11">
        <f>DATE(YEAR($E321),MONTH($E321)+$LL321,DAY($E321))</f>
        <v>44651</v>
      </c>
      <c r="G321" s="11">
        <f>DATE(YEAR($F321),MONTH($F321)+$LL321,DAY($F321))</f>
        <v>45230</v>
      </c>
      <c r="H321" s="11">
        <f>DATE(YEAR($G321),MONTH($G321)+$LL321,DAY($G321))</f>
        <v>45808</v>
      </c>
      <c r="I321" s="11">
        <f>DATE(YEAR($H321),MONTH($H321)+$LL321,DAY($H321))</f>
        <v>46387</v>
      </c>
      <c r="J321" s="12">
        <f>DATE(YEAR($I321),MONTH($I321)+$LL321,DAY($I321))</f>
        <v>46965</v>
      </c>
      <c r="K321" s="15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>
        <v>1</v>
      </c>
      <c r="AS321" s="16"/>
      <c r="AT321" s="16"/>
      <c r="AU321" s="16"/>
      <c r="AV321" s="16"/>
      <c r="AW321" s="16"/>
      <c r="AX321" s="16"/>
      <c r="AY321" s="16"/>
      <c r="AZ321" s="16"/>
      <c r="BA321" s="16"/>
      <c r="BB321" s="16"/>
      <c r="BC321" s="16"/>
      <c r="BD321" s="16"/>
      <c r="BE321" s="16"/>
      <c r="BF321" s="16"/>
      <c r="BG321" s="16"/>
      <c r="BH321" s="16"/>
      <c r="BI321" s="16"/>
      <c r="BJ321" s="16"/>
      <c r="BK321" s="16"/>
      <c r="BL321" s="16"/>
      <c r="BM321" s="16"/>
      <c r="BN321" s="16"/>
      <c r="BO321" s="16"/>
      <c r="BP321" s="16"/>
      <c r="BQ321" s="16"/>
      <c r="BR321" s="16"/>
      <c r="BS321" s="16"/>
      <c r="BT321" s="16"/>
      <c r="BU321" s="16"/>
      <c r="BV321" s="16"/>
      <c r="BW321" s="16"/>
      <c r="BX321" s="16"/>
      <c r="BY321" s="16"/>
      <c r="BZ321" s="16"/>
      <c r="CA321" s="16"/>
      <c r="CB321" s="16"/>
      <c r="CC321" s="16"/>
      <c r="CD321" s="16"/>
      <c r="CE321" s="16"/>
      <c r="CF321" s="16"/>
      <c r="CG321" s="16"/>
      <c r="CH321" s="16"/>
      <c r="CI321" s="16"/>
      <c r="CJ321" s="16"/>
      <c r="CK321" s="16"/>
      <c r="CL321" s="16"/>
      <c r="CM321" s="16"/>
      <c r="CN321" s="16"/>
      <c r="CO321" s="16"/>
      <c r="CP321" s="16"/>
      <c r="CQ321" s="16"/>
      <c r="CR321" s="16"/>
      <c r="CS321" s="16"/>
      <c r="CT321" s="16"/>
      <c r="CU321" s="16"/>
      <c r="CV321" s="16"/>
      <c r="CW321" s="16"/>
      <c r="CX321" s="16"/>
      <c r="CY321" s="16"/>
      <c r="CZ321" s="16"/>
      <c r="DA321" s="16"/>
      <c r="DB321" s="16"/>
      <c r="DC321" s="16"/>
      <c r="DD321" s="16"/>
      <c r="DE321" s="16"/>
      <c r="DF321" s="16"/>
      <c r="DG321" s="16"/>
      <c r="DH321" s="16"/>
      <c r="DI321" s="16"/>
      <c r="DJ321" s="16"/>
      <c r="DK321" s="16"/>
      <c r="LK321" t="s">
        <v>18</v>
      </c>
      <c r="LL321">
        <v>19</v>
      </c>
      <c r="LM321" t="s">
        <v>12</v>
      </c>
    </row>
    <row r="322" spans="1:325" ht="15.75" thickBot="1" x14ac:dyDescent="0.3">
      <c r="A322" s="9" t="s">
        <v>12</v>
      </c>
      <c r="B322" s="10" t="s">
        <v>51</v>
      </c>
      <c r="C322" s="10" t="s">
        <v>32</v>
      </c>
      <c r="D322" s="11">
        <v>43884.740972222222</v>
      </c>
      <c r="E322" s="11">
        <f>DATE(YEAR($D322),MONTH($D322)-1,DAY($D322))</f>
        <v>43853</v>
      </c>
      <c r="F322" s="11">
        <f>DATE(YEAR($E322),MONTH($E322),DAY($E322)+$LL322*30.4/10000)</f>
        <v>44582</v>
      </c>
      <c r="G322" s="11">
        <f>DATE(YEAR($F322),MONTH($F322),DAY($F322)+$LL322*30.4/10000)</f>
        <v>45311</v>
      </c>
      <c r="H322" s="11">
        <f>DATE(YEAR($G322),MONTH($G322),DAY($G322)+$LL322*30.4/10000)</f>
        <v>46040</v>
      </c>
      <c r="I322" s="11">
        <f>DATE(YEAR($H322),MONTH($H322),DAY($H322)+$LL322*30.4/10000)</f>
        <v>46769</v>
      </c>
      <c r="J322" s="12">
        <f>DATE(YEAR($I322),MONTH($I322),DAY($I322)+$LL322*30.4/10000)</f>
        <v>47498</v>
      </c>
      <c r="K322" s="15"/>
      <c r="L322" s="16">
        <v>1</v>
      </c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  <c r="BB322" s="16"/>
      <c r="BC322" s="16"/>
      <c r="BD322" s="16"/>
      <c r="BE322" s="16"/>
      <c r="BF322" s="16"/>
      <c r="BG322" s="16"/>
      <c r="BH322" s="16"/>
      <c r="BI322" s="16"/>
      <c r="BJ322" s="16"/>
      <c r="BK322" s="16"/>
      <c r="BL322" s="16"/>
      <c r="BM322" s="16"/>
      <c r="BN322" s="16"/>
      <c r="BO322" s="16"/>
      <c r="BP322" s="16"/>
      <c r="BQ322" s="16"/>
      <c r="BR322" s="16"/>
      <c r="BS322" s="16"/>
      <c r="BT322" s="16"/>
      <c r="BU322" s="16"/>
      <c r="BV322" s="16"/>
      <c r="BW322" s="16"/>
      <c r="BX322" s="16"/>
      <c r="BY322" s="16"/>
      <c r="BZ322" s="16"/>
      <c r="CA322" s="16"/>
      <c r="CB322" s="16"/>
      <c r="CC322" s="16"/>
      <c r="CD322" s="16"/>
      <c r="CE322" s="16"/>
      <c r="CF322" s="16"/>
      <c r="CG322" s="16"/>
      <c r="CH322" s="16"/>
      <c r="CI322" s="16"/>
      <c r="CJ322" s="16"/>
      <c r="CK322" s="16"/>
      <c r="CL322" s="16"/>
      <c r="CM322" s="16"/>
      <c r="CN322" s="16"/>
      <c r="CO322" s="16"/>
      <c r="CP322" s="16"/>
      <c r="CQ322" s="16"/>
      <c r="CR322" s="16"/>
      <c r="CS322" s="16"/>
      <c r="CT322" s="16"/>
      <c r="CU322" s="16"/>
      <c r="CV322" s="16"/>
      <c r="CW322" s="16"/>
      <c r="CX322" s="16"/>
      <c r="CY322" s="16"/>
      <c r="CZ322" s="16"/>
      <c r="DA322" s="16"/>
      <c r="DB322" s="16"/>
      <c r="DC322" s="16"/>
      <c r="DD322" s="16"/>
      <c r="DE322" s="16"/>
      <c r="DF322" s="16"/>
      <c r="DG322" s="16"/>
      <c r="DH322" s="16"/>
      <c r="DI322" s="16"/>
      <c r="DJ322" s="16"/>
      <c r="DK322" s="16"/>
      <c r="LK322" t="s">
        <v>15</v>
      </c>
      <c r="LL322">
        <v>240000</v>
      </c>
      <c r="LM322" t="s">
        <v>12</v>
      </c>
    </row>
    <row r="323" spans="1:325" ht="15.75" thickBot="1" x14ac:dyDescent="0.3">
      <c r="A323" s="9" t="s">
        <v>12</v>
      </c>
      <c r="B323" s="10" t="s">
        <v>51</v>
      </c>
      <c r="C323" s="10" t="s">
        <v>33</v>
      </c>
      <c r="D323" s="11">
        <v>45150.271527777775</v>
      </c>
      <c r="E323" s="11">
        <f>DATE(YEAR($D323),MONTH($D323)-1,DAY($D323))</f>
        <v>45119</v>
      </c>
      <c r="F323" s="11">
        <f>DATE(YEAR($E323),MONTH($E323),DAY($E323)+$LL323/10)</f>
        <v>45719</v>
      </c>
      <c r="G323" s="11">
        <f>DATE(YEAR($F323),MONTH($F323),DAY($F323)+$LL323/10)</f>
        <v>46319</v>
      </c>
      <c r="H323" s="11">
        <f>DATE(YEAR($G323),MONTH($G323),DAY($G323)+$LL323/10)</f>
        <v>46919</v>
      </c>
      <c r="I323" s="11">
        <f>DATE(YEAR($H323),MONTH($H323),DAY($H323)+$LL323/10)</f>
        <v>47519</v>
      </c>
      <c r="J323" s="12">
        <f>DATE(YEAR($I323),MONTH($I323),DAY($I323)+$LL323/10)</f>
        <v>48119</v>
      </c>
      <c r="K323" s="15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  <c r="BB323" s="16"/>
      <c r="BC323" s="16"/>
      <c r="BD323" s="16"/>
      <c r="BE323" s="16"/>
      <c r="BF323" s="16"/>
      <c r="BG323" s="16"/>
      <c r="BH323" s="16"/>
      <c r="BI323" s="16"/>
      <c r="BJ323" s="16"/>
      <c r="BK323" s="16"/>
      <c r="BL323" s="16"/>
      <c r="BM323" s="16"/>
      <c r="BN323" s="16"/>
      <c r="BO323" s="16"/>
      <c r="BP323" s="16"/>
      <c r="BQ323" s="16"/>
      <c r="BR323" s="16"/>
      <c r="BS323" s="16"/>
      <c r="BT323" s="16"/>
      <c r="BU323" s="16"/>
      <c r="BV323" s="16"/>
      <c r="BW323" s="16"/>
      <c r="BX323" s="16"/>
      <c r="BY323" s="16"/>
      <c r="BZ323" s="16"/>
      <c r="CA323" s="16"/>
      <c r="CB323" s="16"/>
      <c r="CC323" s="16"/>
      <c r="CD323" s="16"/>
      <c r="CE323" s="16"/>
      <c r="CF323" s="16"/>
      <c r="CG323" s="16"/>
      <c r="CH323" s="16"/>
      <c r="CI323" s="16"/>
      <c r="CJ323" s="16"/>
      <c r="CK323" s="16"/>
      <c r="CL323" s="16"/>
      <c r="CM323" s="16"/>
      <c r="CN323" s="16"/>
      <c r="CO323" s="16"/>
      <c r="CP323" s="16"/>
      <c r="CQ323" s="16"/>
      <c r="CR323" s="16"/>
      <c r="CS323" s="16"/>
      <c r="CT323" s="16"/>
      <c r="CU323" s="16"/>
      <c r="CV323" s="16"/>
      <c r="CW323" s="16"/>
      <c r="CX323" s="16"/>
      <c r="CY323" s="16"/>
      <c r="CZ323" s="16"/>
      <c r="DA323" s="16"/>
      <c r="DB323" s="16"/>
      <c r="DC323" s="16"/>
      <c r="DD323" s="16"/>
      <c r="DE323" s="16"/>
      <c r="DF323" s="16"/>
      <c r="DG323" s="16"/>
      <c r="DH323" s="16"/>
      <c r="DI323" s="16"/>
      <c r="DJ323" s="16"/>
      <c r="DK323" s="16"/>
      <c r="LK323" t="s">
        <v>21</v>
      </c>
      <c r="LL323">
        <v>6000</v>
      </c>
      <c r="LM323" t="s">
        <v>12</v>
      </c>
    </row>
    <row r="324" spans="1:325" ht="15.75" thickBot="1" x14ac:dyDescent="0.3">
      <c r="A324" s="9" t="s">
        <v>12</v>
      </c>
      <c r="B324" s="10" t="s">
        <v>51</v>
      </c>
      <c r="C324" s="10" t="s">
        <v>34</v>
      </c>
      <c r="D324" s="11">
        <v>44055.44027777778</v>
      </c>
      <c r="E324" s="11">
        <f>DATE(YEAR($D324),MONTH($D324),DAY($D324)-7)</f>
        <v>44048</v>
      </c>
      <c r="F324" s="11">
        <f>DATE(YEAR($E324),MONTH($E324)+$LL324,DAY($E324))</f>
        <v>45174</v>
      </c>
      <c r="G324" s="11">
        <f>DATE(YEAR($F324),MONTH($F324)+$LL324,DAY($F324))</f>
        <v>46300</v>
      </c>
      <c r="H324" s="11">
        <f>DATE(YEAR($G324),MONTH($G324)+$LL324,DAY($G324))</f>
        <v>47427</v>
      </c>
      <c r="I324" s="11">
        <f>DATE(YEAR($H324),MONTH($H324)+$LL324,DAY($H324))</f>
        <v>48553</v>
      </c>
      <c r="J324" s="12">
        <f>DATE(YEAR($I324),MONTH($I324)+$LL324,DAY($I324))</f>
        <v>49679</v>
      </c>
      <c r="K324" s="15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>
        <v>1</v>
      </c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  <c r="BB324" s="16"/>
      <c r="BC324" s="16"/>
      <c r="BD324" s="16"/>
      <c r="BE324" s="16"/>
      <c r="BF324" s="16"/>
      <c r="BG324" s="16"/>
      <c r="BH324" s="16"/>
      <c r="BI324" s="16"/>
      <c r="BJ324" s="16"/>
      <c r="BK324" s="16"/>
      <c r="BL324" s="16"/>
      <c r="BM324" s="16"/>
      <c r="BN324" s="16"/>
      <c r="BO324" s="16"/>
      <c r="BP324" s="16"/>
      <c r="BQ324" s="16"/>
      <c r="BR324" s="16"/>
      <c r="BS324" s="16"/>
      <c r="BT324" s="16"/>
      <c r="BU324" s="16"/>
      <c r="BV324" s="16"/>
      <c r="BW324" s="16"/>
      <c r="BX324" s="16"/>
      <c r="BY324" s="16"/>
      <c r="BZ324" s="16"/>
      <c r="CA324" s="16"/>
      <c r="CB324" s="16"/>
      <c r="CC324" s="16"/>
      <c r="CD324" s="16"/>
      <c r="CE324" s="16"/>
      <c r="CF324" s="16"/>
      <c r="CG324" s="16"/>
      <c r="CH324" s="16"/>
      <c r="CI324" s="16"/>
      <c r="CJ324" s="16"/>
      <c r="CK324" s="16"/>
      <c r="CL324" s="16"/>
      <c r="CM324" s="16"/>
      <c r="CN324" s="16"/>
      <c r="CO324" s="16"/>
      <c r="CP324" s="16"/>
      <c r="CQ324" s="16"/>
      <c r="CR324" s="16"/>
      <c r="CS324" s="16"/>
      <c r="CT324" s="16"/>
      <c r="CU324" s="16"/>
      <c r="CV324" s="16"/>
      <c r="CW324" s="16"/>
      <c r="CX324" s="16"/>
      <c r="CY324" s="16"/>
      <c r="CZ324" s="16"/>
      <c r="DA324" s="16"/>
      <c r="DB324" s="16"/>
      <c r="DC324" s="16"/>
      <c r="DD324" s="16"/>
      <c r="DE324" s="16"/>
      <c r="DF324" s="16"/>
      <c r="DG324" s="16"/>
      <c r="DH324" s="16"/>
      <c r="DI324" s="16"/>
      <c r="DJ324" s="16"/>
      <c r="DK324" s="16"/>
      <c r="LK324" t="s">
        <v>18</v>
      </c>
      <c r="LL324">
        <v>37</v>
      </c>
      <c r="LM324" t="s">
        <v>12</v>
      </c>
    </row>
    <row r="325" spans="1:325" ht="15.75" thickBot="1" x14ac:dyDescent="0.3">
      <c r="A325" s="9" t="s">
        <v>12</v>
      </c>
      <c r="B325" s="10" t="s">
        <v>51</v>
      </c>
      <c r="C325" s="10" t="s">
        <v>38</v>
      </c>
      <c r="D325" s="11">
        <v>44007.084027777775</v>
      </c>
      <c r="E325" s="11">
        <f>DATE(YEAR($D325),MONTH($D325)-1,DAY($D325))</f>
        <v>43976</v>
      </c>
      <c r="F325" s="11">
        <f>DATE(YEAR($E325),MONTH($E325),DAY($E325)+$LL325*30.4/650)</f>
        <v>44817</v>
      </c>
      <c r="G325" s="11">
        <f>DATE(YEAR($F325),MONTH($F325),DAY($F325)+$LL325*30.4/650)</f>
        <v>45658</v>
      </c>
      <c r="H325" s="11">
        <f>DATE(YEAR($G325),MONTH($G325),DAY($G325)+$LL325*30.4/650)</f>
        <v>46499</v>
      </c>
      <c r="I325" s="11">
        <f>DATE(YEAR($H325),MONTH($H325),DAY($H325)+$LL325*30.4/650)</f>
        <v>47340</v>
      </c>
      <c r="J325" s="12">
        <f>DATE(YEAR($I325),MONTH($I325),DAY($I325)+$LL325*30.4/650)</f>
        <v>48181</v>
      </c>
      <c r="K325" s="15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>
        <v>1</v>
      </c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  <c r="BB325" s="16"/>
      <c r="BC325" s="16"/>
      <c r="BD325" s="16"/>
      <c r="BE325" s="16"/>
      <c r="BF325" s="16"/>
      <c r="BG325" s="16"/>
      <c r="BH325" s="16"/>
      <c r="BI325" s="16"/>
      <c r="BJ325" s="16"/>
      <c r="BK325" s="16"/>
      <c r="BL325" s="16"/>
      <c r="BM325" s="16"/>
      <c r="BN325" s="16"/>
      <c r="BO325" s="16"/>
      <c r="BP325" s="16"/>
      <c r="BQ325" s="16"/>
      <c r="BR325" s="16"/>
      <c r="BS325" s="16"/>
      <c r="BT325" s="16"/>
      <c r="BU325" s="16"/>
      <c r="BV325" s="16"/>
      <c r="BW325" s="16"/>
      <c r="BX325" s="16"/>
      <c r="BY325" s="16"/>
      <c r="BZ325" s="16"/>
      <c r="CA325" s="16"/>
      <c r="CB325" s="16"/>
      <c r="CC325" s="16"/>
      <c r="CD325" s="16"/>
      <c r="CE325" s="16"/>
      <c r="CF325" s="16"/>
      <c r="CG325" s="16"/>
      <c r="CH325" s="16"/>
      <c r="CI325" s="16"/>
      <c r="CJ325" s="16"/>
      <c r="CK325" s="16"/>
      <c r="CL325" s="16"/>
      <c r="CM325" s="16"/>
      <c r="CN325" s="16"/>
      <c r="CO325" s="16"/>
      <c r="CP325" s="16"/>
      <c r="CQ325" s="16"/>
      <c r="CR325" s="16"/>
      <c r="CS325" s="16"/>
      <c r="CT325" s="16"/>
      <c r="CU325" s="16"/>
      <c r="CV325" s="16"/>
      <c r="CW325" s="16"/>
      <c r="CX325" s="16"/>
      <c r="CY325" s="16"/>
      <c r="CZ325" s="16"/>
      <c r="DA325" s="16"/>
      <c r="DB325" s="16"/>
      <c r="DC325" s="16"/>
      <c r="DD325" s="16"/>
      <c r="DE325" s="16"/>
      <c r="DF325" s="16"/>
      <c r="DG325" s="16"/>
      <c r="DH325" s="16"/>
      <c r="DI325" s="16"/>
      <c r="DJ325" s="16"/>
      <c r="DK325" s="16"/>
      <c r="LK325" t="s">
        <v>28</v>
      </c>
      <c r="LL325">
        <v>18000</v>
      </c>
      <c r="LM325" t="s">
        <v>12</v>
      </c>
    </row>
    <row r="326" spans="1:325" ht="15.75" thickBot="1" x14ac:dyDescent="0.3">
      <c r="A326" s="9" t="s">
        <v>12</v>
      </c>
      <c r="B326" s="10" t="s">
        <v>51</v>
      </c>
      <c r="C326" s="10" t="s">
        <v>35</v>
      </c>
      <c r="D326" s="11">
        <v>43884.740972222222</v>
      </c>
      <c r="E326" s="11">
        <f>DATE(YEAR($D326),MONTH($D326)-1,DAY($D326))</f>
        <v>43853</v>
      </c>
      <c r="F326" s="11">
        <f>DATE(YEAR($E326),MONTH($E326),DAY($E326)+$LL326*30.4/10000)</f>
        <v>44582</v>
      </c>
      <c r="G326" s="11">
        <f>DATE(YEAR($F326),MONTH($F326),DAY($F326)+$LL326*30.4/10000)</f>
        <v>45311</v>
      </c>
      <c r="H326" s="11">
        <f>DATE(YEAR($G326),MONTH($G326),DAY($G326)+$LL326*30.4/10000)</f>
        <v>46040</v>
      </c>
      <c r="I326" s="11">
        <f>DATE(YEAR($H326),MONTH($H326),DAY($H326)+$LL326*30.4/10000)</f>
        <v>46769</v>
      </c>
      <c r="J326" s="12">
        <f>DATE(YEAR($I326),MONTH($I326),DAY($I326)+$LL326*30.4/10000)</f>
        <v>47498</v>
      </c>
      <c r="K326" s="15"/>
      <c r="L326" s="16">
        <v>1</v>
      </c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  <c r="BB326" s="16"/>
      <c r="BC326" s="16"/>
      <c r="BD326" s="16"/>
      <c r="BE326" s="16"/>
      <c r="BF326" s="16"/>
      <c r="BG326" s="16"/>
      <c r="BH326" s="16"/>
      <c r="BI326" s="16"/>
      <c r="BJ326" s="16"/>
      <c r="BK326" s="16"/>
      <c r="BL326" s="16"/>
      <c r="BM326" s="16"/>
      <c r="BN326" s="16"/>
      <c r="BO326" s="16"/>
      <c r="BP326" s="16"/>
      <c r="BQ326" s="16"/>
      <c r="BR326" s="16"/>
      <c r="BS326" s="16"/>
      <c r="BT326" s="16"/>
      <c r="BU326" s="16"/>
      <c r="BV326" s="16"/>
      <c r="BW326" s="16"/>
      <c r="BX326" s="16"/>
      <c r="BY326" s="16"/>
      <c r="BZ326" s="16"/>
      <c r="CA326" s="16"/>
      <c r="CB326" s="16"/>
      <c r="CC326" s="16"/>
      <c r="CD326" s="16"/>
      <c r="CE326" s="16"/>
      <c r="CF326" s="16"/>
      <c r="CG326" s="16"/>
      <c r="CH326" s="16"/>
      <c r="CI326" s="16"/>
      <c r="CJ326" s="16"/>
      <c r="CK326" s="16"/>
      <c r="CL326" s="16"/>
      <c r="CM326" s="16"/>
      <c r="CN326" s="16"/>
      <c r="CO326" s="16"/>
      <c r="CP326" s="16"/>
      <c r="CQ326" s="16"/>
      <c r="CR326" s="16"/>
      <c r="CS326" s="16"/>
      <c r="CT326" s="16"/>
      <c r="CU326" s="16"/>
      <c r="CV326" s="16"/>
      <c r="CW326" s="16"/>
      <c r="CX326" s="16"/>
      <c r="CY326" s="16"/>
      <c r="CZ326" s="16"/>
      <c r="DA326" s="16"/>
      <c r="DB326" s="16"/>
      <c r="DC326" s="16"/>
      <c r="DD326" s="16"/>
      <c r="DE326" s="16"/>
      <c r="DF326" s="16"/>
      <c r="DG326" s="16"/>
      <c r="DH326" s="16"/>
      <c r="DI326" s="16"/>
      <c r="DJ326" s="16"/>
      <c r="DK326" s="16"/>
      <c r="LK326" t="s">
        <v>15</v>
      </c>
      <c r="LL326">
        <v>240000</v>
      </c>
      <c r="LM326" t="s">
        <v>12</v>
      </c>
    </row>
    <row r="327" spans="1:325" ht="15.75" thickBot="1" x14ac:dyDescent="0.3">
      <c r="A327" s="9" t="s">
        <v>12</v>
      </c>
      <c r="B327" s="10" t="s">
        <v>51</v>
      </c>
      <c r="C327" s="10" t="s">
        <v>41</v>
      </c>
      <c r="D327" s="11">
        <v>43884.740972222222</v>
      </c>
      <c r="E327" s="11">
        <f>DATE(YEAR($D327),MONTH($D327)-1,DAY($D327))</f>
        <v>43853</v>
      </c>
      <c r="F327" s="11">
        <f>DATE(YEAR($E327),MONTH($E327),DAY($E327)+$LL327*30.4/10000)</f>
        <v>44582</v>
      </c>
      <c r="G327" s="11">
        <f>DATE(YEAR($F327),MONTH($F327),DAY($F327)+$LL327*30.4/10000)</f>
        <v>45311</v>
      </c>
      <c r="H327" s="11">
        <f>DATE(YEAR($G327),MONTH($G327),DAY($G327)+$LL327*30.4/10000)</f>
        <v>46040</v>
      </c>
      <c r="I327" s="11">
        <f>DATE(YEAR($H327),MONTH($H327),DAY($H327)+$LL327*30.4/10000)</f>
        <v>46769</v>
      </c>
      <c r="J327" s="12">
        <f>DATE(YEAR($I327),MONTH($I327),DAY($I327)+$LL327*30.4/10000)</f>
        <v>47498</v>
      </c>
      <c r="K327" s="15"/>
      <c r="L327" s="16">
        <v>1</v>
      </c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  <c r="BB327" s="16"/>
      <c r="BC327" s="16"/>
      <c r="BD327" s="16"/>
      <c r="BE327" s="16"/>
      <c r="BF327" s="16"/>
      <c r="BG327" s="16"/>
      <c r="BH327" s="16"/>
      <c r="BI327" s="16"/>
      <c r="BJ327" s="16"/>
      <c r="BK327" s="16"/>
      <c r="BL327" s="16"/>
      <c r="BM327" s="16"/>
      <c r="BN327" s="16"/>
      <c r="BO327" s="16"/>
      <c r="BP327" s="16"/>
      <c r="BQ327" s="16"/>
      <c r="BR327" s="16"/>
      <c r="BS327" s="16"/>
      <c r="BT327" s="16"/>
      <c r="BU327" s="16"/>
      <c r="BV327" s="16"/>
      <c r="BW327" s="16"/>
      <c r="BX327" s="16"/>
      <c r="BY327" s="16"/>
      <c r="BZ327" s="16"/>
      <c r="CA327" s="16"/>
      <c r="CB327" s="16"/>
      <c r="CC327" s="16"/>
      <c r="CD327" s="16"/>
      <c r="CE327" s="16"/>
      <c r="CF327" s="16"/>
      <c r="CG327" s="16"/>
      <c r="CH327" s="16"/>
      <c r="CI327" s="16"/>
      <c r="CJ327" s="16"/>
      <c r="CK327" s="16"/>
      <c r="CL327" s="16"/>
      <c r="CM327" s="16"/>
      <c r="CN327" s="16"/>
      <c r="CO327" s="16"/>
      <c r="CP327" s="16"/>
      <c r="CQ327" s="16"/>
      <c r="CR327" s="16"/>
      <c r="CS327" s="16"/>
      <c r="CT327" s="16"/>
      <c r="CU327" s="16"/>
      <c r="CV327" s="16"/>
      <c r="CW327" s="16"/>
      <c r="CX327" s="16"/>
      <c r="CY327" s="16"/>
      <c r="CZ327" s="16"/>
      <c r="DA327" s="16"/>
      <c r="DB327" s="16"/>
      <c r="DC327" s="16"/>
      <c r="DD327" s="16"/>
      <c r="DE327" s="16"/>
      <c r="DF327" s="16"/>
      <c r="DG327" s="16"/>
      <c r="DH327" s="16"/>
      <c r="DI327" s="16"/>
      <c r="DJ327" s="16"/>
      <c r="DK327" s="16"/>
      <c r="LK327" t="s">
        <v>15</v>
      </c>
      <c r="LL327">
        <v>240000</v>
      </c>
      <c r="LM327" t="s">
        <v>12</v>
      </c>
    </row>
    <row r="328" spans="1:325" ht="15.75" thickBot="1" x14ac:dyDescent="0.3">
      <c r="A328" s="9" t="s">
        <v>12</v>
      </c>
      <c r="B328" s="10" t="s">
        <v>51</v>
      </c>
      <c r="C328" s="10" t="s">
        <v>37</v>
      </c>
      <c r="D328" s="11">
        <v>44041.015277777777</v>
      </c>
      <c r="E328" s="11">
        <f>DATE(YEAR($D328),MONTH($D328)-1,DAY($D328))</f>
        <v>44011</v>
      </c>
      <c r="F328" s="11">
        <f>DATE(YEAR($E328),MONTH($E328),DAY($E328)+$LL328*30.4/650)</f>
        <v>44852</v>
      </c>
      <c r="G328" s="11">
        <f>DATE(YEAR($F328),MONTH($F328),DAY($F328)+$LL328*30.4/650)</f>
        <v>45693</v>
      </c>
      <c r="H328" s="11">
        <f>DATE(YEAR($G328),MONTH($G328),DAY($G328)+$LL328*30.4/650)</f>
        <v>46534</v>
      </c>
      <c r="I328" s="11">
        <f>DATE(YEAR($H328),MONTH($H328),DAY($H328)+$LL328*30.4/650)</f>
        <v>47375</v>
      </c>
      <c r="J328" s="12">
        <f>DATE(YEAR($I328),MONTH($I328),DAY($I328)+$LL328*30.4/650)</f>
        <v>48216</v>
      </c>
      <c r="K328" s="15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>
        <v>1</v>
      </c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  <c r="BB328" s="16"/>
      <c r="BC328" s="16"/>
      <c r="BD328" s="16"/>
      <c r="BE328" s="16"/>
      <c r="BF328" s="16"/>
      <c r="BG328" s="16"/>
      <c r="BH328" s="16"/>
      <c r="BI328" s="16"/>
      <c r="BJ328" s="16"/>
      <c r="BK328" s="16"/>
      <c r="BL328" s="16"/>
      <c r="BM328" s="16"/>
      <c r="BN328" s="16"/>
      <c r="BO328" s="16"/>
      <c r="BP328" s="16"/>
      <c r="BQ328" s="16"/>
      <c r="BR328" s="16"/>
      <c r="BS328" s="16"/>
      <c r="BT328" s="16"/>
      <c r="BU328" s="16"/>
      <c r="BV328" s="16"/>
      <c r="BW328" s="16"/>
      <c r="BX328" s="16"/>
      <c r="BY328" s="16"/>
      <c r="BZ328" s="16"/>
      <c r="CA328" s="16"/>
      <c r="CB328" s="16"/>
      <c r="CC328" s="16"/>
      <c r="CD328" s="16"/>
      <c r="CE328" s="16"/>
      <c r="CF328" s="16"/>
      <c r="CG328" s="16"/>
      <c r="CH328" s="16"/>
      <c r="CI328" s="16"/>
      <c r="CJ328" s="16"/>
      <c r="CK328" s="16"/>
      <c r="CL328" s="16"/>
      <c r="CM328" s="16"/>
      <c r="CN328" s="16"/>
      <c r="CO328" s="16"/>
      <c r="CP328" s="16"/>
      <c r="CQ328" s="16"/>
      <c r="CR328" s="16"/>
      <c r="CS328" s="16"/>
      <c r="CT328" s="16"/>
      <c r="CU328" s="16"/>
      <c r="CV328" s="16"/>
      <c r="CW328" s="16"/>
      <c r="CX328" s="16"/>
      <c r="CY328" s="16"/>
      <c r="CZ328" s="16"/>
      <c r="DA328" s="16"/>
      <c r="DB328" s="16"/>
      <c r="DC328" s="16"/>
      <c r="DD328" s="16"/>
      <c r="DE328" s="16"/>
      <c r="DF328" s="16"/>
      <c r="DG328" s="16"/>
      <c r="DH328" s="16"/>
      <c r="DI328" s="16"/>
      <c r="DJ328" s="16"/>
      <c r="DK328" s="16"/>
      <c r="LK328" t="s">
        <v>28</v>
      </c>
      <c r="LL328">
        <v>18000</v>
      </c>
      <c r="LM328" t="s">
        <v>12</v>
      </c>
    </row>
    <row r="329" spans="1:325" ht="15.75" thickBot="1" x14ac:dyDescent="0.3">
      <c r="A329" s="9" t="s">
        <v>12</v>
      </c>
      <c r="B329" s="10" t="s">
        <v>51</v>
      </c>
      <c r="C329" s="10" t="s">
        <v>36</v>
      </c>
      <c r="D329" s="11">
        <v>44054.524305555555</v>
      </c>
      <c r="E329" s="11">
        <f>DATE(YEAR($D329),MONTH($D329),DAY($D329)-7)</f>
        <v>44047</v>
      </c>
      <c r="F329" s="11">
        <f>DATE(YEAR($E329),MONTH($E329)+$LL329,DAY($E329))</f>
        <v>45173</v>
      </c>
      <c r="G329" s="11">
        <f>DATE(YEAR($F329),MONTH($F329)+$LL329,DAY($F329))</f>
        <v>46299</v>
      </c>
      <c r="H329" s="11">
        <f>DATE(YEAR($G329),MONTH($G329)+$LL329,DAY($G329))</f>
        <v>47426</v>
      </c>
      <c r="I329" s="11">
        <f>DATE(YEAR($H329),MONTH($H329)+$LL329,DAY($H329))</f>
        <v>48552</v>
      </c>
      <c r="J329" s="12">
        <f>DATE(YEAR($I329),MONTH($I329)+$LL329,DAY($I329))</f>
        <v>49678</v>
      </c>
      <c r="K329" s="15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>
        <v>1</v>
      </c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  <c r="BB329" s="16"/>
      <c r="BC329" s="16"/>
      <c r="BD329" s="16"/>
      <c r="BE329" s="16"/>
      <c r="BF329" s="16"/>
      <c r="BG329" s="16"/>
      <c r="BH329" s="16"/>
      <c r="BI329" s="16"/>
      <c r="BJ329" s="16"/>
      <c r="BK329" s="16"/>
      <c r="BL329" s="16"/>
      <c r="BM329" s="16"/>
      <c r="BN329" s="16"/>
      <c r="BO329" s="16"/>
      <c r="BP329" s="16"/>
      <c r="BQ329" s="16"/>
      <c r="BR329" s="16"/>
      <c r="BS329" s="16"/>
      <c r="BT329" s="16"/>
      <c r="BU329" s="16"/>
      <c r="BV329" s="16"/>
      <c r="BW329" s="16"/>
      <c r="BX329" s="16"/>
      <c r="BY329" s="16"/>
      <c r="BZ329" s="16"/>
      <c r="CA329" s="16"/>
      <c r="CB329" s="16"/>
      <c r="CC329" s="16"/>
      <c r="CD329" s="16"/>
      <c r="CE329" s="16"/>
      <c r="CF329" s="16"/>
      <c r="CG329" s="16"/>
      <c r="CH329" s="16"/>
      <c r="CI329" s="16"/>
      <c r="CJ329" s="16"/>
      <c r="CK329" s="16"/>
      <c r="CL329" s="16"/>
      <c r="CM329" s="16"/>
      <c r="CN329" s="16"/>
      <c r="CO329" s="16"/>
      <c r="CP329" s="16"/>
      <c r="CQ329" s="16"/>
      <c r="CR329" s="16"/>
      <c r="CS329" s="16"/>
      <c r="CT329" s="16"/>
      <c r="CU329" s="16"/>
      <c r="CV329" s="16"/>
      <c r="CW329" s="16"/>
      <c r="CX329" s="16"/>
      <c r="CY329" s="16"/>
      <c r="CZ329" s="16"/>
      <c r="DA329" s="16"/>
      <c r="DB329" s="16"/>
      <c r="DC329" s="16"/>
      <c r="DD329" s="16"/>
      <c r="DE329" s="16"/>
      <c r="DF329" s="16"/>
      <c r="DG329" s="16"/>
      <c r="DH329" s="16"/>
      <c r="DI329" s="16"/>
      <c r="DJ329" s="16"/>
      <c r="DK329" s="16"/>
      <c r="LK329" t="s">
        <v>18</v>
      </c>
      <c r="LL329">
        <v>37</v>
      </c>
      <c r="LM329" t="s">
        <v>12</v>
      </c>
    </row>
    <row r="330" spans="1:325" ht="15.75" thickBot="1" x14ac:dyDescent="0.3">
      <c r="A330" s="9" t="s">
        <v>12</v>
      </c>
      <c r="B330" s="10" t="s">
        <v>51</v>
      </c>
      <c r="C330" s="10" t="s">
        <v>29</v>
      </c>
      <c r="D330" s="11">
        <v>44151.381944444445</v>
      </c>
      <c r="E330" s="11">
        <f>DATE(YEAR($D330),MONTH($D330),DAY($D330)-7)</f>
        <v>44144</v>
      </c>
      <c r="F330" s="11">
        <f>DATE(YEAR($E330),MONTH($E330)+$LL330,DAY($E330))</f>
        <v>44539</v>
      </c>
      <c r="G330" s="11">
        <f>DATE(YEAR($F330),MONTH($F330)+$LL330,DAY($F330))</f>
        <v>44935</v>
      </c>
      <c r="H330" s="11">
        <f>DATE(YEAR($G330),MONTH($G330)+$LL330,DAY($G330))</f>
        <v>45331</v>
      </c>
      <c r="I330" s="11">
        <f>DATE(YEAR($H330),MONTH($H330)+$LL330,DAY($H330))</f>
        <v>45725</v>
      </c>
      <c r="J330" s="12">
        <f>DATE(YEAR($I330),MONTH($I330)+$LL330,DAY($I330))</f>
        <v>46121</v>
      </c>
      <c r="K330" s="15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  <c r="BB330" s="16">
        <v>1</v>
      </c>
      <c r="BC330" s="16"/>
      <c r="BD330" s="16"/>
      <c r="BE330" s="16"/>
      <c r="BF330" s="16"/>
      <c r="BG330" s="16"/>
      <c r="BH330" s="16"/>
      <c r="BI330" s="16"/>
      <c r="BJ330" s="16"/>
      <c r="BK330" s="16"/>
      <c r="BL330" s="16"/>
      <c r="BM330" s="16"/>
      <c r="BN330" s="16"/>
      <c r="BO330" s="16"/>
      <c r="BP330" s="16"/>
      <c r="BQ330" s="16"/>
      <c r="BR330" s="16"/>
      <c r="BS330" s="16"/>
      <c r="BT330" s="16"/>
      <c r="BU330" s="16"/>
      <c r="BV330" s="16"/>
      <c r="BW330" s="16"/>
      <c r="BX330" s="16"/>
      <c r="BY330" s="16"/>
      <c r="BZ330" s="16"/>
      <c r="CA330" s="16"/>
      <c r="CB330" s="16"/>
      <c r="CC330" s="16"/>
      <c r="CD330" s="16"/>
      <c r="CE330" s="16"/>
      <c r="CF330" s="16"/>
      <c r="CG330" s="16"/>
      <c r="CH330" s="16"/>
      <c r="CI330" s="16"/>
      <c r="CJ330" s="16"/>
      <c r="CK330" s="16"/>
      <c r="CL330" s="16"/>
      <c r="CM330" s="16"/>
      <c r="CN330" s="16"/>
      <c r="CO330" s="16"/>
      <c r="CP330" s="16"/>
      <c r="CQ330" s="16"/>
      <c r="CR330" s="16"/>
      <c r="CS330" s="16"/>
      <c r="CT330" s="16"/>
      <c r="CU330" s="16"/>
      <c r="CV330" s="16"/>
      <c r="CW330" s="16"/>
      <c r="CX330" s="16"/>
      <c r="CY330" s="16"/>
      <c r="CZ330" s="16"/>
      <c r="DA330" s="16"/>
      <c r="DB330" s="16"/>
      <c r="DC330" s="16"/>
      <c r="DD330" s="16"/>
      <c r="DE330" s="16"/>
      <c r="DF330" s="16">
        <v>1</v>
      </c>
      <c r="DG330" s="16"/>
      <c r="DH330" s="16"/>
      <c r="DI330" s="16"/>
      <c r="DJ330" s="16"/>
      <c r="DK330" s="16"/>
      <c r="LK330" t="s">
        <v>18</v>
      </c>
      <c r="LL330">
        <v>13</v>
      </c>
      <c r="LM330" t="s">
        <v>12</v>
      </c>
    </row>
    <row r="331" spans="1:325" ht="15.75" thickBot="1" x14ac:dyDescent="0.3">
      <c r="A331" s="9" t="s">
        <v>12</v>
      </c>
      <c r="B331" s="10" t="s">
        <v>52</v>
      </c>
      <c r="C331" s="10" t="s">
        <v>26</v>
      </c>
      <c r="D331" s="11">
        <v>43923.867361111108</v>
      </c>
      <c r="E331" s="11">
        <f>DATE(YEAR($D331),MONTH($D331)-1,DAY($D331))</f>
        <v>43892</v>
      </c>
      <c r="F331" s="11">
        <f>DATE(YEAR($E331),MONTH($E331),DAY($E331)+$LL331/10)</f>
        <v>44942</v>
      </c>
      <c r="G331" s="11">
        <f>DATE(YEAR($F331),MONTH($F331),DAY($F331)+$LL331/10)</f>
        <v>45992</v>
      </c>
      <c r="H331" s="11">
        <f>DATE(YEAR($G331),MONTH($G331),DAY($G331)+$LL331/10)</f>
        <v>47042</v>
      </c>
      <c r="I331" s="11">
        <f>DATE(YEAR($H331),MONTH($H331),DAY($H331)+$LL331/10)</f>
        <v>48092</v>
      </c>
      <c r="J331" s="12">
        <f>DATE(YEAR($I331),MONTH($I331),DAY($I331)+$LL331/10)</f>
        <v>49142</v>
      </c>
      <c r="K331" s="15"/>
      <c r="L331" s="16"/>
      <c r="M331" s="16"/>
      <c r="N331" s="16"/>
      <c r="O331" s="16"/>
      <c r="P331" s="16"/>
      <c r="Q331" s="16"/>
      <c r="R331" s="16">
        <v>1</v>
      </c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  <c r="BB331" s="16"/>
      <c r="BC331" s="16"/>
      <c r="BD331" s="16"/>
      <c r="BE331" s="16"/>
      <c r="BF331" s="16"/>
      <c r="BG331" s="16"/>
      <c r="BH331" s="16"/>
      <c r="BI331" s="16"/>
      <c r="BJ331" s="16"/>
      <c r="BK331" s="16"/>
      <c r="BL331" s="16"/>
      <c r="BM331" s="16"/>
      <c r="BN331" s="16"/>
      <c r="BO331" s="16"/>
      <c r="BP331" s="16"/>
      <c r="BQ331" s="16"/>
      <c r="BR331" s="16"/>
      <c r="BS331" s="16"/>
      <c r="BT331" s="16"/>
      <c r="BU331" s="16"/>
      <c r="BV331" s="16"/>
      <c r="BW331" s="16"/>
      <c r="BX331" s="16"/>
      <c r="BY331" s="16"/>
      <c r="BZ331" s="16"/>
      <c r="CA331" s="16"/>
      <c r="CB331" s="16"/>
      <c r="CC331" s="16"/>
      <c r="CD331" s="16"/>
      <c r="CE331" s="16"/>
      <c r="CF331" s="16"/>
      <c r="CG331" s="16"/>
      <c r="CH331" s="16"/>
      <c r="CI331" s="16"/>
      <c r="CJ331" s="16"/>
      <c r="CK331" s="16"/>
      <c r="CL331" s="16"/>
      <c r="CM331" s="16"/>
      <c r="CN331" s="16"/>
      <c r="CO331" s="16"/>
      <c r="CP331" s="16"/>
      <c r="CQ331" s="16"/>
      <c r="CR331" s="16"/>
      <c r="CS331" s="16"/>
      <c r="CT331" s="16"/>
      <c r="CU331" s="16"/>
      <c r="CV331" s="16"/>
      <c r="CW331" s="16"/>
      <c r="CX331" s="16"/>
      <c r="CY331" s="16"/>
      <c r="CZ331" s="16"/>
      <c r="DA331" s="16"/>
      <c r="DB331" s="16"/>
      <c r="DC331" s="16"/>
      <c r="DD331" s="16"/>
      <c r="DE331" s="16"/>
      <c r="DF331" s="16"/>
      <c r="DG331" s="16"/>
      <c r="DH331" s="16"/>
      <c r="DI331" s="16"/>
      <c r="DJ331" s="16"/>
      <c r="DK331" s="16"/>
      <c r="LK331" t="s">
        <v>21</v>
      </c>
      <c r="LL331">
        <v>10500</v>
      </c>
      <c r="LM331" t="s">
        <v>12</v>
      </c>
    </row>
    <row r="332" spans="1:325" ht="15.75" thickBot="1" x14ac:dyDescent="0.3">
      <c r="A332" s="9" t="s">
        <v>12</v>
      </c>
      <c r="B332" s="10" t="s">
        <v>52</v>
      </c>
      <c r="C332" s="10" t="s">
        <v>27</v>
      </c>
      <c r="D332" s="11">
        <v>43994.461805555555</v>
      </c>
      <c r="E332" s="11">
        <f>DATE(YEAR($D332),MONTH($D332)-1,DAY($D332))</f>
        <v>43963</v>
      </c>
      <c r="F332" s="11">
        <f>DATE(YEAR($E332),MONTH($E332),DAY($E332)+$LL332*30.4/650)</f>
        <v>44804</v>
      </c>
      <c r="G332" s="11">
        <f>DATE(YEAR($F332),MONTH($F332),DAY($F332)+$LL332*30.4/650)</f>
        <v>45645</v>
      </c>
      <c r="H332" s="11">
        <f>DATE(YEAR($G332),MONTH($G332),DAY($G332)+$LL332*30.4/650)</f>
        <v>46486</v>
      </c>
      <c r="I332" s="11">
        <f>DATE(YEAR($H332),MONTH($H332),DAY($H332)+$LL332*30.4/650)</f>
        <v>47327</v>
      </c>
      <c r="J332" s="12">
        <f>DATE(YEAR($I332),MONTH($I332),DAY($I332)+$LL332*30.4/650)</f>
        <v>48168</v>
      </c>
      <c r="K332" s="15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>
        <v>1</v>
      </c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  <c r="BB332" s="16"/>
      <c r="BC332" s="16"/>
      <c r="BD332" s="16"/>
      <c r="BE332" s="16"/>
      <c r="BF332" s="16"/>
      <c r="BG332" s="16"/>
      <c r="BH332" s="16"/>
      <c r="BI332" s="16"/>
      <c r="BJ332" s="16"/>
      <c r="BK332" s="16"/>
      <c r="BL332" s="16"/>
      <c r="BM332" s="16"/>
      <c r="BN332" s="16"/>
      <c r="BO332" s="16"/>
      <c r="BP332" s="16"/>
      <c r="BQ332" s="16"/>
      <c r="BR332" s="16"/>
      <c r="BS332" s="16"/>
      <c r="BT332" s="16"/>
      <c r="BU332" s="16"/>
      <c r="BV332" s="16"/>
      <c r="BW332" s="16"/>
      <c r="BX332" s="16"/>
      <c r="BY332" s="16"/>
      <c r="BZ332" s="16"/>
      <c r="CA332" s="16"/>
      <c r="CB332" s="16"/>
      <c r="CC332" s="16"/>
      <c r="CD332" s="16"/>
      <c r="CE332" s="16"/>
      <c r="CF332" s="16"/>
      <c r="CG332" s="16"/>
      <c r="CH332" s="16"/>
      <c r="CI332" s="16"/>
      <c r="CJ332" s="16"/>
      <c r="CK332" s="16"/>
      <c r="CL332" s="16"/>
      <c r="CM332" s="16"/>
      <c r="CN332" s="16"/>
      <c r="CO332" s="16"/>
      <c r="CP332" s="16"/>
      <c r="CQ332" s="16"/>
      <c r="CR332" s="16"/>
      <c r="CS332" s="16"/>
      <c r="CT332" s="16"/>
      <c r="CU332" s="16"/>
      <c r="CV332" s="16"/>
      <c r="CW332" s="16"/>
      <c r="CX332" s="16"/>
      <c r="CY332" s="16"/>
      <c r="CZ332" s="16"/>
      <c r="DA332" s="16"/>
      <c r="DB332" s="16"/>
      <c r="DC332" s="16"/>
      <c r="DD332" s="16"/>
      <c r="DE332" s="16"/>
      <c r="DF332" s="16"/>
      <c r="DG332" s="16"/>
      <c r="DH332" s="16"/>
      <c r="DI332" s="16"/>
      <c r="DJ332" s="16"/>
      <c r="DK332" s="16"/>
      <c r="LK332" t="s">
        <v>28</v>
      </c>
      <c r="LL332">
        <v>18000</v>
      </c>
      <c r="LM332" t="s">
        <v>12</v>
      </c>
    </row>
    <row r="333" spans="1:325" ht="15.75" thickBot="1" x14ac:dyDescent="0.3">
      <c r="A333" s="9" t="s">
        <v>12</v>
      </c>
      <c r="B333" s="10" t="s">
        <v>52</v>
      </c>
      <c r="C333" s="10" t="s">
        <v>30</v>
      </c>
      <c r="D333" s="11">
        <v>44081.147222222222</v>
      </c>
      <c r="E333" s="11">
        <f>DATE(YEAR($D333),MONTH($D333),DAY($D333)-7)</f>
        <v>44074</v>
      </c>
      <c r="F333" s="11">
        <f>DATE(YEAR($E333),MONTH($E333)+$LL333,DAY($E333))</f>
        <v>44470</v>
      </c>
      <c r="G333" s="11">
        <f>DATE(YEAR($F333),MONTH($F333)+$LL333,DAY($F333))</f>
        <v>44866</v>
      </c>
      <c r="H333" s="11">
        <f>DATE(YEAR($G333),MONTH($G333)+$LL333,DAY($G333))</f>
        <v>45261</v>
      </c>
      <c r="I333" s="11">
        <f>DATE(YEAR($H333),MONTH($H333)+$LL333,DAY($H333))</f>
        <v>45658</v>
      </c>
      <c r="J333" s="12">
        <f>DATE(YEAR($I333),MONTH($I333)+$LL333,DAY($I333))</f>
        <v>46054</v>
      </c>
      <c r="K333" s="15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>
        <v>1</v>
      </c>
      <c r="AS333" s="16"/>
      <c r="AT333" s="16"/>
      <c r="AU333" s="16"/>
      <c r="AV333" s="16"/>
      <c r="AW333" s="16"/>
      <c r="AX333" s="16"/>
      <c r="AY333" s="16"/>
      <c r="AZ333" s="16"/>
      <c r="BA333" s="16"/>
      <c r="BB333" s="16"/>
      <c r="BC333" s="16"/>
      <c r="BD333" s="16"/>
      <c r="BE333" s="16"/>
      <c r="BF333" s="16"/>
      <c r="BG333" s="16"/>
      <c r="BH333" s="16"/>
      <c r="BI333" s="16"/>
      <c r="BJ333" s="16"/>
      <c r="BK333" s="16"/>
      <c r="BL333" s="16"/>
      <c r="BM333" s="16"/>
      <c r="BN333" s="16"/>
      <c r="BO333" s="16"/>
      <c r="BP333" s="16"/>
      <c r="BQ333" s="16"/>
      <c r="BR333" s="16"/>
      <c r="BS333" s="16"/>
      <c r="BT333" s="16"/>
      <c r="BU333" s="16"/>
      <c r="BV333" s="16"/>
      <c r="BW333" s="16"/>
      <c r="BX333" s="16"/>
      <c r="BY333" s="16"/>
      <c r="BZ333" s="16"/>
      <c r="CA333" s="16"/>
      <c r="CB333" s="16"/>
      <c r="CC333" s="16"/>
      <c r="CD333" s="16"/>
      <c r="CE333" s="16"/>
      <c r="CF333" s="16"/>
      <c r="CG333" s="16"/>
      <c r="CH333" s="16"/>
      <c r="CI333" s="16"/>
      <c r="CJ333" s="16"/>
      <c r="CK333" s="16"/>
      <c r="CL333" s="16"/>
      <c r="CM333" s="16"/>
      <c r="CN333" s="16"/>
      <c r="CO333" s="16"/>
      <c r="CP333" s="16"/>
      <c r="CQ333" s="16"/>
      <c r="CR333" s="16"/>
      <c r="CS333" s="16"/>
      <c r="CT333" s="16"/>
      <c r="CU333" s="16"/>
      <c r="CV333" s="16">
        <v>1</v>
      </c>
      <c r="CW333" s="16"/>
      <c r="CX333" s="16"/>
      <c r="CY333" s="16"/>
      <c r="CZ333" s="16"/>
      <c r="DA333" s="16"/>
      <c r="DB333" s="16"/>
      <c r="DC333" s="16"/>
      <c r="DD333" s="16"/>
      <c r="DE333" s="16"/>
      <c r="DF333" s="16"/>
      <c r="DG333" s="16"/>
      <c r="DH333" s="16"/>
      <c r="DI333" s="16"/>
      <c r="DJ333" s="16"/>
      <c r="DK333" s="16"/>
      <c r="LK333" t="s">
        <v>18</v>
      </c>
      <c r="LL333">
        <v>13</v>
      </c>
      <c r="LM333" t="s">
        <v>12</v>
      </c>
    </row>
    <row r="334" spans="1:325" ht="15.75" thickBot="1" x14ac:dyDescent="0.3">
      <c r="A334" s="9" t="s">
        <v>12</v>
      </c>
      <c r="B334" s="10" t="s">
        <v>52</v>
      </c>
      <c r="C334" s="10" t="s">
        <v>29</v>
      </c>
      <c r="D334" s="11">
        <v>44080.166666666664</v>
      </c>
      <c r="E334" s="11">
        <f>DATE(YEAR($D334),MONTH($D334),DAY($D334)-7)</f>
        <v>44073</v>
      </c>
      <c r="F334" s="11">
        <f>DATE(YEAR($E334),MONTH($E334)+$LL334,DAY($E334))</f>
        <v>44469</v>
      </c>
      <c r="G334" s="11">
        <f>DATE(YEAR($F334),MONTH($F334)+$LL334,DAY($F334))</f>
        <v>44864</v>
      </c>
      <c r="H334" s="11">
        <f>DATE(YEAR($G334),MONTH($G334)+$LL334,DAY($G334))</f>
        <v>45260</v>
      </c>
      <c r="I334" s="11">
        <f>DATE(YEAR($H334),MONTH($H334)+$LL334,DAY($H334))</f>
        <v>45656</v>
      </c>
      <c r="J334" s="12">
        <f>DATE(YEAR($I334),MONTH($I334)+$LL334,DAY($I334))</f>
        <v>46052</v>
      </c>
      <c r="K334" s="15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>
        <v>1</v>
      </c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  <c r="BB334" s="16"/>
      <c r="BC334" s="16"/>
      <c r="BD334" s="16"/>
      <c r="BE334" s="16"/>
      <c r="BF334" s="16"/>
      <c r="BG334" s="16"/>
      <c r="BH334" s="16"/>
      <c r="BI334" s="16"/>
      <c r="BJ334" s="16"/>
      <c r="BK334" s="16"/>
      <c r="BL334" s="16"/>
      <c r="BM334" s="16"/>
      <c r="BN334" s="16"/>
      <c r="BO334" s="16"/>
      <c r="BP334" s="16"/>
      <c r="BQ334" s="16"/>
      <c r="BR334" s="16"/>
      <c r="BS334" s="16"/>
      <c r="BT334" s="16"/>
      <c r="BU334" s="16"/>
      <c r="BV334" s="16"/>
      <c r="BW334" s="16"/>
      <c r="BX334" s="16"/>
      <c r="BY334" s="16"/>
      <c r="BZ334" s="16"/>
      <c r="CA334" s="16"/>
      <c r="CB334" s="16"/>
      <c r="CC334" s="16"/>
      <c r="CD334" s="16"/>
      <c r="CE334" s="16"/>
      <c r="CF334" s="16"/>
      <c r="CG334" s="16"/>
      <c r="CH334" s="16"/>
      <c r="CI334" s="16"/>
      <c r="CJ334" s="16"/>
      <c r="CK334" s="16"/>
      <c r="CL334" s="16"/>
      <c r="CM334" s="16"/>
      <c r="CN334" s="16"/>
      <c r="CO334" s="16"/>
      <c r="CP334" s="16"/>
      <c r="CQ334" s="16"/>
      <c r="CR334" s="16"/>
      <c r="CS334" s="16"/>
      <c r="CT334" s="16"/>
      <c r="CU334" s="16"/>
      <c r="CV334" s="16">
        <v>1</v>
      </c>
      <c r="CW334" s="16"/>
      <c r="CX334" s="16"/>
      <c r="CY334" s="16"/>
      <c r="CZ334" s="16"/>
      <c r="DA334" s="16"/>
      <c r="DB334" s="16"/>
      <c r="DC334" s="16"/>
      <c r="DD334" s="16"/>
      <c r="DE334" s="16"/>
      <c r="DF334" s="16"/>
      <c r="DG334" s="16"/>
      <c r="DH334" s="16"/>
      <c r="DI334" s="16"/>
      <c r="DJ334" s="16"/>
      <c r="DK334" s="16"/>
      <c r="LK334" t="s">
        <v>18</v>
      </c>
      <c r="LL334">
        <v>13</v>
      </c>
      <c r="LM334" t="s">
        <v>12</v>
      </c>
    </row>
    <row r="335" spans="1:325" ht="15.75" thickBot="1" x14ac:dyDescent="0.3">
      <c r="A335" s="9" t="s">
        <v>12</v>
      </c>
      <c r="B335" s="10" t="s">
        <v>52</v>
      </c>
      <c r="C335" s="10" t="s">
        <v>31</v>
      </c>
      <c r="D335" s="11">
        <v>46105.427777777775</v>
      </c>
      <c r="E335" s="11">
        <f>DATE(YEAR($D335),MONTH($D335)-1,DAY($D335))</f>
        <v>46077</v>
      </c>
      <c r="F335" s="11">
        <f>DATE(YEAR($E335),MONTH($E335),DAY($E335)+$LL335/10)</f>
        <v>48177</v>
      </c>
      <c r="G335" s="11">
        <f>DATE(YEAR($F335),MONTH($F335),DAY($F335)+$LL335/10)</f>
        <v>50277</v>
      </c>
      <c r="H335" s="11">
        <f>DATE(YEAR($G335),MONTH($G335),DAY($G335)+$LL335/10)</f>
        <v>52377</v>
      </c>
      <c r="I335" s="11">
        <f>DATE(YEAR($H335),MONTH($H335),DAY($H335)+$LL335/10)</f>
        <v>54477</v>
      </c>
      <c r="J335" s="12">
        <f>DATE(YEAR($I335),MONTH($I335),DAY($I335)+$LL335/10)</f>
        <v>56577</v>
      </c>
      <c r="K335" s="15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  <c r="BB335" s="16"/>
      <c r="BC335" s="16"/>
      <c r="BD335" s="16"/>
      <c r="BE335" s="16"/>
      <c r="BF335" s="16"/>
      <c r="BG335" s="16"/>
      <c r="BH335" s="16"/>
      <c r="BI335" s="16"/>
      <c r="BJ335" s="16"/>
      <c r="BK335" s="16"/>
      <c r="BL335" s="16"/>
      <c r="BM335" s="16"/>
      <c r="BN335" s="16"/>
      <c r="BO335" s="16"/>
      <c r="BP335" s="16"/>
      <c r="BQ335" s="16"/>
      <c r="BR335" s="16"/>
      <c r="BS335" s="16"/>
      <c r="BT335" s="16"/>
      <c r="BU335" s="16"/>
      <c r="BV335" s="16"/>
      <c r="BW335" s="16"/>
      <c r="BX335" s="16"/>
      <c r="BY335" s="16"/>
      <c r="BZ335" s="16"/>
      <c r="CA335" s="16"/>
      <c r="CB335" s="16"/>
      <c r="CC335" s="16"/>
      <c r="CD335" s="16"/>
      <c r="CE335" s="16"/>
      <c r="CF335" s="16"/>
      <c r="CG335" s="16"/>
      <c r="CH335" s="16"/>
      <c r="CI335" s="16"/>
      <c r="CJ335" s="16"/>
      <c r="CK335" s="16"/>
      <c r="CL335" s="16"/>
      <c r="CM335" s="16"/>
      <c r="CN335" s="16"/>
      <c r="CO335" s="16"/>
      <c r="CP335" s="16"/>
      <c r="CQ335" s="16"/>
      <c r="CR335" s="16"/>
      <c r="CS335" s="16"/>
      <c r="CT335" s="16"/>
      <c r="CU335" s="16"/>
      <c r="CV335" s="16"/>
      <c r="CW335" s="16"/>
      <c r="CX335" s="16"/>
      <c r="CY335" s="16"/>
      <c r="CZ335" s="16"/>
      <c r="DA335" s="16"/>
      <c r="DB335" s="16"/>
      <c r="DC335" s="16"/>
      <c r="DD335" s="16"/>
      <c r="DE335" s="16"/>
      <c r="DF335" s="16"/>
      <c r="DG335" s="16"/>
      <c r="DH335" s="16"/>
      <c r="DI335" s="16"/>
      <c r="DJ335" s="16"/>
      <c r="DK335" s="16"/>
      <c r="LK335" t="s">
        <v>21</v>
      </c>
      <c r="LL335">
        <v>21000</v>
      </c>
      <c r="LM335" t="s">
        <v>12</v>
      </c>
    </row>
    <row r="336" spans="1:325" ht="15.75" thickBot="1" x14ac:dyDescent="0.3">
      <c r="A336" s="9" t="s">
        <v>12</v>
      </c>
      <c r="B336" s="10" t="s">
        <v>52</v>
      </c>
      <c r="C336" s="10" t="s">
        <v>31</v>
      </c>
      <c r="D336" s="11">
        <v>44001.262499999997</v>
      </c>
      <c r="E336" s="11">
        <f>DATE(YEAR($D336),MONTH($D336)-1,DAY($D336))</f>
        <v>43970</v>
      </c>
      <c r="F336" s="11">
        <f>DATE(YEAR($E336),MONTH($E336),DAY($E336)+$LL336/10)</f>
        <v>46070</v>
      </c>
      <c r="G336" s="11">
        <f>DATE(YEAR($F336),MONTH($F336),DAY($F336)+$LL336/10)</f>
        <v>48170</v>
      </c>
      <c r="H336" s="11">
        <f>DATE(YEAR($G336),MONTH($G336),DAY($G336)+$LL336/10)</f>
        <v>50270</v>
      </c>
      <c r="I336" s="11">
        <f>DATE(YEAR($H336),MONTH($H336),DAY($H336)+$LL336/10)</f>
        <v>52370</v>
      </c>
      <c r="J336" s="12">
        <f>DATE(YEAR($I336),MONTH($I336),DAY($I336)+$LL336/10)</f>
        <v>54470</v>
      </c>
      <c r="K336" s="15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>
        <v>1</v>
      </c>
      <c r="AD336" s="16"/>
      <c r="AE336" s="16"/>
      <c r="AF336" s="16"/>
      <c r="AG336" s="16"/>
      <c r="AH336" s="16"/>
      <c r="AI336" s="16"/>
      <c r="AJ336" s="16"/>
      <c r="AK336" s="16"/>
      <c r="AL336" s="16"/>
      <c r="AM336" s="16"/>
      <c r="AN336" s="16"/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  <c r="AY336" s="16"/>
      <c r="AZ336" s="16"/>
      <c r="BA336" s="16"/>
      <c r="BB336" s="16"/>
      <c r="BC336" s="16"/>
      <c r="BD336" s="16"/>
      <c r="BE336" s="16"/>
      <c r="BF336" s="16"/>
      <c r="BG336" s="16"/>
      <c r="BH336" s="16"/>
      <c r="BI336" s="16"/>
      <c r="BJ336" s="16"/>
      <c r="BK336" s="16"/>
      <c r="BL336" s="16"/>
      <c r="BM336" s="16"/>
      <c r="BN336" s="16"/>
      <c r="BO336" s="16"/>
      <c r="BP336" s="16"/>
      <c r="BQ336" s="16"/>
      <c r="BR336" s="16"/>
      <c r="BS336" s="16"/>
      <c r="BT336" s="16"/>
      <c r="BU336" s="16"/>
      <c r="BV336" s="16"/>
      <c r="BW336" s="16"/>
      <c r="BX336" s="16"/>
      <c r="BY336" s="16"/>
      <c r="BZ336" s="16"/>
      <c r="CA336" s="16"/>
      <c r="CB336" s="16"/>
      <c r="CC336" s="16"/>
      <c r="CD336" s="16"/>
      <c r="CE336" s="16"/>
      <c r="CF336" s="16"/>
      <c r="CG336" s="16"/>
      <c r="CH336" s="16"/>
      <c r="CI336" s="16"/>
      <c r="CJ336" s="16"/>
      <c r="CK336" s="16"/>
      <c r="CL336" s="16"/>
      <c r="CM336" s="16"/>
      <c r="CN336" s="16"/>
      <c r="CO336" s="16"/>
      <c r="CP336" s="16"/>
      <c r="CQ336" s="16"/>
      <c r="CR336" s="16"/>
      <c r="CS336" s="16"/>
      <c r="CT336" s="16"/>
      <c r="CU336" s="16"/>
      <c r="CV336" s="16"/>
      <c r="CW336" s="16"/>
      <c r="CX336" s="16"/>
      <c r="CY336" s="16"/>
      <c r="CZ336" s="16"/>
      <c r="DA336" s="16"/>
      <c r="DB336" s="16"/>
      <c r="DC336" s="16"/>
      <c r="DD336" s="16"/>
      <c r="DE336" s="16"/>
      <c r="DF336" s="16"/>
      <c r="DG336" s="16"/>
      <c r="DH336" s="16"/>
      <c r="DI336" s="16"/>
      <c r="DJ336" s="16"/>
      <c r="DK336" s="16"/>
      <c r="LK336" t="s">
        <v>21</v>
      </c>
      <c r="LL336">
        <v>21000</v>
      </c>
      <c r="LM336" t="s">
        <v>12</v>
      </c>
    </row>
    <row r="337" spans="1:325" ht="15.75" thickBot="1" x14ac:dyDescent="0.3">
      <c r="A337" s="9" t="s">
        <v>12</v>
      </c>
      <c r="B337" s="10" t="s">
        <v>52</v>
      </c>
      <c r="C337" s="10" t="s">
        <v>24</v>
      </c>
      <c r="D337" s="11">
        <v>46724.413194444445</v>
      </c>
      <c r="E337" s="11">
        <f>DATE(YEAR($D337),MONTH($D337)-1,DAY($D337))</f>
        <v>46694</v>
      </c>
      <c r="F337" s="11">
        <f>DATE(YEAR($E337),MONTH($E337),DAY($E337)+$LL337*30.4/10000)</f>
        <v>50342</v>
      </c>
      <c r="G337" s="11">
        <f>DATE(YEAR($F337),MONTH($F337),DAY($F337)+$LL337*30.4/10000)</f>
        <v>53990</v>
      </c>
      <c r="H337" s="11">
        <f>DATE(YEAR($G337),MONTH($G337),DAY($G337)+$LL337*30.4/10000)</f>
        <v>57638</v>
      </c>
      <c r="I337" s="11">
        <f>DATE(YEAR($H337),MONTH($H337),DAY($H337)+$LL337*30.4/10000)</f>
        <v>61286</v>
      </c>
      <c r="J337" s="12">
        <f>DATE(YEAR($I337),MONTH($I337),DAY($I337)+$LL337*30.4/10000)</f>
        <v>64934</v>
      </c>
      <c r="K337" s="15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  <c r="BB337" s="16"/>
      <c r="BC337" s="16"/>
      <c r="BD337" s="16"/>
      <c r="BE337" s="16"/>
      <c r="BF337" s="16"/>
      <c r="BG337" s="16"/>
      <c r="BH337" s="16"/>
      <c r="BI337" s="16"/>
      <c r="BJ337" s="16"/>
      <c r="BK337" s="16"/>
      <c r="BL337" s="16"/>
      <c r="BM337" s="16"/>
      <c r="BN337" s="16"/>
      <c r="BO337" s="16"/>
      <c r="BP337" s="16"/>
      <c r="BQ337" s="16"/>
      <c r="BR337" s="16"/>
      <c r="BS337" s="16"/>
      <c r="BT337" s="16"/>
      <c r="BU337" s="16"/>
      <c r="BV337" s="16"/>
      <c r="BW337" s="16"/>
      <c r="BX337" s="16"/>
      <c r="BY337" s="16"/>
      <c r="BZ337" s="16"/>
      <c r="CA337" s="16"/>
      <c r="CB337" s="16"/>
      <c r="CC337" s="16"/>
      <c r="CD337" s="16"/>
      <c r="CE337" s="16"/>
      <c r="CF337" s="16"/>
      <c r="CG337" s="16"/>
      <c r="CH337" s="16"/>
      <c r="CI337" s="16"/>
      <c r="CJ337" s="16"/>
      <c r="CK337" s="16"/>
      <c r="CL337" s="16"/>
      <c r="CM337" s="16"/>
      <c r="CN337" s="16"/>
      <c r="CO337" s="16"/>
      <c r="CP337" s="16"/>
      <c r="CQ337" s="16"/>
      <c r="CR337" s="16"/>
      <c r="CS337" s="16"/>
      <c r="CT337" s="16"/>
      <c r="CU337" s="16"/>
      <c r="CV337" s="16"/>
      <c r="CW337" s="16"/>
      <c r="CX337" s="16"/>
      <c r="CY337" s="16"/>
      <c r="CZ337" s="16"/>
      <c r="DA337" s="16"/>
      <c r="DB337" s="16"/>
      <c r="DC337" s="16"/>
      <c r="DD337" s="16"/>
      <c r="DE337" s="16"/>
      <c r="DF337" s="16"/>
      <c r="DG337" s="16"/>
      <c r="DH337" s="16"/>
      <c r="DI337" s="16"/>
      <c r="DJ337" s="16"/>
      <c r="DK337" s="16"/>
      <c r="LK337" t="s">
        <v>15</v>
      </c>
      <c r="LL337">
        <v>1200000</v>
      </c>
      <c r="LM337" t="s">
        <v>12</v>
      </c>
    </row>
    <row r="338" spans="1:325" ht="15.75" thickBot="1" x14ac:dyDescent="0.3">
      <c r="A338" s="9" t="s">
        <v>12</v>
      </c>
      <c r="B338" s="10" t="s">
        <v>52</v>
      </c>
      <c r="C338" s="10" t="s">
        <v>25</v>
      </c>
      <c r="D338" s="11">
        <v>44586.536111111112</v>
      </c>
      <c r="E338" s="11">
        <f>DATE(YEAR($D338),MONTH($D338)-1,DAY($D338))</f>
        <v>44555</v>
      </c>
      <c r="F338" s="11">
        <f>DATE(YEAR($E338),MONTH($E338),DAY($E338)+$LL338*30.4/10000)</f>
        <v>45284</v>
      </c>
      <c r="G338" s="11">
        <f>DATE(YEAR($F338),MONTH($F338),DAY($F338)+$LL338*30.4/10000)</f>
        <v>46013</v>
      </c>
      <c r="H338" s="11">
        <f>DATE(YEAR($G338),MONTH($G338),DAY($G338)+$LL338*30.4/10000)</f>
        <v>46742</v>
      </c>
      <c r="I338" s="11">
        <f>DATE(YEAR($H338),MONTH($H338),DAY($H338)+$LL338*30.4/10000)</f>
        <v>47471</v>
      </c>
      <c r="J338" s="12">
        <f>DATE(YEAR($I338),MONTH($I338),DAY($I338)+$LL338*30.4/10000)</f>
        <v>48200</v>
      </c>
      <c r="K338" s="15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  <c r="BB338" s="16"/>
      <c r="BC338" s="16"/>
      <c r="BD338" s="16"/>
      <c r="BE338" s="16"/>
      <c r="BF338" s="16"/>
      <c r="BG338" s="16"/>
      <c r="BH338" s="16"/>
      <c r="BI338" s="16"/>
      <c r="BJ338" s="16"/>
      <c r="BK338" s="16"/>
      <c r="BL338" s="16"/>
      <c r="BM338" s="16"/>
      <c r="BN338" s="16"/>
      <c r="BO338" s="16"/>
      <c r="BP338" s="16"/>
      <c r="BQ338" s="16"/>
      <c r="BR338" s="16"/>
      <c r="BS338" s="16"/>
      <c r="BT338" s="16"/>
      <c r="BU338" s="16"/>
      <c r="BV338" s="16"/>
      <c r="BW338" s="16"/>
      <c r="BX338" s="16"/>
      <c r="BY338" s="16"/>
      <c r="BZ338" s="16"/>
      <c r="CA338" s="16"/>
      <c r="CB338" s="16"/>
      <c r="CC338" s="16"/>
      <c r="CD338" s="16"/>
      <c r="CE338" s="16"/>
      <c r="CF338" s="16"/>
      <c r="CG338" s="16"/>
      <c r="CH338" s="16"/>
      <c r="CI338" s="16"/>
      <c r="CJ338" s="16"/>
      <c r="CK338" s="16"/>
      <c r="CL338" s="16"/>
      <c r="CM338" s="16"/>
      <c r="CN338" s="16"/>
      <c r="CO338" s="16"/>
      <c r="CP338" s="16"/>
      <c r="CQ338" s="16"/>
      <c r="CR338" s="16"/>
      <c r="CS338" s="16"/>
      <c r="CT338" s="16"/>
      <c r="CU338" s="16"/>
      <c r="CV338" s="16"/>
      <c r="CW338" s="16"/>
      <c r="CX338" s="16"/>
      <c r="CY338" s="16"/>
      <c r="CZ338" s="16"/>
      <c r="DA338" s="16"/>
      <c r="DB338" s="16"/>
      <c r="DC338" s="16"/>
      <c r="DD338" s="16"/>
      <c r="DE338" s="16"/>
      <c r="DF338" s="16"/>
      <c r="DG338" s="16"/>
      <c r="DH338" s="16">
        <v>1</v>
      </c>
      <c r="DI338" s="16"/>
      <c r="DJ338" s="16"/>
      <c r="DK338" s="16"/>
      <c r="LK338" t="s">
        <v>15</v>
      </c>
      <c r="LL338">
        <v>240000</v>
      </c>
      <c r="LM338" t="s">
        <v>12</v>
      </c>
    </row>
    <row r="339" spans="1:325" ht="15.75" thickBot="1" x14ac:dyDescent="0.3">
      <c r="A339" s="9" t="s">
        <v>12</v>
      </c>
      <c r="B339" s="10" t="s">
        <v>52</v>
      </c>
      <c r="C339" s="10" t="s">
        <v>26</v>
      </c>
      <c r="D339" s="11">
        <v>44724.824305555558</v>
      </c>
      <c r="E339" s="11">
        <f>DATE(YEAR($D339),MONTH($D339)-1,DAY($D339))</f>
        <v>44693</v>
      </c>
      <c r="F339" s="11">
        <f>DATE(YEAR($E339),MONTH($E339),DAY($E339)+$LL339/10)</f>
        <v>45743</v>
      </c>
      <c r="G339" s="11">
        <f>DATE(YEAR($F339),MONTH($F339),DAY($F339)+$LL339/10)</f>
        <v>46793</v>
      </c>
      <c r="H339" s="11">
        <f>DATE(YEAR($G339),MONTH($G339),DAY($G339)+$LL339/10)</f>
        <v>47843</v>
      </c>
      <c r="I339" s="11">
        <f>DATE(YEAR($H339),MONTH($H339),DAY($H339)+$LL339/10)</f>
        <v>48893</v>
      </c>
      <c r="J339" s="12">
        <f>DATE(YEAR($I339),MONTH($I339),DAY($I339)+$LL339/10)</f>
        <v>49943</v>
      </c>
      <c r="K339" s="15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  <c r="BB339" s="16"/>
      <c r="BC339" s="16"/>
      <c r="BD339" s="16"/>
      <c r="BE339" s="16"/>
      <c r="BF339" s="16"/>
      <c r="BG339" s="16"/>
      <c r="BH339" s="16"/>
      <c r="BI339" s="16"/>
      <c r="BJ339" s="16"/>
      <c r="BK339" s="16"/>
      <c r="BL339" s="16"/>
      <c r="BM339" s="16"/>
      <c r="BN339" s="16"/>
      <c r="BO339" s="16"/>
      <c r="BP339" s="16"/>
      <c r="BQ339" s="16"/>
      <c r="BR339" s="16"/>
      <c r="BS339" s="16"/>
      <c r="BT339" s="16"/>
      <c r="BU339" s="16"/>
      <c r="BV339" s="16"/>
      <c r="BW339" s="16"/>
      <c r="BX339" s="16"/>
      <c r="BY339" s="16"/>
      <c r="BZ339" s="16"/>
      <c r="CA339" s="16"/>
      <c r="CB339" s="16"/>
      <c r="CC339" s="16"/>
      <c r="CD339" s="16"/>
      <c r="CE339" s="16"/>
      <c r="CF339" s="16"/>
      <c r="CG339" s="16"/>
      <c r="CH339" s="16"/>
      <c r="CI339" s="16"/>
      <c r="CJ339" s="16"/>
      <c r="CK339" s="16"/>
      <c r="CL339" s="16"/>
      <c r="CM339" s="16"/>
      <c r="CN339" s="16"/>
      <c r="CO339" s="16"/>
      <c r="CP339" s="16"/>
      <c r="CQ339" s="16"/>
      <c r="CR339" s="16"/>
      <c r="CS339" s="16"/>
      <c r="CT339" s="16"/>
      <c r="CU339" s="16"/>
      <c r="CV339" s="16"/>
      <c r="CW339" s="16"/>
      <c r="CX339" s="16"/>
      <c r="CY339" s="16"/>
      <c r="CZ339" s="16"/>
      <c r="DA339" s="16"/>
      <c r="DB339" s="16"/>
      <c r="DC339" s="16"/>
      <c r="DD339" s="16"/>
      <c r="DE339" s="16"/>
      <c r="DF339" s="16"/>
      <c r="DG339" s="16"/>
      <c r="DH339" s="16"/>
      <c r="DI339" s="16"/>
      <c r="DJ339" s="16"/>
      <c r="DK339" s="16"/>
      <c r="LK339" t="s">
        <v>21</v>
      </c>
      <c r="LL339">
        <v>10500</v>
      </c>
      <c r="LM339" t="s">
        <v>12</v>
      </c>
    </row>
    <row r="340" spans="1:325" ht="15.75" thickBot="1" x14ac:dyDescent="0.3">
      <c r="A340" s="9" t="s">
        <v>12</v>
      </c>
      <c r="B340" s="10" t="s">
        <v>52</v>
      </c>
      <c r="C340" s="10" t="s">
        <v>14</v>
      </c>
      <c r="D340" s="11">
        <v>44881.121527777781</v>
      </c>
      <c r="E340" s="11">
        <f t="shared" ref="E340:E348" si="15">DATE(YEAR($D340),MONTH($D340)-2,DAY($D340))</f>
        <v>44820</v>
      </c>
      <c r="F340" s="11">
        <f>DATE(YEAR($E340),MONTH($E340),DAY($E340)+$LL340*30.4/10000)</f>
        <v>45732</v>
      </c>
      <c r="G340" s="11">
        <f>DATE(YEAR($F340),MONTH($F340),DAY($F340)+$LL340*30.4/10000)</f>
        <v>46644</v>
      </c>
      <c r="H340" s="11">
        <f>DATE(YEAR($G340),MONTH($G340),DAY($G340)+$LL340*30.4/10000)</f>
        <v>47556</v>
      </c>
      <c r="I340" s="11">
        <f>DATE(YEAR($H340),MONTH($H340),DAY($H340)+$LL340*30.4/10000)</f>
        <v>48468</v>
      </c>
      <c r="J340" s="12">
        <f>DATE(YEAR($I340),MONTH($I340),DAY($I340)+$LL340*30.4/10000)</f>
        <v>49380</v>
      </c>
      <c r="K340" s="15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  <c r="BB340" s="16"/>
      <c r="BC340" s="16"/>
      <c r="BD340" s="16"/>
      <c r="BE340" s="16"/>
      <c r="BF340" s="16"/>
      <c r="BG340" s="16"/>
      <c r="BH340" s="16"/>
      <c r="BI340" s="16"/>
      <c r="BJ340" s="16"/>
      <c r="BK340" s="16"/>
      <c r="BL340" s="16"/>
      <c r="BM340" s="16"/>
      <c r="BN340" s="16"/>
      <c r="BO340" s="16"/>
      <c r="BP340" s="16"/>
      <c r="BQ340" s="16"/>
      <c r="BR340" s="16"/>
      <c r="BS340" s="16"/>
      <c r="BT340" s="16"/>
      <c r="BU340" s="16"/>
      <c r="BV340" s="16"/>
      <c r="BW340" s="16"/>
      <c r="BX340" s="16"/>
      <c r="BY340" s="16"/>
      <c r="BZ340" s="16"/>
      <c r="CA340" s="16"/>
      <c r="CB340" s="16"/>
      <c r="CC340" s="16"/>
      <c r="CD340" s="16"/>
      <c r="CE340" s="16"/>
      <c r="CF340" s="16"/>
      <c r="CG340" s="16"/>
      <c r="CH340" s="16"/>
      <c r="CI340" s="16"/>
      <c r="CJ340" s="16"/>
      <c r="CK340" s="16"/>
      <c r="CL340" s="16"/>
      <c r="CM340" s="16"/>
      <c r="CN340" s="16"/>
      <c r="CO340" s="16"/>
      <c r="CP340" s="16"/>
      <c r="CQ340" s="16"/>
      <c r="CR340" s="16"/>
      <c r="CS340" s="16"/>
      <c r="CT340" s="16"/>
      <c r="CU340" s="16"/>
      <c r="CV340" s="16"/>
      <c r="CW340" s="16"/>
      <c r="CX340" s="16"/>
      <c r="CY340" s="16"/>
      <c r="CZ340" s="16"/>
      <c r="DA340" s="16"/>
      <c r="DB340" s="16"/>
      <c r="DC340" s="16"/>
      <c r="DD340" s="16"/>
      <c r="DE340" s="16"/>
      <c r="DF340" s="16"/>
      <c r="DG340" s="16"/>
      <c r="DH340" s="16"/>
      <c r="DI340" s="16"/>
      <c r="DJ340" s="16"/>
      <c r="DK340" s="16"/>
      <c r="LK340" t="s">
        <v>15</v>
      </c>
      <c r="LL340">
        <v>300000</v>
      </c>
      <c r="LM340" t="s">
        <v>12</v>
      </c>
    </row>
    <row r="341" spans="1:325" ht="15.75" thickBot="1" x14ac:dyDescent="0.3">
      <c r="A341" s="9" t="s">
        <v>12</v>
      </c>
      <c r="B341" s="10" t="s">
        <v>52</v>
      </c>
      <c r="C341" s="10" t="s">
        <v>14</v>
      </c>
      <c r="D341" s="11">
        <v>48143.672222222223</v>
      </c>
      <c r="E341" s="11">
        <f t="shared" si="15"/>
        <v>48082</v>
      </c>
      <c r="F341" s="11">
        <f>DATE(YEAR($E341)+$LL341,MONTH($E341),DAY($E341))</f>
        <v>52465</v>
      </c>
      <c r="G341" s="11">
        <f>DATE(YEAR($F341)+$LL341,MONTH($F341),DAY($F341))</f>
        <v>56848</v>
      </c>
      <c r="H341" s="11">
        <f>DATE(YEAR($G341)+$LL341,MONTH($G341),DAY($G341))</f>
        <v>61231</v>
      </c>
      <c r="I341" s="11">
        <f>DATE(YEAR($H341)+$LL341,MONTH($H341),DAY($H341))</f>
        <v>65614</v>
      </c>
      <c r="J341" s="12">
        <f>DATE(YEAR($I341)+$LL341,MONTH($I341),DAY($I341))</f>
        <v>69997</v>
      </c>
      <c r="K341" s="15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  <c r="BB341" s="16"/>
      <c r="BC341" s="16"/>
      <c r="BD341" s="16"/>
      <c r="BE341" s="16"/>
      <c r="BF341" s="16"/>
      <c r="BG341" s="16"/>
      <c r="BH341" s="16"/>
      <c r="BI341" s="16"/>
      <c r="BJ341" s="16"/>
      <c r="BK341" s="16"/>
      <c r="BL341" s="16"/>
      <c r="BM341" s="16"/>
      <c r="BN341" s="16"/>
      <c r="BO341" s="16"/>
      <c r="BP341" s="16"/>
      <c r="BQ341" s="16"/>
      <c r="BR341" s="16"/>
      <c r="BS341" s="16"/>
      <c r="BT341" s="16"/>
      <c r="BU341" s="16"/>
      <c r="BV341" s="16"/>
      <c r="BW341" s="16"/>
      <c r="BX341" s="16"/>
      <c r="BY341" s="16"/>
      <c r="BZ341" s="16"/>
      <c r="CA341" s="16"/>
      <c r="CB341" s="16"/>
      <c r="CC341" s="16"/>
      <c r="CD341" s="16"/>
      <c r="CE341" s="16"/>
      <c r="CF341" s="16"/>
      <c r="CG341" s="16"/>
      <c r="CH341" s="16"/>
      <c r="CI341" s="16"/>
      <c r="CJ341" s="16"/>
      <c r="CK341" s="16"/>
      <c r="CL341" s="16"/>
      <c r="CM341" s="16"/>
      <c r="CN341" s="16"/>
      <c r="CO341" s="16"/>
      <c r="CP341" s="16"/>
      <c r="CQ341" s="16"/>
      <c r="CR341" s="16"/>
      <c r="CS341" s="16"/>
      <c r="CT341" s="16"/>
      <c r="CU341" s="16"/>
      <c r="CV341" s="16"/>
      <c r="CW341" s="16"/>
      <c r="CX341" s="16"/>
      <c r="CY341" s="16"/>
      <c r="CZ341" s="16"/>
      <c r="DA341" s="16"/>
      <c r="DB341" s="16"/>
      <c r="DC341" s="16"/>
      <c r="DD341" s="16"/>
      <c r="DE341" s="16"/>
      <c r="DF341" s="16"/>
      <c r="DG341" s="16"/>
      <c r="DH341" s="16"/>
      <c r="DI341" s="16"/>
      <c r="DJ341" s="16"/>
      <c r="DK341" s="16"/>
      <c r="LK341" t="s">
        <v>16</v>
      </c>
      <c r="LL341">
        <v>12</v>
      </c>
      <c r="LM341" t="s">
        <v>12</v>
      </c>
    </row>
    <row r="342" spans="1:325" ht="15.75" thickBot="1" x14ac:dyDescent="0.3">
      <c r="A342" s="9" t="s">
        <v>12</v>
      </c>
      <c r="B342" s="10" t="s">
        <v>52</v>
      </c>
      <c r="C342" s="10" t="s">
        <v>14</v>
      </c>
      <c r="D342" s="11">
        <v>44133.887499999997</v>
      </c>
      <c r="E342" s="11">
        <f t="shared" si="15"/>
        <v>44072</v>
      </c>
      <c r="F342" s="11">
        <f>DATE(YEAR($E342),MONTH($E342),DAY($E342)+$LL342*30.4/10000)</f>
        <v>44984</v>
      </c>
      <c r="G342" s="11">
        <f>DATE(YEAR($F342),MONTH($F342),DAY($F342)+$LL342*30.4/10000)</f>
        <v>45896</v>
      </c>
      <c r="H342" s="11">
        <f>DATE(YEAR($G342),MONTH($G342),DAY($G342)+$LL342*30.4/10000)</f>
        <v>46808</v>
      </c>
      <c r="I342" s="11">
        <f>DATE(YEAR($H342),MONTH($H342),DAY($H342)+$LL342*30.4/10000)</f>
        <v>47720</v>
      </c>
      <c r="J342" s="12">
        <f>DATE(YEAR($I342),MONTH($I342),DAY($I342)+$LL342*30.4/10000)</f>
        <v>48632</v>
      </c>
      <c r="K342" s="15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>
        <v>1</v>
      </c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  <c r="BB342" s="16"/>
      <c r="BC342" s="16"/>
      <c r="BD342" s="16"/>
      <c r="BE342" s="16"/>
      <c r="BF342" s="16"/>
      <c r="BG342" s="16"/>
      <c r="BH342" s="16"/>
      <c r="BI342" s="16"/>
      <c r="BJ342" s="16"/>
      <c r="BK342" s="16"/>
      <c r="BL342" s="16"/>
      <c r="BM342" s="16"/>
      <c r="BN342" s="16"/>
      <c r="BO342" s="16"/>
      <c r="BP342" s="16"/>
      <c r="BQ342" s="16"/>
      <c r="BR342" s="16"/>
      <c r="BS342" s="16"/>
      <c r="BT342" s="16"/>
      <c r="BU342" s="16"/>
      <c r="BV342" s="16"/>
      <c r="BW342" s="16"/>
      <c r="BX342" s="16"/>
      <c r="BY342" s="16"/>
      <c r="BZ342" s="16"/>
      <c r="CA342" s="16"/>
      <c r="CB342" s="16"/>
      <c r="CC342" s="16"/>
      <c r="CD342" s="16"/>
      <c r="CE342" s="16"/>
      <c r="CF342" s="16"/>
      <c r="CG342" s="16"/>
      <c r="CH342" s="16"/>
      <c r="CI342" s="16"/>
      <c r="CJ342" s="16"/>
      <c r="CK342" s="16"/>
      <c r="CL342" s="16"/>
      <c r="CM342" s="16"/>
      <c r="CN342" s="16"/>
      <c r="CO342" s="16"/>
      <c r="CP342" s="16"/>
      <c r="CQ342" s="16"/>
      <c r="CR342" s="16"/>
      <c r="CS342" s="16"/>
      <c r="CT342" s="16"/>
      <c r="CU342" s="16"/>
      <c r="CV342" s="16"/>
      <c r="CW342" s="16"/>
      <c r="CX342" s="16"/>
      <c r="CY342" s="16"/>
      <c r="CZ342" s="16"/>
      <c r="DA342" s="16"/>
      <c r="DB342" s="16"/>
      <c r="DC342" s="16"/>
      <c r="DD342" s="16"/>
      <c r="DE342" s="16"/>
      <c r="DF342" s="16"/>
      <c r="DG342" s="16"/>
      <c r="DH342" s="16"/>
      <c r="DI342" s="16"/>
      <c r="DJ342" s="16"/>
      <c r="DK342" s="16"/>
      <c r="LK342" t="s">
        <v>15</v>
      </c>
      <c r="LL342">
        <v>300000</v>
      </c>
      <c r="LM342" t="s">
        <v>12</v>
      </c>
    </row>
    <row r="343" spans="1:325" ht="15.75" thickBot="1" x14ac:dyDescent="0.3">
      <c r="A343" s="9" t="s">
        <v>12</v>
      </c>
      <c r="B343" s="10" t="s">
        <v>52</v>
      </c>
      <c r="C343" s="10" t="s">
        <v>17</v>
      </c>
      <c r="D343" s="11">
        <v>43935.667361111111</v>
      </c>
      <c r="E343" s="11">
        <f t="shared" si="15"/>
        <v>43875</v>
      </c>
      <c r="F343" s="11">
        <f>DATE(YEAR($E343),MONTH($E343)+$LL343,DAY($E343))</f>
        <v>44971</v>
      </c>
      <c r="G343" s="11">
        <f>DATE(YEAR($F343),MONTH($F343)+$LL343,DAY($F343))</f>
        <v>46067</v>
      </c>
      <c r="H343" s="11">
        <f>DATE(YEAR($G343),MONTH($G343)+$LL343,DAY($G343))</f>
        <v>47163</v>
      </c>
      <c r="I343" s="11">
        <f>DATE(YEAR($H343),MONTH($H343)+$LL343,DAY($H343))</f>
        <v>48258</v>
      </c>
      <c r="J343" s="12">
        <f>DATE(YEAR($I343),MONTH($I343)+$LL343,DAY($I343))</f>
        <v>49354</v>
      </c>
      <c r="K343" s="15"/>
      <c r="L343" s="16"/>
      <c r="M343" s="16"/>
      <c r="N343" s="16"/>
      <c r="O343" s="16">
        <v>1</v>
      </c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  <c r="BB343" s="16"/>
      <c r="BC343" s="16"/>
      <c r="BD343" s="16"/>
      <c r="BE343" s="16"/>
      <c r="BF343" s="16"/>
      <c r="BG343" s="16"/>
      <c r="BH343" s="16"/>
      <c r="BI343" s="16"/>
      <c r="BJ343" s="16"/>
      <c r="BK343" s="16"/>
      <c r="BL343" s="16"/>
      <c r="BM343" s="16"/>
      <c r="BN343" s="16"/>
      <c r="BO343" s="16"/>
      <c r="BP343" s="16"/>
      <c r="BQ343" s="16"/>
      <c r="BR343" s="16"/>
      <c r="BS343" s="16"/>
      <c r="BT343" s="16"/>
      <c r="BU343" s="16"/>
      <c r="BV343" s="16"/>
      <c r="BW343" s="16"/>
      <c r="BX343" s="16"/>
      <c r="BY343" s="16"/>
      <c r="BZ343" s="16"/>
      <c r="CA343" s="16"/>
      <c r="CB343" s="16"/>
      <c r="CC343" s="16"/>
      <c r="CD343" s="16"/>
      <c r="CE343" s="16"/>
      <c r="CF343" s="16"/>
      <c r="CG343" s="16"/>
      <c r="CH343" s="16"/>
      <c r="CI343" s="16"/>
      <c r="CJ343" s="16"/>
      <c r="CK343" s="16"/>
      <c r="CL343" s="16"/>
      <c r="CM343" s="16"/>
      <c r="CN343" s="16"/>
      <c r="CO343" s="16"/>
      <c r="CP343" s="16"/>
      <c r="CQ343" s="16"/>
      <c r="CR343" s="16"/>
      <c r="CS343" s="16"/>
      <c r="CT343" s="16"/>
      <c r="CU343" s="16"/>
      <c r="CV343" s="16"/>
      <c r="CW343" s="16"/>
      <c r="CX343" s="16"/>
      <c r="CY343" s="16"/>
      <c r="CZ343" s="16"/>
      <c r="DA343" s="16"/>
      <c r="DB343" s="16"/>
      <c r="DC343" s="16"/>
      <c r="DD343" s="16"/>
      <c r="DE343" s="16"/>
      <c r="DF343" s="16"/>
      <c r="DG343" s="16"/>
      <c r="DH343" s="16"/>
      <c r="DI343" s="16"/>
      <c r="DJ343" s="16"/>
      <c r="DK343" s="16"/>
      <c r="LK343" t="s">
        <v>18</v>
      </c>
      <c r="LL343">
        <v>36</v>
      </c>
      <c r="LM343" t="s">
        <v>12</v>
      </c>
    </row>
    <row r="344" spans="1:325" ht="15.75" thickBot="1" x14ac:dyDescent="0.3">
      <c r="A344" s="9" t="s">
        <v>12</v>
      </c>
      <c r="B344" s="10" t="s">
        <v>52</v>
      </c>
      <c r="C344" s="10" t="s">
        <v>14</v>
      </c>
      <c r="D344" s="11">
        <v>44724.119444444441</v>
      </c>
      <c r="E344" s="11">
        <f t="shared" si="15"/>
        <v>44663</v>
      </c>
      <c r="F344" s="11">
        <f>DATE(YEAR($E344),MONTH($E344),DAY($E344)+$LL344*30.4/10000)</f>
        <v>45575</v>
      </c>
      <c r="G344" s="11">
        <f>DATE(YEAR($F344),MONTH($F344),DAY($F344)+$LL344*30.4/10000)</f>
        <v>46487</v>
      </c>
      <c r="H344" s="11">
        <f>DATE(YEAR($G344),MONTH($G344),DAY($G344)+$LL344*30.4/10000)</f>
        <v>47399</v>
      </c>
      <c r="I344" s="11">
        <f>DATE(YEAR($H344),MONTH($H344),DAY($H344)+$LL344*30.4/10000)</f>
        <v>48311</v>
      </c>
      <c r="J344" s="12">
        <f>DATE(YEAR($I344),MONTH($I344),DAY($I344)+$LL344*30.4/10000)</f>
        <v>49223</v>
      </c>
      <c r="K344" s="15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  <c r="BB344" s="16"/>
      <c r="BC344" s="16"/>
      <c r="BD344" s="16"/>
      <c r="BE344" s="16"/>
      <c r="BF344" s="16"/>
      <c r="BG344" s="16"/>
      <c r="BH344" s="16"/>
      <c r="BI344" s="16"/>
      <c r="BJ344" s="16"/>
      <c r="BK344" s="16"/>
      <c r="BL344" s="16"/>
      <c r="BM344" s="16"/>
      <c r="BN344" s="16"/>
      <c r="BO344" s="16"/>
      <c r="BP344" s="16"/>
      <c r="BQ344" s="16"/>
      <c r="BR344" s="16"/>
      <c r="BS344" s="16"/>
      <c r="BT344" s="16"/>
      <c r="BU344" s="16"/>
      <c r="BV344" s="16"/>
      <c r="BW344" s="16"/>
      <c r="BX344" s="16"/>
      <c r="BY344" s="16"/>
      <c r="BZ344" s="16"/>
      <c r="CA344" s="16"/>
      <c r="CB344" s="16"/>
      <c r="CC344" s="16"/>
      <c r="CD344" s="16"/>
      <c r="CE344" s="16"/>
      <c r="CF344" s="16"/>
      <c r="CG344" s="16"/>
      <c r="CH344" s="16"/>
      <c r="CI344" s="16"/>
      <c r="CJ344" s="16"/>
      <c r="CK344" s="16"/>
      <c r="CL344" s="16"/>
      <c r="CM344" s="16"/>
      <c r="CN344" s="16"/>
      <c r="CO344" s="16"/>
      <c r="CP344" s="16"/>
      <c r="CQ344" s="16"/>
      <c r="CR344" s="16"/>
      <c r="CS344" s="16"/>
      <c r="CT344" s="16"/>
      <c r="CU344" s="16"/>
      <c r="CV344" s="16"/>
      <c r="CW344" s="16"/>
      <c r="CX344" s="16"/>
      <c r="CY344" s="16"/>
      <c r="CZ344" s="16"/>
      <c r="DA344" s="16"/>
      <c r="DB344" s="16"/>
      <c r="DC344" s="16"/>
      <c r="DD344" s="16"/>
      <c r="DE344" s="16"/>
      <c r="DF344" s="16"/>
      <c r="DG344" s="16"/>
      <c r="DH344" s="16"/>
      <c r="DI344" s="16"/>
      <c r="DJ344" s="16"/>
      <c r="DK344" s="16"/>
      <c r="LK344" t="s">
        <v>15</v>
      </c>
      <c r="LL344">
        <v>300000</v>
      </c>
      <c r="LM344" t="s">
        <v>12</v>
      </c>
    </row>
    <row r="345" spans="1:325" ht="15.75" thickBot="1" x14ac:dyDescent="0.3">
      <c r="A345" s="9" t="s">
        <v>12</v>
      </c>
      <c r="B345" s="10" t="s">
        <v>52</v>
      </c>
      <c r="C345" s="10" t="s">
        <v>14</v>
      </c>
      <c r="D345" s="11">
        <v>47943.609027777777</v>
      </c>
      <c r="E345" s="11">
        <f t="shared" si="15"/>
        <v>47884</v>
      </c>
      <c r="F345" s="11">
        <f>DATE(YEAR($E345)+$LL345,MONTH($E345),DAY($E345))</f>
        <v>52267</v>
      </c>
      <c r="G345" s="11">
        <f>DATE(YEAR($F345)+$LL345,MONTH($F345),DAY($F345))</f>
        <v>56650</v>
      </c>
      <c r="H345" s="11">
        <f>DATE(YEAR($G345)+$LL345,MONTH($G345),DAY($G345))</f>
        <v>61033</v>
      </c>
      <c r="I345" s="11">
        <f>DATE(YEAR($H345)+$LL345,MONTH($H345),DAY($H345))</f>
        <v>65416</v>
      </c>
      <c r="J345" s="12">
        <f>DATE(YEAR($I345)+$LL345,MONTH($I345),DAY($I345))</f>
        <v>69799</v>
      </c>
      <c r="K345" s="15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  <c r="BB345" s="16"/>
      <c r="BC345" s="16"/>
      <c r="BD345" s="16"/>
      <c r="BE345" s="16"/>
      <c r="BF345" s="16"/>
      <c r="BG345" s="16"/>
      <c r="BH345" s="16"/>
      <c r="BI345" s="16"/>
      <c r="BJ345" s="16"/>
      <c r="BK345" s="16"/>
      <c r="BL345" s="16"/>
      <c r="BM345" s="16"/>
      <c r="BN345" s="16"/>
      <c r="BO345" s="16"/>
      <c r="BP345" s="16"/>
      <c r="BQ345" s="16"/>
      <c r="BR345" s="16"/>
      <c r="BS345" s="16"/>
      <c r="BT345" s="16"/>
      <c r="BU345" s="16"/>
      <c r="BV345" s="16"/>
      <c r="BW345" s="16"/>
      <c r="BX345" s="16"/>
      <c r="BY345" s="16"/>
      <c r="BZ345" s="16"/>
      <c r="CA345" s="16"/>
      <c r="CB345" s="16"/>
      <c r="CC345" s="16"/>
      <c r="CD345" s="16"/>
      <c r="CE345" s="16"/>
      <c r="CF345" s="16"/>
      <c r="CG345" s="16"/>
      <c r="CH345" s="16"/>
      <c r="CI345" s="16"/>
      <c r="CJ345" s="16"/>
      <c r="CK345" s="16"/>
      <c r="CL345" s="16"/>
      <c r="CM345" s="16"/>
      <c r="CN345" s="16"/>
      <c r="CO345" s="16"/>
      <c r="CP345" s="16"/>
      <c r="CQ345" s="16"/>
      <c r="CR345" s="16"/>
      <c r="CS345" s="16"/>
      <c r="CT345" s="16"/>
      <c r="CU345" s="16"/>
      <c r="CV345" s="16"/>
      <c r="CW345" s="16"/>
      <c r="CX345" s="16"/>
      <c r="CY345" s="16"/>
      <c r="CZ345" s="16"/>
      <c r="DA345" s="16"/>
      <c r="DB345" s="16"/>
      <c r="DC345" s="16"/>
      <c r="DD345" s="16"/>
      <c r="DE345" s="16"/>
      <c r="DF345" s="16"/>
      <c r="DG345" s="16"/>
      <c r="DH345" s="16"/>
      <c r="DI345" s="16"/>
      <c r="DJ345" s="16"/>
      <c r="DK345" s="16"/>
      <c r="LK345" t="s">
        <v>16</v>
      </c>
      <c r="LL345">
        <v>12</v>
      </c>
      <c r="LM345" t="s">
        <v>12</v>
      </c>
    </row>
    <row r="346" spans="1:325" ht="15.75" thickBot="1" x14ac:dyDescent="0.3">
      <c r="A346" s="9" t="s">
        <v>12</v>
      </c>
      <c r="B346" s="10" t="s">
        <v>52</v>
      </c>
      <c r="C346" s="10" t="s">
        <v>14</v>
      </c>
      <c r="D346" s="11">
        <v>44881.121527777781</v>
      </c>
      <c r="E346" s="11">
        <f t="shared" si="15"/>
        <v>44820</v>
      </c>
      <c r="F346" s="11">
        <f>DATE(YEAR($E346),MONTH($E346),DAY($E346)+$LL346*30.4/10000)</f>
        <v>45732</v>
      </c>
      <c r="G346" s="11">
        <f>DATE(YEAR($F346),MONTH($F346),DAY($F346)+$LL346*30.4/10000)</f>
        <v>46644</v>
      </c>
      <c r="H346" s="11">
        <f>DATE(YEAR($G346),MONTH($G346),DAY($G346)+$LL346*30.4/10000)</f>
        <v>47556</v>
      </c>
      <c r="I346" s="11">
        <f>DATE(YEAR($H346),MONTH($H346),DAY($H346)+$LL346*30.4/10000)</f>
        <v>48468</v>
      </c>
      <c r="J346" s="12">
        <f>DATE(YEAR($I346),MONTH($I346),DAY($I346)+$LL346*30.4/10000)</f>
        <v>49380</v>
      </c>
      <c r="K346" s="15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  <c r="BB346" s="16"/>
      <c r="BC346" s="16"/>
      <c r="BD346" s="16"/>
      <c r="BE346" s="16"/>
      <c r="BF346" s="16"/>
      <c r="BG346" s="16"/>
      <c r="BH346" s="16"/>
      <c r="BI346" s="16"/>
      <c r="BJ346" s="16"/>
      <c r="BK346" s="16"/>
      <c r="BL346" s="16"/>
      <c r="BM346" s="16"/>
      <c r="BN346" s="16"/>
      <c r="BO346" s="16"/>
      <c r="BP346" s="16"/>
      <c r="BQ346" s="16"/>
      <c r="BR346" s="16"/>
      <c r="BS346" s="16"/>
      <c r="BT346" s="16"/>
      <c r="BU346" s="16"/>
      <c r="BV346" s="16"/>
      <c r="BW346" s="16"/>
      <c r="BX346" s="16"/>
      <c r="BY346" s="16"/>
      <c r="BZ346" s="16"/>
      <c r="CA346" s="16"/>
      <c r="CB346" s="16"/>
      <c r="CC346" s="16"/>
      <c r="CD346" s="16"/>
      <c r="CE346" s="16"/>
      <c r="CF346" s="16"/>
      <c r="CG346" s="16"/>
      <c r="CH346" s="16"/>
      <c r="CI346" s="16"/>
      <c r="CJ346" s="16"/>
      <c r="CK346" s="16"/>
      <c r="CL346" s="16"/>
      <c r="CM346" s="16"/>
      <c r="CN346" s="16"/>
      <c r="CO346" s="16"/>
      <c r="CP346" s="16"/>
      <c r="CQ346" s="16"/>
      <c r="CR346" s="16"/>
      <c r="CS346" s="16"/>
      <c r="CT346" s="16"/>
      <c r="CU346" s="16"/>
      <c r="CV346" s="16"/>
      <c r="CW346" s="16"/>
      <c r="CX346" s="16"/>
      <c r="CY346" s="16"/>
      <c r="CZ346" s="16"/>
      <c r="DA346" s="16"/>
      <c r="DB346" s="16"/>
      <c r="DC346" s="16"/>
      <c r="DD346" s="16"/>
      <c r="DE346" s="16"/>
      <c r="DF346" s="16"/>
      <c r="DG346" s="16"/>
      <c r="DH346" s="16"/>
      <c r="DI346" s="16"/>
      <c r="DJ346" s="16"/>
      <c r="DK346" s="16"/>
      <c r="LK346" t="s">
        <v>15</v>
      </c>
      <c r="LL346">
        <v>300000</v>
      </c>
      <c r="LM346" t="s">
        <v>12</v>
      </c>
    </row>
    <row r="347" spans="1:325" ht="15.75" thickBot="1" x14ac:dyDescent="0.3">
      <c r="A347" s="9" t="s">
        <v>12</v>
      </c>
      <c r="B347" s="10" t="s">
        <v>52</v>
      </c>
      <c r="C347" s="10" t="s">
        <v>14</v>
      </c>
      <c r="D347" s="11">
        <v>48133.333333333336</v>
      </c>
      <c r="E347" s="11">
        <f t="shared" si="15"/>
        <v>48072</v>
      </c>
      <c r="F347" s="11">
        <f>DATE(YEAR($E347)+$LL347,MONTH($E347),DAY($E347))</f>
        <v>52455</v>
      </c>
      <c r="G347" s="11">
        <f>DATE(YEAR($F347)+$LL347,MONTH($F347),DAY($F347))</f>
        <v>56838</v>
      </c>
      <c r="H347" s="11">
        <f>DATE(YEAR($G347)+$LL347,MONTH($G347),DAY($G347))</f>
        <v>61221</v>
      </c>
      <c r="I347" s="11">
        <f>DATE(YEAR($H347)+$LL347,MONTH($H347),DAY($H347))</f>
        <v>65604</v>
      </c>
      <c r="J347" s="12">
        <f>DATE(YEAR($I347)+$LL347,MONTH($I347),DAY($I347))</f>
        <v>69987</v>
      </c>
      <c r="K347" s="15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  <c r="BB347" s="16"/>
      <c r="BC347" s="16"/>
      <c r="BD347" s="16"/>
      <c r="BE347" s="16"/>
      <c r="BF347" s="16"/>
      <c r="BG347" s="16"/>
      <c r="BH347" s="16"/>
      <c r="BI347" s="16"/>
      <c r="BJ347" s="16"/>
      <c r="BK347" s="16"/>
      <c r="BL347" s="16"/>
      <c r="BM347" s="16"/>
      <c r="BN347" s="16"/>
      <c r="BO347" s="16"/>
      <c r="BP347" s="16"/>
      <c r="BQ347" s="16"/>
      <c r="BR347" s="16"/>
      <c r="BS347" s="16"/>
      <c r="BT347" s="16"/>
      <c r="BU347" s="16"/>
      <c r="BV347" s="16"/>
      <c r="BW347" s="16"/>
      <c r="BX347" s="16"/>
      <c r="BY347" s="16"/>
      <c r="BZ347" s="16"/>
      <c r="CA347" s="16"/>
      <c r="CB347" s="16"/>
      <c r="CC347" s="16"/>
      <c r="CD347" s="16"/>
      <c r="CE347" s="16"/>
      <c r="CF347" s="16"/>
      <c r="CG347" s="16"/>
      <c r="CH347" s="16"/>
      <c r="CI347" s="16"/>
      <c r="CJ347" s="16"/>
      <c r="CK347" s="16"/>
      <c r="CL347" s="16"/>
      <c r="CM347" s="16"/>
      <c r="CN347" s="16"/>
      <c r="CO347" s="16"/>
      <c r="CP347" s="16"/>
      <c r="CQ347" s="16"/>
      <c r="CR347" s="16"/>
      <c r="CS347" s="16"/>
      <c r="CT347" s="16"/>
      <c r="CU347" s="16"/>
      <c r="CV347" s="16"/>
      <c r="CW347" s="16"/>
      <c r="CX347" s="16"/>
      <c r="CY347" s="16"/>
      <c r="CZ347" s="16"/>
      <c r="DA347" s="16"/>
      <c r="DB347" s="16"/>
      <c r="DC347" s="16"/>
      <c r="DD347" s="16"/>
      <c r="DE347" s="16"/>
      <c r="DF347" s="16"/>
      <c r="DG347" s="16"/>
      <c r="DH347" s="16"/>
      <c r="DI347" s="16"/>
      <c r="DJ347" s="16"/>
      <c r="DK347" s="16"/>
      <c r="LK347" t="s">
        <v>16</v>
      </c>
      <c r="LL347">
        <v>12</v>
      </c>
      <c r="LM347" t="s">
        <v>12</v>
      </c>
    </row>
    <row r="348" spans="1:325" ht="15.75" thickBot="1" x14ac:dyDescent="0.3">
      <c r="A348" s="9" t="s">
        <v>12</v>
      </c>
      <c r="B348" s="10" t="s">
        <v>52</v>
      </c>
      <c r="C348" s="10" t="s">
        <v>19</v>
      </c>
      <c r="D348" s="11">
        <v>45027.620138888888</v>
      </c>
      <c r="E348" s="11">
        <f t="shared" si="15"/>
        <v>44968</v>
      </c>
      <c r="F348" s="11">
        <f>DATE(YEAR($E348)+$LL348,MONTH($E348),DAY($E348))</f>
        <v>47160</v>
      </c>
      <c r="G348" s="11">
        <f>DATE(YEAR($F348)+$LL348,MONTH($F348),DAY($F348))</f>
        <v>49351</v>
      </c>
      <c r="H348" s="11">
        <f>DATE(YEAR($G348)+$LL348,MONTH($G348),DAY($G348))</f>
        <v>51543</v>
      </c>
      <c r="I348" s="11">
        <f>DATE(YEAR($H348)+$LL348,MONTH($H348),DAY($H348))</f>
        <v>53734</v>
      </c>
      <c r="J348" s="12">
        <f>DATE(YEAR($I348)+$LL348,MONTH($I348),DAY($I348))</f>
        <v>55926</v>
      </c>
      <c r="K348" s="15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  <c r="BB348" s="16"/>
      <c r="BC348" s="16"/>
      <c r="BD348" s="16"/>
      <c r="BE348" s="16"/>
      <c r="BF348" s="16"/>
      <c r="BG348" s="16"/>
      <c r="BH348" s="16"/>
      <c r="BI348" s="16"/>
      <c r="BJ348" s="16"/>
      <c r="BK348" s="16"/>
      <c r="BL348" s="16"/>
      <c r="BM348" s="16"/>
      <c r="BN348" s="16"/>
      <c r="BO348" s="16"/>
      <c r="BP348" s="16"/>
      <c r="BQ348" s="16"/>
      <c r="BR348" s="16"/>
      <c r="BS348" s="16"/>
      <c r="BT348" s="16"/>
      <c r="BU348" s="16"/>
      <c r="BV348" s="16"/>
      <c r="BW348" s="16"/>
      <c r="BX348" s="16"/>
      <c r="BY348" s="16"/>
      <c r="BZ348" s="16"/>
      <c r="CA348" s="16"/>
      <c r="CB348" s="16"/>
      <c r="CC348" s="16"/>
      <c r="CD348" s="16"/>
      <c r="CE348" s="16"/>
      <c r="CF348" s="16"/>
      <c r="CG348" s="16"/>
      <c r="CH348" s="16"/>
      <c r="CI348" s="16"/>
      <c r="CJ348" s="16"/>
      <c r="CK348" s="16"/>
      <c r="CL348" s="16"/>
      <c r="CM348" s="16"/>
      <c r="CN348" s="16"/>
      <c r="CO348" s="16"/>
      <c r="CP348" s="16"/>
      <c r="CQ348" s="16"/>
      <c r="CR348" s="16"/>
      <c r="CS348" s="16"/>
      <c r="CT348" s="16"/>
      <c r="CU348" s="16"/>
      <c r="CV348" s="16"/>
      <c r="CW348" s="16"/>
      <c r="CX348" s="16"/>
      <c r="CY348" s="16"/>
      <c r="CZ348" s="16"/>
      <c r="DA348" s="16"/>
      <c r="DB348" s="16"/>
      <c r="DC348" s="16"/>
      <c r="DD348" s="16"/>
      <c r="DE348" s="16"/>
      <c r="DF348" s="16"/>
      <c r="DG348" s="16"/>
      <c r="DH348" s="16"/>
      <c r="DI348" s="16"/>
      <c r="DJ348" s="16"/>
      <c r="DK348" s="16"/>
      <c r="LK348" t="s">
        <v>16</v>
      </c>
      <c r="LL348">
        <v>6</v>
      </c>
      <c r="LM348" t="s">
        <v>12</v>
      </c>
    </row>
    <row r="349" spans="1:325" ht="15.75" thickBot="1" x14ac:dyDescent="0.3">
      <c r="A349" s="9" t="s">
        <v>12</v>
      </c>
      <c r="B349" s="10" t="s">
        <v>52</v>
      </c>
      <c r="C349" s="10" t="s">
        <v>20</v>
      </c>
      <c r="D349" s="11">
        <v>45393.220138888886</v>
      </c>
      <c r="E349" s="11">
        <f>DATE(YEAR($D349),MONTH($D349)-1,DAY($D349))</f>
        <v>45362</v>
      </c>
      <c r="F349" s="11">
        <f>DATE(YEAR($E349),MONTH($E349),DAY($E349)+$LL349/10)</f>
        <v>45662</v>
      </c>
      <c r="G349" s="11">
        <f>DATE(YEAR($F349),MONTH($F349),DAY($F349)+$LL349/10)</f>
        <v>45962</v>
      </c>
      <c r="H349" s="11">
        <f>DATE(YEAR($G349),MONTH($G349),DAY($G349)+$LL349/10)</f>
        <v>46262</v>
      </c>
      <c r="I349" s="11">
        <f>DATE(YEAR($H349),MONTH($H349),DAY($H349)+$LL349/10)</f>
        <v>46562</v>
      </c>
      <c r="J349" s="12">
        <f>DATE(YEAR($I349),MONTH($I349),DAY($I349)+$LL349/10)</f>
        <v>46862</v>
      </c>
      <c r="K349" s="15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  <c r="BB349" s="16"/>
      <c r="BC349" s="16"/>
      <c r="BD349" s="16"/>
      <c r="BE349" s="16"/>
      <c r="BF349" s="16"/>
      <c r="BG349" s="16"/>
      <c r="BH349" s="16"/>
      <c r="BI349" s="16"/>
      <c r="BJ349" s="16"/>
      <c r="BK349" s="16"/>
      <c r="BL349" s="16"/>
      <c r="BM349" s="16"/>
      <c r="BN349" s="16"/>
      <c r="BO349" s="16"/>
      <c r="BP349" s="16"/>
      <c r="BQ349" s="16"/>
      <c r="BR349" s="16"/>
      <c r="BS349" s="16"/>
      <c r="BT349" s="16"/>
      <c r="BU349" s="16"/>
      <c r="BV349" s="16"/>
      <c r="BW349" s="16"/>
      <c r="BX349" s="16"/>
      <c r="BY349" s="16"/>
      <c r="BZ349" s="16"/>
      <c r="CA349" s="16"/>
      <c r="CB349" s="16"/>
      <c r="CC349" s="16"/>
      <c r="CD349" s="16"/>
      <c r="CE349" s="16"/>
      <c r="CF349" s="16"/>
      <c r="CG349" s="16"/>
      <c r="CH349" s="16"/>
      <c r="CI349" s="16"/>
      <c r="CJ349" s="16"/>
      <c r="CK349" s="16"/>
      <c r="CL349" s="16"/>
      <c r="CM349" s="16"/>
      <c r="CN349" s="16"/>
      <c r="CO349" s="16"/>
      <c r="CP349" s="16"/>
      <c r="CQ349" s="16"/>
      <c r="CR349" s="16"/>
      <c r="CS349" s="16"/>
      <c r="CT349" s="16"/>
      <c r="CU349" s="16"/>
      <c r="CV349" s="16"/>
      <c r="CW349" s="16"/>
      <c r="CX349" s="16"/>
      <c r="CY349" s="16"/>
      <c r="CZ349" s="16"/>
      <c r="DA349" s="16"/>
      <c r="DB349" s="16"/>
      <c r="DC349" s="16"/>
      <c r="DD349" s="16"/>
      <c r="DE349" s="16"/>
      <c r="DF349" s="16"/>
      <c r="DG349" s="16"/>
      <c r="DH349" s="16"/>
      <c r="DI349" s="16"/>
      <c r="DJ349" s="16"/>
      <c r="DK349" s="16"/>
      <c r="LK349" t="s">
        <v>21</v>
      </c>
      <c r="LL349">
        <v>3000</v>
      </c>
      <c r="LM349" t="s">
        <v>12</v>
      </c>
    </row>
    <row r="350" spans="1:325" ht="15.75" thickBot="1" x14ac:dyDescent="0.3">
      <c r="A350" s="9" t="s">
        <v>12</v>
      </c>
      <c r="B350" s="10" t="s">
        <v>52</v>
      </c>
      <c r="C350" s="10" t="s">
        <v>20</v>
      </c>
      <c r="D350" s="11">
        <v>45375.275000000001</v>
      </c>
      <c r="E350" s="11">
        <f>DATE(YEAR($D350),MONTH($D350)-1,DAY($D350))</f>
        <v>45346</v>
      </c>
      <c r="F350" s="11">
        <f>DATE(YEAR($E350),MONTH($E350),DAY($E350)+$LL350/10)</f>
        <v>45646</v>
      </c>
      <c r="G350" s="11">
        <f>DATE(YEAR($F350),MONTH($F350),DAY($F350)+$LL350/10)</f>
        <v>45946</v>
      </c>
      <c r="H350" s="11">
        <f>DATE(YEAR($G350),MONTH($G350),DAY($G350)+$LL350/10)</f>
        <v>46246</v>
      </c>
      <c r="I350" s="11">
        <f>DATE(YEAR($H350),MONTH($H350),DAY($H350)+$LL350/10)</f>
        <v>46546</v>
      </c>
      <c r="J350" s="12">
        <f>DATE(YEAR($I350),MONTH($I350),DAY($I350)+$LL350/10)</f>
        <v>46846</v>
      </c>
      <c r="K350" s="15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  <c r="BB350" s="16"/>
      <c r="BC350" s="16"/>
      <c r="BD350" s="16"/>
      <c r="BE350" s="16"/>
      <c r="BF350" s="16"/>
      <c r="BG350" s="16"/>
      <c r="BH350" s="16"/>
      <c r="BI350" s="16"/>
      <c r="BJ350" s="16"/>
      <c r="BK350" s="16"/>
      <c r="BL350" s="16"/>
      <c r="BM350" s="16"/>
      <c r="BN350" s="16"/>
      <c r="BO350" s="16"/>
      <c r="BP350" s="16"/>
      <c r="BQ350" s="16"/>
      <c r="BR350" s="16"/>
      <c r="BS350" s="16"/>
      <c r="BT350" s="16"/>
      <c r="BU350" s="16"/>
      <c r="BV350" s="16"/>
      <c r="BW350" s="16"/>
      <c r="BX350" s="16"/>
      <c r="BY350" s="16"/>
      <c r="BZ350" s="16"/>
      <c r="CA350" s="16"/>
      <c r="CB350" s="16"/>
      <c r="CC350" s="16"/>
      <c r="CD350" s="16"/>
      <c r="CE350" s="16"/>
      <c r="CF350" s="16"/>
      <c r="CG350" s="16"/>
      <c r="CH350" s="16"/>
      <c r="CI350" s="16"/>
      <c r="CJ350" s="16"/>
      <c r="CK350" s="16"/>
      <c r="CL350" s="16"/>
      <c r="CM350" s="16"/>
      <c r="CN350" s="16"/>
      <c r="CO350" s="16"/>
      <c r="CP350" s="16"/>
      <c r="CQ350" s="16"/>
      <c r="CR350" s="16"/>
      <c r="CS350" s="16"/>
      <c r="CT350" s="16"/>
      <c r="CU350" s="16"/>
      <c r="CV350" s="16"/>
      <c r="CW350" s="16"/>
      <c r="CX350" s="16"/>
      <c r="CY350" s="16"/>
      <c r="CZ350" s="16"/>
      <c r="DA350" s="16"/>
      <c r="DB350" s="16"/>
      <c r="DC350" s="16"/>
      <c r="DD350" s="16"/>
      <c r="DE350" s="16"/>
      <c r="DF350" s="16"/>
      <c r="DG350" s="16"/>
      <c r="DH350" s="16"/>
      <c r="DI350" s="16"/>
      <c r="DJ350" s="16"/>
      <c r="DK350" s="16"/>
      <c r="LK350" t="s">
        <v>21</v>
      </c>
      <c r="LL350">
        <v>3000</v>
      </c>
      <c r="LM350" t="s">
        <v>12</v>
      </c>
    </row>
    <row r="351" spans="1:325" ht="15.75" thickBot="1" x14ac:dyDescent="0.3">
      <c r="A351" s="9" t="s">
        <v>12</v>
      </c>
      <c r="B351" s="10" t="s">
        <v>52</v>
      </c>
      <c r="C351" s="10" t="s">
        <v>22</v>
      </c>
      <c r="D351" s="11">
        <v>44270.178472222222</v>
      </c>
      <c r="E351" s="11">
        <f>DATE(YEAR($D351),MONTH($D351)-2,DAY($D351))</f>
        <v>44211</v>
      </c>
      <c r="F351" s="11">
        <f>DATE(YEAR($E351),MONTH($E351)+$LL351,DAY($E351))</f>
        <v>44941</v>
      </c>
      <c r="G351" s="11">
        <f>DATE(YEAR($F351),MONTH($F351)+$LL351,DAY($F351))</f>
        <v>45672</v>
      </c>
      <c r="H351" s="11">
        <f>DATE(YEAR($G351),MONTH($G351)+$LL351,DAY($G351))</f>
        <v>46402</v>
      </c>
      <c r="I351" s="11">
        <f>DATE(YEAR($H351),MONTH($H351)+$LL351,DAY($H351))</f>
        <v>47133</v>
      </c>
      <c r="J351" s="12">
        <f>DATE(YEAR($I351),MONTH($I351)+$LL351,DAY($I351))</f>
        <v>47863</v>
      </c>
      <c r="K351" s="15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  <c r="BB351" s="16"/>
      <c r="BC351" s="16"/>
      <c r="BD351" s="16"/>
      <c r="BE351" s="16"/>
      <c r="BF351" s="16"/>
      <c r="BG351" s="16"/>
      <c r="BH351" s="16"/>
      <c r="BI351" s="16"/>
      <c r="BJ351" s="16"/>
      <c r="BK351" s="16">
        <v>1</v>
      </c>
      <c r="BL351" s="16"/>
      <c r="BM351" s="16"/>
      <c r="BN351" s="16"/>
      <c r="BO351" s="16"/>
      <c r="BP351" s="16"/>
      <c r="BQ351" s="16"/>
      <c r="BR351" s="16"/>
      <c r="BS351" s="16"/>
      <c r="BT351" s="16"/>
      <c r="BU351" s="16"/>
      <c r="BV351" s="16"/>
      <c r="BW351" s="16"/>
      <c r="BX351" s="16"/>
      <c r="BY351" s="16"/>
      <c r="BZ351" s="16"/>
      <c r="CA351" s="16"/>
      <c r="CB351" s="16"/>
      <c r="CC351" s="16"/>
      <c r="CD351" s="16"/>
      <c r="CE351" s="16"/>
      <c r="CF351" s="16"/>
      <c r="CG351" s="16"/>
      <c r="CH351" s="16"/>
      <c r="CI351" s="16"/>
      <c r="CJ351" s="16"/>
      <c r="CK351" s="16"/>
      <c r="CL351" s="16"/>
      <c r="CM351" s="16"/>
      <c r="CN351" s="16"/>
      <c r="CO351" s="16"/>
      <c r="CP351" s="16"/>
      <c r="CQ351" s="16"/>
      <c r="CR351" s="16"/>
      <c r="CS351" s="16"/>
      <c r="CT351" s="16"/>
      <c r="CU351" s="16"/>
      <c r="CV351" s="16"/>
      <c r="CW351" s="16"/>
      <c r="CX351" s="16"/>
      <c r="CY351" s="16"/>
      <c r="CZ351" s="16"/>
      <c r="DA351" s="16"/>
      <c r="DB351" s="16"/>
      <c r="DC351" s="16"/>
      <c r="DD351" s="16"/>
      <c r="DE351" s="16"/>
      <c r="DF351" s="16"/>
      <c r="DG351" s="16"/>
      <c r="DH351" s="16"/>
      <c r="DI351" s="16"/>
      <c r="DJ351" s="16"/>
      <c r="DK351" s="16"/>
      <c r="LK351" t="s">
        <v>18</v>
      </c>
      <c r="LL351">
        <v>24</v>
      </c>
      <c r="LM351" t="s">
        <v>12</v>
      </c>
    </row>
    <row r="352" spans="1:325" ht="15.75" thickBot="1" x14ac:dyDescent="0.3">
      <c r="A352" s="9" t="s">
        <v>12</v>
      </c>
      <c r="B352" s="10" t="s">
        <v>52</v>
      </c>
      <c r="C352" s="10" t="s">
        <v>23</v>
      </c>
      <c r="D352" s="11">
        <v>44165.585416666669</v>
      </c>
      <c r="E352" s="11">
        <f>DATE(YEAR($D352),MONTH($D352)-1,DAY($D352))</f>
        <v>44134</v>
      </c>
      <c r="F352" s="11">
        <f>DATE(YEAR($E352),MONTH($E352),DAY($E352)+$LL352/10)</f>
        <v>44284</v>
      </c>
      <c r="G352" s="11">
        <f>DATE(YEAR($F352),MONTH($F352),DAY($F352)+$LL352/10)</f>
        <v>44434</v>
      </c>
      <c r="H352" s="11">
        <f>DATE(YEAR($G352),MONTH($G352),DAY($G352)+$LL352/10)</f>
        <v>44584</v>
      </c>
      <c r="I352" s="11">
        <f>DATE(YEAR($H352),MONTH($H352),DAY($H352)+$LL352/10)</f>
        <v>44734</v>
      </c>
      <c r="J352" s="12">
        <f>DATE(YEAR($I352),MONTH($I352),DAY($I352)+$LL352/10)</f>
        <v>44884</v>
      </c>
      <c r="K352" s="15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>
        <v>1</v>
      </c>
      <c r="BA352" s="16"/>
      <c r="BB352" s="16"/>
      <c r="BC352" s="16"/>
      <c r="BD352" s="16"/>
      <c r="BE352" s="16"/>
      <c r="BF352" s="16"/>
      <c r="BG352" s="16"/>
      <c r="BH352" s="16"/>
      <c r="BI352" s="16"/>
      <c r="BJ352" s="16"/>
      <c r="BK352" s="16"/>
      <c r="BL352" s="16"/>
      <c r="BM352" s="16"/>
      <c r="BN352" s="16"/>
      <c r="BO352" s="16"/>
      <c r="BP352" s="16"/>
      <c r="BQ352" s="16"/>
      <c r="BR352" s="16"/>
      <c r="BS352" s="16"/>
      <c r="BT352" s="16"/>
      <c r="BU352" s="16"/>
      <c r="BV352" s="16">
        <v>1</v>
      </c>
      <c r="BW352" s="16"/>
      <c r="BX352" s="16"/>
      <c r="BY352" s="16"/>
      <c r="BZ352" s="16"/>
      <c r="CA352" s="16"/>
      <c r="CB352" s="16"/>
      <c r="CC352" s="16"/>
      <c r="CD352" s="16"/>
      <c r="CE352" s="16"/>
      <c r="CF352" s="16"/>
      <c r="CG352" s="16"/>
      <c r="CH352" s="16"/>
      <c r="CI352" s="16"/>
      <c r="CJ352" s="16"/>
      <c r="CK352" s="16"/>
      <c r="CL352" s="16"/>
      <c r="CM352" s="16"/>
      <c r="CN352" s="16"/>
      <c r="CO352" s="16"/>
      <c r="CP352" s="16"/>
      <c r="CQ352" s="16">
        <v>1</v>
      </c>
      <c r="CR352" s="16"/>
      <c r="CS352" s="16"/>
      <c r="CT352" s="16"/>
      <c r="CU352" s="16"/>
      <c r="CV352" s="16"/>
      <c r="CW352" s="16"/>
      <c r="CX352" s="16"/>
      <c r="CY352" s="16"/>
      <c r="CZ352" s="16"/>
      <c r="DA352" s="16"/>
      <c r="DB352" s="16"/>
      <c r="DC352" s="16"/>
      <c r="DD352" s="16"/>
      <c r="DE352" s="16"/>
      <c r="DF352" s="16"/>
      <c r="DG352" s="16"/>
      <c r="DH352" s="16"/>
      <c r="DI352" s="16"/>
      <c r="DJ352" s="16"/>
      <c r="DK352" s="16"/>
      <c r="LK352" t="s">
        <v>21</v>
      </c>
      <c r="LL352">
        <v>1500</v>
      </c>
      <c r="LM352" t="s">
        <v>12</v>
      </c>
    </row>
    <row r="353" spans="1:325" ht="15.75" thickBot="1" x14ac:dyDescent="0.3">
      <c r="A353" s="9" t="s">
        <v>12</v>
      </c>
      <c r="B353" s="10" t="s">
        <v>52</v>
      </c>
      <c r="C353" s="10" t="s">
        <v>23</v>
      </c>
      <c r="D353" s="11">
        <v>44172.629166666666</v>
      </c>
      <c r="E353" s="11">
        <f>DATE(YEAR($D353),MONTH($D353)-1,DAY($D353))</f>
        <v>44142</v>
      </c>
      <c r="F353" s="11">
        <f>DATE(YEAR($E353),MONTH($E353),DAY($E353)+$LL353/10)</f>
        <v>44292</v>
      </c>
      <c r="G353" s="11">
        <f>DATE(YEAR($F353),MONTH($F353),DAY($F353)+$LL353/10)</f>
        <v>44442</v>
      </c>
      <c r="H353" s="11">
        <f>DATE(YEAR($G353),MONTH($G353),DAY($G353)+$LL353/10)</f>
        <v>44592</v>
      </c>
      <c r="I353" s="11">
        <f>DATE(YEAR($H353),MONTH($H353),DAY($H353)+$LL353/10)</f>
        <v>44742</v>
      </c>
      <c r="J353" s="12">
        <f>DATE(YEAR($I353),MONTH($I353),DAY($I353)+$LL353/10)</f>
        <v>44892</v>
      </c>
      <c r="K353" s="15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>
        <v>1</v>
      </c>
      <c r="BB353" s="16"/>
      <c r="BC353" s="16"/>
      <c r="BD353" s="16"/>
      <c r="BE353" s="16"/>
      <c r="BF353" s="16"/>
      <c r="BG353" s="16"/>
      <c r="BH353" s="16"/>
      <c r="BI353" s="16"/>
      <c r="BJ353" s="16"/>
      <c r="BK353" s="16"/>
      <c r="BL353" s="16"/>
      <c r="BM353" s="16"/>
      <c r="BN353" s="16"/>
      <c r="BO353" s="16"/>
      <c r="BP353" s="16"/>
      <c r="BQ353" s="16"/>
      <c r="BR353" s="16"/>
      <c r="BS353" s="16"/>
      <c r="BT353" s="16"/>
      <c r="BU353" s="16"/>
      <c r="BV353" s="16"/>
      <c r="BW353" s="16">
        <v>1</v>
      </c>
      <c r="BX353" s="16"/>
      <c r="BY353" s="16"/>
      <c r="BZ353" s="16"/>
      <c r="CA353" s="16"/>
      <c r="CB353" s="16"/>
      <c r="CC353" s="16"/>
      <c r="CD353" s="16"/>
      <c r="CE353" s="16"/>
      <c r="CF353" s="16"/>
      <c r="CG353" s="16"/>
      <c r="CH353" s="16"/>
      <c r="CI353" s="16"/>
      <c r="CJ353" s="16"/>
      <c r="CK353" s="16"/>
      <c r="CL353" s="16"/>
      <c r="CM353" s="16"/>
      <c r="CN353" s="16"/>
      <c r="CO353" s="16"/>
      <c r="CP353" s="16"/>
      <c r="CQ353" s="16"/>
      <c r="CR353" s="16">
        <v>1</v>
      </c>
      <c r="CS353" s="16"/>
      <c r="CT353" s="16"/>
      <c r="CU353" s="16"/>
      <c r="CV353" s="16"/>
      <c r="CW353" s="16"/>
      <c r="CX353" s="16"/>
      <c r="CY353" s="16"/>
      <c r="CZ353" s="16"/>
      <c r="DA353" s="16"/>
      <c r="DB353" s="16"/>
      <c r="DC353" s="16"/>
      <c r="DD353" s="16"/>
      <c r="DE353" s="16"/>
      <c r="DF353" s="16"/>
      <c r="DG353" s="16"/>
      <c r="DH353" s="16"/>
      <c r="DI353" s="16"/>
      <c r="DJ353" s="16"/>
      <c r="DK353" s="16"/>
      <c r="LK353" t="s">
        <v>21</v>
      </c>
      <c r="LL353">
        <v>1500</v>
      </c>
      <c r="LM353" t="s">
        <v>12</v>
      </c>
    </row>
    <row r="354" spans="1:325" ht="15.75" thickBot="1" x14ac:dyDescent="0.3">
      <c r="A354" s="9" t="s">
        <v>12</v>
      </c>
      <c r="B354" s="10" t="s">
        <v>52</v>
      </c>
      <c r="C354" s="10" t="s">
        <v>14</v>
      </c>
      <c r="D354" s="11">
        <v>44562.725694444445</v>
      </c>
      <c r="E354" s="11">
        <f t="shared" ref="E354:E362" si="16">DATE(YEAR($D354),MONTH($D354)-2,DAY($D354))</f>
        <v>44501</v>
      </c>
      <c r="F354" s="11">
        <f>DATE(YEAR($E354),MONTH($E354),DAY($E354)+$LL354*30.4/10000)</f>
        <v>45413</v>
      </c>
      <c r="G354" s="11">
        <f>DATE(YEAR($F354),MONTH($F354),DAY($F354)+$LL354*30.4/10000)</f>
        <v>46325</v>
      </c>
      <c r="H354" s="11">
        <f>DATE(YEAR($G354),MONTH($G354),DAY($G354)+$LL354*30.4/10000)</f>
        <v>47237</v>
      </c>
      <c r="I354" s="11">
        <f>DATE(YEAR($H354),MONTH($H354),DAY($H354)+$LL354*30.4/10000)</f>
        <v>48149</v>
      </c>
      <c r="J354" s="12">
        <f>DATE(YEAR($I354),MONTH($I354),DAY($I354)+$LL354*30.4/10000)</f>
        <v>49061</v>
      </c>
      <c r="K354" s="15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  <c r="BB354" s="16"/>
      <c r="BC354" s="16"/>
      <c r="BD354" s="16"/>
      <c r="BE354" s="16"/>
      <c r="BF354" s="16"/>
      <c r="BG354" s="16"/>
      <c r="BH354" s="16"/>
      <c r="BI354" s="16"/>
      <c r="BJ354" s="16"/>
      <c r="BK354" s="16"/>
      <c r="BL354" s="16"/>
      <c r="BM354" s="16"/>
      <c r="BN354" s="16"/>
      <c r="BO354" s="16"/>
      <c r="BP354" s="16"/>
      <c r="BQ354" s="16"/>
      <c r="BR354" s="16"/>
      <c r="BS354" s="16"/>
      <c r="BT354" s="16"/>
      <c r="BU354" s="16"/>
      <c r="BV354" s="16"/>
      <c r="BW354" s="16"/>
      <c r="BX354" s="16"/>
      <c r="BY354" s="16"/>
      <c r="BZ354" s="16"/>
      <c r="CA354" s="16"/>
      <c r="CB354" s="16"/>
      <c r="CC354" s="16"/>
      <c r="CD354" s="16"/>
      <c r="CE354" s="16"/>
      <c r="CF354" s="16"/>
      <c r="CG354" s="16"/>
      <c r="CH354" s="16"/>
      <c r="CI354" s="16"/>
      <c r="CJ354" s="16"/>
      <c r="CK354" s="16"/>
      <c r="CL354" s="16"/>
      <c r="CM354" s="16"/>
      <c r="CN354" s="16"/>
      <c r="CO354" s="16"/>
      <c r="CP354" s="16"/>
      <c r="CQ354" s="16"/>
      <c r="CR354" s="16"/>
      <c r="CS354" s="16"/>
      <c r="CT354" s="16"/>
      <c r="CU354" s="16"/>
      <c r="CV354" s="16"/>
      <c r="CW354" s="16"/>
      <c r="CX354" s="16"/>
      <c r="CY354" s="16"/>
      <c r="CZ354" s="16"/>
      <c r="DA354" s="16">
        <v>1</v>
      </c>
      <c r="DB354" s="16"/>
      <c r="DC354" s="16"/>
      <c r="DD354" s="16"/>
      <c r="DE354" s="16"/>
      <c r="DF354" s="16"/>
      <c r="DG354" s="16"/>
      <c r="DH354" s="16"/>
      <c r="DI354" s="16"/>
      <c r="DJ354" s="16"/>
      <c r="DK354" s="16"/>
      <c r="LK354" t="s">
        <v>15</v>
      </c>
      <c r="LL354">
        <v>300000</v>
      </c>
      <c r="LM354" t="s">
        <v>12</v>
      </c>
    </row>
    <row r="355" spans="1:325" ht="15.75" thickBot="1" x14ac:dyDescent="0.3">
      <c r="A355" s="9" t="s">
        <v>12</v>
      </c>
      <c r="B355" s="10" t="s">
        <v>52</v>
      </c>
      <c r="C355" s="10" t="s">
        <v>14</v>
      </c>
      <c r="D355" s="11">
        <v>47764.347916666666</v>
      </c>
      <c r="E355" s="11">
        <f t="shared" si="16"/>
        <v>47703</v>
      </c>
      <c r="F355" s="11">
        <f>DATE(YEAR($E355)+$LL355,MONTH($E355),DAY($E355))</f>
        <v>52086</v>
      </c>
      <c r="G355" s="11">
        <f>DATE(YEAR($F355)+$LL355,MONTH($F355),DAY($F355))</f>
        <v>56469</v>
      </c>
      <c r="H355" s="11">
        <f>DATE(YEAR($G355)+$LL355,MONTH($G355),DAY($G355))</f>
        <v>60852</v>
      </c>
      <c r="I355" s="11">
        <f>DATE(YEAR($H355)+$LL355,MONTH($H355),DAY($H355))</f>
        <v>65235</v>
      </c>
      <c r="J355" s="12">
        <f>DATE(YEAR($I355)+$LL355,MONTH($I355),DAY($I355))</f>
        <v>69618</v>
      </c>
      <c r="K355" s="15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  <c r="BB355" s="16"/>
      <c r="BC355" s="16"/>
      <c r="BD355" s="16"/>
      <c r="BE355" s="16"/>
      <c r="BF355" s="16"/>
      <c r="BG355" s="16"/>
      <c r="BH355" s="16"/>
      <c r="BI355" s="16"/>
      <c r="BJ355" s="16"/>
      <c r="BK355" s="16"/>
      <c r="BL355" s="16"/>
      <c r="BM355" s="16"/>
      <c r="BN355" s="16"/>
      <c r="BO355" s="16"/>
      <c r="BP355" s="16"/>
      <c r="BQ355" s="16"/>
      <c r="BR355" s="16"/>
      <c r="BS355" s="16"/>
      <c r="BT355" s="16"/>
      <c r="BU355" s="16"/>
      <c r="BV355" s="16"/>
      <c r="BW355" s="16"/>
      <c r="BX355" s="16"/>
      <c r="BY355" s="16"/>
      <c r="BZ355" s="16"/>
      <c r="CA355" s="16"/>
      <c r="CB355" s="16"/>
      <c r="CC355" s="16"/>
      <c r="CD355" s="16"/>
      <c r="CE355" s="16"/>
      <c r="CF355" s="16"/>
      <c r="CG355" s="16"/>
      <c r="CH355" s="16"/>
      <c r="CI355" s="16"/>
      <c r="CJ355" s="16"/>
      <c r="CK355" s="16"/>
      <c r="CL355" s="16"/>
      <c r="CM355" s="16"/>
      <c r="CN355" s="16"/>
      <c r="CO355" s="16"/>
      <c r="CP355" s="16"/>
      <c r="CQ355" s="16"/>
      <c r="CR355" s="16"/>
      <c r="CS355" s="16"/>
      <c r="CT355" s="16"/>
      <c r="CU355" s="16"/>
      <c r="CV355" s="16"/>
      <c r="CW355" s="16"/>
      <c r="CX355" s="16"/>
      <c r="CY355" s="16"/>
      <c r="CZ355" s="16"/>
      <c r="DA355" s="16"/>
      <c r="DB355" s="16"/>
      <c r="DC355" s="16"/>
      <c r="DD355" s="16"/>
      <c r="DE355" s="16"/>
      <c r="DF355" s="16"/>
      <c r="DG355" s="16"/>
      <c r="DH355" s="16"/>
      <c r="DI355" s="16"/>
      <c r="DJ355" s="16"/>
      <c r="DK355" s="16"/>
      <c r="LK355" t="s">
        <v>16</v>
      </c>
      <c r="LL355">
        <v>12</v>
      </c>
      <c r="LM355" t="s">
        <v>12</v>
      </c>
    </row>
    <row r="356" spans="1:325" ht="15.75" thickBot="1" x14ac:dyDescent="0.3">
      <c r="A356" s="9" t="s">
        <v>12</v>
      </c>
      <c r="B356" s="10" t="s">
        <v>52</v>
      </c>
      <c r="C356" s="10" t="s">
        <v>14</v>
      </c>
      <c r="D356" s="11">
        <v>44628.143750000003</v>
      </c>
      <c r="E356" s="11">
        <f t="shared" si="16"/>
        <v>44569</v>
      </c>
      <c r="F356" s="11">
        <f>DATE(YEAR($E356),MONTH($E356),DAY($E356)+$LL356*30.4/10000)</f>
        <v>45481</v>
      </c>
      <c r="G356" s="11">
        <f>DATE(YEAR($F356),MONTH($F356),DAY($F356)+$LL356*30.4/10000)</f>
        <v>46393</v>
      </c>
      <c r="H356" s="11">
        <f>DATE(YEAR($G356),MONTH($G356),DAY($G356)+$LL356*30.4/10000)</f>
        <v>47305</v>
      </c>
      <c r="I356" s="11">
        <f>DATE(YEAR($H356),MONTH($H356),DAY($H356)+$LL356*30.4/10000)</f>
        <v>48217</v>
      </c>
      <c r="J356" s="12">
        <f>DATE(YEAR($I356),MONTH($I356),DAY($I356)+$LL356*30.4/10000)</f>
        <v>49129</v>
      </c>
      <c r="K356" s="15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  <c r="BB356" s="16"/>
      <c r="BC356" s="16"/>
      <c r="BD356" s="16"/>
      <c r="BE356" s="16"/>
      <c r="BF356" s="16"/>
      <c r="BG356" s="16"/>
      <c r="BH356" s="16"/>
      <c r="BI356" s="16"/>
      <c r="BJ356" s="16"/>
      <c r="BK356" s="16"/>
      <c r="BL356" s="16"/>
      <c r="BM356" s="16"/>
      <c r="BN356" s="16"/>
      <c r="BO356" s="16"/>
      <c r="BP356" s="16"/>
      <c r="BQ356" s="16"/>
      <c r="BR356" s="16"/>
      <c r="BS356" s="16"/>
      <c r="BT356" s="16"/>
      <c r="BU356" s="16"/>
      <c r="BV356" s="16"/>
      <c r="BW356" s="16"/>
      <c r="BX356" s="16"/>
      <c r="BY356" s="16"/>
      <c r="BZ356" s="16"/>
      <c r="CA356" s="16"/>
      <c r="CB356" s="16"/>
      <c r="CC356" s="16"/>
      <c r="CD356" s="16"/>
      <c r="CE356" s="16"/>
      <c r="CF356" s="16"/>
      <c r="CG356" s="16"/>
      <c r="CH356" s="16"/>
      <c r="CI356" s="16"/>
      <c r="CJ356" s="16"/>
      <c r="CK356" s="16"/>
      <c r="CL356" s="16"/>
      <c r="CM356" s="16"/>
      <c r="CN356" s="16"/>
      <c r="CO356" s="16"/>
      <c r="CP356" s="16"/>
      <c r="CQ356" s="16"/>
      <c r="CR356" s="16"/>
      <c r="CS356" s="16"/>
      <c r="CT356" s="16"/>
      <c r="CU356" s="16"/>
      <c r="CV356" s="16"/>
      <c r="CW356" s="16"/>
      <c r="CX356" s="16"/>
      <c r="CY356" s="16"/>
      <c r="CZ356" s="16"/>
      <c r="DA356" s="16"/>
      <c r="DB356" s="16"/>
      <c r="DC356" s="16"/>
      <c r="DD356" s="16"/>
      <c r="DE356" s="16"/>
      <c r="DF356" s="16"/>
      <c r="DG356" s="16"/>
      <c r="DH356" s="16"/>
      <c r="DI356" s="16"/>
      <c r="DJ356" s="16">
        <v>1</v>
      </c>
      <c r="DK356" s="16"/>
      <c r="LK356" t="s">
        <v>15</v>
      </c>
      <c r="LL356">
        <v>300000</v>
      </c>
      <c r="LM356" t="s">
        <v>12</v>
      </c>
    </row>
    <row r="357" spans="1:325" ht="15.75" thickBot="1" x14ac:dyDescent="0.3">
      <c r="A357" s="9" t="s">
        <v>12</v>
      </c>
      <c r="B357" s="10" t="s">
        <v>52</v>
      </c>
      <c r="C357" s="10" t="s">
        <v>14</v>
      </c>
      <c r="D357" s="11">
        <v>47884.21597222222</v>
      </c>
      <c r="E357" s="11">
        <f t="shared" si="16"/>
        <v>47822</v>
      </c>
      <c r="F357" s="11">
        <f>DATE(YEAR($E357)+$LL357,MONTH($E357),DAY($E357))</f>
        <v>52205</v>
      </c>
      <c r="G357" s="11">
        <f>DATE(YEAR($F357)+$LL357,MONTH($F357),DAY($F357))</f>
        <v>56588</v>
      </c>
      <c r="H357" s="11">
        <f>DATE(YEAR($G357)+$LL357,MONTH($G357),DAY($G357))</f>
        <v>60971</v>
      </c>
      <c r="I357" s="11">
        <f>DATE(YEAR($H357)+$LL357,MONTH($H357),DAY($H357))</f>
        <v>65354</v>
      </c>
      <c r="J357" s="12">
        <f>DATE(YEAR($I357)+$LL357,MONTH($I357),DAY($I357))</f>
        <v>69737</v>
      </c>
      <c r="K357" s="15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  <c r="BB357" s="16"/>
      <c r="BC357" s="16"/>
      <c r="BD357" s="16"/>
      <c r="BE357" s="16"/>
      <c r="BF357" s="16"/>
      <c r="BG357" s="16"/>
      <c r="BH357" s="16"/>
      <c r="BI357" s="16"/>
      <c r="BJ357" s="16"/>
      <c r="BK357" s="16"/>
      <c r="BL357" s="16"/>
      <c r="BM357" s="16"/>
      <c r="BN357" s="16"/>
      <c r="BO357" s="16"/>
      <c r="BP357" s="16"/>
      <c r="BQ357" s="16"/>
      <c r="BR357" s="16"/>
      <c r="BS357" s="16"/>
      <c r="BT357" s="16"/>
      <c r="BU357" s="16"/>
      <c r="BV357" s="16"/>
      <c r="BW357" s="16"/>
      <c r="BX357" s="16"/>
      <c r="BY357" s="16"/>
      <c r="BZ357" s="16"/>
      <c r="CA357" s="16"/>
      <c r="CB357" s="16"/>
      <c r="CC357" s="16"/>
      <c r="CD357" s="16"/>
      <c r="CE357" s="16"/>
      <c r="CF357" s="16"/>
      <c r="CG357" s="16"/>
      <c r="CH357" s="16"/>
      <c r="CI357" s="16"/>
      <c r="CJ357" s="16"/>
      <c r="CK357" s="16"/>
      <c r="CL357" s="16"/>
      <c r="CM357" s="16"/>
      <c r="CN357" s="16"/>
      <c r="CO357" s="16"/>
      <c r="CP357" s="16"/>
      <c r="CQ357" s="16"/>
      <c r="CR357" s="16"/>
      <c r="CS357" s="16"/>
      <c r="CT357" s="16"/>
      <c r="CU357" s="16"/>
      <c r="CV357" s="16"/>
      <c r="CW357" s="16"/>
      <c r="CX357" s="16"/>
      <c r="CY357" s="16"/>
      <c r="CZ357" s="16"/>
      <c r="DA357" s="16"/>
      <c r="DB357" s="16"/>
      <c r="DC357" s="16"/>
      <c r="DD357" s="16"/>
      <c r="DE357" s="16"/>
      <c r="DF357" s="16"/>
      <c r="DG357" s="16"/>
      <c r="DH357" s="16"/>
      <c r="DI357" s="16"/>
      <c r="DJ357" s="16"/>
      <c r="DK357" s="16"/>
      <c r="LK357" t="s">
        <v>16</v>
      </c>
      <c r="LL357">
        <v>12</v>
      </c>
      <c r="LM357" t="s">
        <v>12</v>
      </c>
    </row>
    <row r="358" spans="1:325" ht="15.75" thickBot="1" x14ac:dyDescent="0.3">
      <c r="A358" s="9" t="s">
        <v>12</v>
      </c>
      <c r="B358" s="10" t="s">
        <v>52</v>
      </c>
      <c r="C358" s="10" t="s">
        <v>14</v>
      </c>
      <c r="D358" s="11">
        <v>44666.908333333333</v>
      </c>
      <c r="E358" s="11">
        <f t="shared" si="16"/>
        <v>44607</v>
      </c>
      <c r="F358" s="11">
        <f>DATE(YEAR($E358),MONTH($E358),DAY($E358)+$LL358*30.4/10000)</f>
        <v>45514</v>
      </c>
      <c r="G358" s="11">
        <f>DATE(YEAR($F358),MONTH($F358),DAY($F358)+$LL358*30.4/10000)</f>
        <v>46421</v>
      </c>
      <c r="H358" s="11">
        <f>DATE(YEAR($G358),MONTH($G358),DAY($G358)+$LL358*30.4/10000)</f>
        <v>47328</v>
      </c>
      <c r="I358" s="11">
        <f>DATE(YEAR($H358),MONTH($H358),DAY($H358)+$LL358*30.4/10000)</f>
        <v>48235</v>
      </c>
      <c r="J358" s="12">
        <f>DATE(YEAR($I358),MONTH($I358),DAY($I358)+$LL358*30.4/10000)</f>
        <v>49142</v>
      </c>
      <c r="K358" s="15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  <c r="BB358" s="16"/>
      <c r="BC358" s="16"/>
      <c r="BD358" s="16"/>
      <c r="BE358" s="16"/>
      <c r="BF358" s="16"/>
      <c r="BG358" s="16"/>
      <c r="BH358" s="16"/>
      <c r="BI358" s="16"/>
      <c r="BJ358" s="16"/>
      <c r="BK358" s="16"/>
      <c r="BL358" s="16"/>
      <c r="BM358" s="16"/>
      <c r="BN358" s="16"/>
      <c r="BO358" s="16"/>
      <c r="BP358" s="16"/>
      <c r="BQ358" s="16"/>
      <c r="BR358" s="16"/>
      <c r="BS358" s="16"/>
      <c r="BT358" s="16"/>
      <c r="BU358" s="16"/>
      <c r="BV358" s="16"/>
      <c r="BW358" s="16"/>
      <c r="BX358" s="16"/>
      <c r="BY358" s="16"/>
      <c r="BZ358" s="16"/>
      <c r="CA358" s="16"/>
      <c r="CB358" s="16"/>
      <c r="CC358" s="16"/>
      <c r="CD358" s="16"/>
      <c r="CE358" s="16"/>
      <c r="CF358" s="16"/>
      <c r="CG358" s="16"/>
      <c r="CH358" s="16"/>
      <c r="CI358" s="16"/>
      <c r="CJ358" s="16"/>
      <c r="CK358" s="16"/>
      <c r="CL358" s="16"/>
      <c r="CM358" s="16"/>
      <c r="CN358" s="16"/>
      <c r="CO358" s="16"/>
      <c r="CP358" s="16"/>
      <c r="CQ358" s="16"/>
      <c r="CR358" s="16"/>
      <c r="CS358" s="16"/>
      <c r="CT358" s="16"/>
      <c r="CU358" s="16"/>
      <c r="CV358" s="16"/>
      <c r="CW358" s="16"/>
      <c r="CX358" s="16"/>
      <c r="CY358" s="16"/>
      <c r="CZ358" s="16"/>
      <c r="DA358" s="16"/>
      <c r="DB358" s="16"/>
      <c r="DC358" s="16"/>
      <c r="DD358" s="16"/>
      <c r="DE358" s="16"/>
      <c r="DF358" s="16"/>
      <c r="DG358" s="16"/>
      <c r="DH358" s="16"/>
      <c r="DI358" s="16"/>
      <c r="DJ358" s="16"/>
      <c r="DK358" s="16"/>
      <c r="LK358" t="s">
        <v>15</v>
      </c>
      <c r="LL358">
        <v>298500</v>
      </c>
      <c r="LM358" t="s">
        <v>12</v>
      </c>
    </row>
    <row r="359" spans="1:325" ht="15.75" thickBot="1" x14ac:dyDescent="0.3">
      <c r="A359" s="9" t="s">
        <v>12</v>
      </c>
      <c r="B359" s="10" t="s">
        <v>52</v>
      </c>
      <c r="C359" s="10" t="s">
        <v>14</v>
      </c>
      <c r="D359" s="11">
        <v>47943.618750000001</v>
      </c>
      <c r="E359" s="11">
        <f t="shared" si="16"/>
        <v>47884</v>
      </c>
      <c r="F359" s="11">
        <f>DATE(YEAR($E359)+$LL359,MONTH($E359),DAY($E359))</f>
        <v>52267</v>
      </c>
      <c r="G359" s="11">
        <f>DATE(YEAR($F359)+$LL359,MONTH($F359),DAY($F359))</f>
        <v>56650</v>
      </c>
      <c r="H359" s="11">
        <f>DATE(YEAR($G359)+$LL359,MONTH($G359),DAY($G359))</f>
        <v>61033</v>
      </c>
      <c r="I359" s="11">
        <f>DATE(YEAR($H359)+$LL359,MONTH($H359),DAY($H359))</f>
        <v>65416</v>
      </c>
      <c r="J359" s="12">
        <f>DATE(YEAR($I359)+$LL359,MONTH($I359),DAY($I359))</f>
        <v>69799</v>
      </c>
      <c r="K359" s="15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  <c r="BB359" s="16"/>
      <c r="BC359" s="16"/>
      <c r="BD359" s="16"/>
      <c r="BE359" s="16"/>
      <c r="BF359" s="16"/>
      <c r="BG359" s="16"/>
      <c r="BH359" s="16"/>
      <c r="BI359" s="16"/>
      <c r="BJ359" s="16"/>
      <c r="BK359" s="16"/>
      <c r="BL359" s="16"/>
      <c r="BM359" s="16"/>
      <c r="BN359" s="16"/>
      <c r="BO359" s="16"/>
      <c r="BP359" s="16"/>
      <c r="BQ359" s="16"/>
      <c r="BR359" s="16"/>
      <c r="BS359" s="16"/>
      <c r="BT359" s="16"/>
      <c r="BU359" s="16"/>
      <c r="BV359" s="16"/>
      <c r="BW359" s="16"/>
      <c r="BX359" s="16"/>
      <c r="BY359" s="16"/>
      <c r="BZ359" s="16"/>
      <c r="CA359" s="16"/>
      <c r="CB359" s="16"/>
      <c r="CC359" s="16"/>
      <c r="CD359" s="16"/>
      <c r="CE359" s="16"/>
      <c r="CF359" s="16"/>
      <c r="CG359" s="16"/>
      <c r="CH359" s="16"/>
      <c r="CI359" s="16"/>
      <c r="CJ359" s="16"/>
      <c r="CK359" s="16"/>
      <c r="CL359" s="16"/>
      <c r="CM359" s="16"/>
      <c r="CN359" s="16"/>
      <c r="CO359" s="16"/>
      <c r="CP359" s="16"/>
      <c r="CQ359" s="16"/>
      <c r="CR359" s="16"/>
      <c r="CS359" s="16"/>
      <c r="CT359" s="16"/>
      <c r="CU359" s="16"/>
      <c r="CV359" s="16"/>
      <c r="CW359" s="16"/>
      <c r="CX359" s="16"/>
      <c r="CY359" s="16"/>
      <c r="CZ359" s="16"/>
      <c r="DA359" s="16"/>
      <c r="DB359" s="16"/>
      <c r="DC359" s="16"/>
      <c r="DD359" s="16"/>
      <c r="DE359" s="16"/>
      <c r="DF359" s="16"/>
      <c r="DG359" s="16"/>
      <c r="DH359" s="16"/>
      <c r="DI359" s="16"/>
      <c r="DJ359" s="16"/>
      <c r="DK359" s="16"/>
      <c r="LK359" t="s">
        <v>16</v>
      </c>
      <c r="LL359">
        <v>12</v>
      </c>
      <c r="LM359" t="s">
        <v>12</v>
      </c>
    </row>
    <row r="360" spans="1:325" ht="15.75" thickBot="1" x14ac:dyDescent="0.3">
      <c r="A360" s="9" t="s">
        <v>12</v>
      </c>
      <c r="B360" s="10" t="s">
        <v>52</v>
      </c>
      <c r="C360" s="10" t="s">
        <v>14</v>
      </c>
      <c r="D360" s="11">
        <v>46941.324305555558</v>
      </c>
      <c r="E360" s="11">
        <f t="shared" si="16"/>
        <v>46880</v>
      </c>
      <c r="F360" s="11">
        <f>DATE(YEAR($E360)+$LL360,MONTH($E360),DAY($E360))</f>
        <v>51263</v>
      </c>
      <c r="G360" s="11">
        <f>DATE(YEAR($F360)+$LL360,MONTH($F360),DAY($F360))</f>
        <v>55646</v>
      </c>
      <c r="H360" s="11">
        <f>DATE(YEAR($G360)+$LL360,MONTH($G360),DAY($G360))</f>
        <v>60029</v>
      </c>
      <c r="I360" s="11">
        <f>DATE(YEAR($H360)+$LL360,MONTH($H360),DAY($H360))</f>
        <v>64412</v>
      </c>
      <c r="J360" s="12">
        <f>DATE(YEAR($I360)+$LL360,MONTH($I360),DAY($I360))</f>
        <v>68795</v>
      </c>
      <c r="K360" s="15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  <c r="BB360" s="16"/>
      <c r="BC360" s="16"/>
      <c r="BD360" s="16"/>
      <c r="BE360" s="16"/>
      <c r="BF360" s="16"/>
      <c r="BG360" s="16"/>
      <c r="BH360" s="16"/>
      <c r="BI360" s="16"/>
      <c r="BJ360" s="16"/>
      <c r="BK360" s="16"/>
      <c r="BL360" s="16"/>
      <c r="BM360" s="16"/>
      <c r="BN360" s="16"/>
      <c r="BO360" s="16"/>
      <c r="BP360" s="16"/>
      <c r="BQ360" s="16"/>
      <c r="BR360" s="16"/>
      <c r="BS360" s="16"/>
      <c r="BT360" s="16"/>
      <c r="BU360" s="16"/>
      <c r="BV360" s="16"/>
      <c r="BW360" s="16"/>
      <c r="BX360" s="16"/>
      <c r="BY360" s="16"/>
      <c r="BZ360" s="16"/>
      <c r="CA360" s="16"/>
      <c r="CB360" s="16"/>
      <c r="CC360" s="16"/>
      <c r="CD360" s="16"/>
      <c r="CE360" s="16"/>
      <c r="CF360" s="16"/>
      <c r="CG360" s="16"/>
      <c r="CH360" s="16"/>
      <c r="CI360" s="16"/>
      <c r="CJ360" s="16"/>
      <c r="CK360" s="16"/>
      <c r="CL360" s="16"/>
      <c r="CM360" s="16"/>
      <c r="CN360" s="16"/>
      <c r="CO360" s="16"/>
      <c r="CP360" s="16"/>
      <c r="CQ360" s="16"/>
      <c r="CR360" s="16"/>
      <c r="CS360" s="16"/>
      <c r="CT360" s="16"/>
      <c r="CU360" s="16"/>
      <c r="CV360" s="16"/>
      <c r="CW360" s="16"/>
      <c r="CX360" s="16"/>
      <c r="CY360" s="16"/>
      <c r="CZ360" s="16"/>
      <c r="DA360" s="16"/>
      <c r="DB360" s="16"/>
      <c r="DC360" s="16"/>
      <c r="DD360" s="16"/>
      <c r="DE360" s="16"/>
      <c r="DF360" s="16"/>
      <c r="DG360" s="16"/>
      <c r="DH360" s="16"/>
      <c r="DI360" s="16"/>
      <c r="DJ360" s="16"/>
      <c r="DK360" s="16"/>
      <c r="LK360" t="s">
        <v>16</v>
      </c>
      <c r="LL360">
        <v>12</v>
      </c>
      <c r="LM360" t="s">
        <v>12</v>
      </c>
    </row>
    <row r="361" spans="1:325" ht="15.75" thickBot="1" x14ac:dyDescent="0.3">
      <c r="A361" s="9" t="s">
        <v>12</v>
      </c>
      <c r="B361" s="10" t="s">
        <v>52</v>
      </c>
      <c r="C361" s="10" t="s">
        <v>14</v>
      </c>
      <c r="D361" s="11">
        <v>43915.392361111109</v>
      </c>
      <c r="E361" s="11">
        <f t="shared" si="16"/>
        <v>43855</v>
      </c>
      <c r="F361" s="11">
        <f>DATE(YEAR($E361),MONTH($E361),DAY($E361)+$LL361*30.4/10000)</f>
        <v>44767</v>
      </c>
      <c r="G361" s="11">
        <f>DATE(YEAR($F361),MONTH($F361),DAY($F361)+$LL361*30.4/10000)</f>
        <v>45679</v>
      </c>
      <c r="H361" s="11">
        <f>DATE(YEAR($G361),MONTH($G361),DAY($G361)+$LL361*30.4/10000)</f>
        <v>46591</v>
      </c>
      <c r="I361" s="11">
        <f>DATE(YEAR($H361),MONTH($H361),DAY($H361)+$LL361*30.4/10000)</f>
        <v>47503</v>
      </c>
      <c r="J361" s="12">
        <f>DATE(YEAR($I361),MONTH($I361),DAY($I361)+$LL361*30.4/10000)</f>
        <v>48415</v>
      </c>
      <c r="K361" s="15"/>
      <c r="L361" s="16">
        <v>1</v>
      </c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  <c r="BB361" s="16"/>
      <c r="BC361" s="16"/>
      <c r="BD361" s="16"/>
      <c r="BE361" s="16"/>
      <c r="BF361" s="16"/>
      <c r="BG361" s="16"/>
      <c r="BH361" s="16"/>
      <c r="BI361" s="16"/>
      <c r="BJ361" s="16"/>
      <c r="BK361" s="16"/>
      <c r="BL361" s="16"/>
      <c r="BM361" s="16"/>
      <c r="BN361" s="16"/>
      <c r="BO361" s="16"/>
      <c r="BP361" s="16"/>
      <c r="BQ361" s="16"/>
      <c r="BR361" s="16"/>
      <c r="BS361" s="16"/>
      <c r="BT361" s="16"/>
      <c r="BU361" s="16"/>
      <c r="BV361" s="16"/>
      <c r="BW361" s="16"/>
      <c r="BX361" s="16"/>
      <c r="BY361" s="16"/>
      <c r="BZ361" s="16"/>
      <c r="CA361" s="16"/>
      <c r="CB361" s="16"/>
      <c r="CC361" s="16"/>
      <c r="CD361" s="16"/>
      <c r="CE361" s="16"/>
      <c r="CF361" s="16"/>
      <c r="CG361" s="16"/>
      <c r="CH361" s="16"/>
      <c r="CI361" s="16"/>
      <c r="CJ361" s="16"/>
      <c r="CK361" s="16"/>
      <c r="CL361" s="16"/>
      <c r="CM361" s="16"/>
      <c r="CN361" s="16"/>
      <c r="CO361" s="16"/>
      <c r="CP361" s="16"/>
      <c r="CQ361" s="16"/>
      <c r="CR361" s="16"/>
      <c r="CS361" s="16"/>
      <c r="CT361" s="16"/>
      <c r="CU361" s="16"/>
      <c r="CV361" s="16"/>
      <c r="CW361" s="16"/>
      <c r="CX361" s="16"/>
      <c r="CY361" s="16"/>
      <c r="CZ361" s="16"/>
      <c r="DA361" s="16"/>
      <c r="DB361" s="16"/>
      <c r="DC361" s="16"/>
      <c r="DD361" s="16"/>
      <c r="DE361" s="16"/>
      <c r="DF361" s="16"/>
      <c r="DG361" s="16"/>
      <c r="DH361" s="16"/>
      <c r="DI361" s="16"/>
      <c r="DJ361" s="16"/>
      <c r="DK361" s="16"/>
      <c r="LK361" t="s">
        <v>15</v>
      </c>
      <c r="LL361">
        <v>300000</v>
      </c>
      <c r="LM361" t="s">
        <v>12</v>
      </c>
    </row>
    <row r="362" spans="1:325" ht="15.75" thickBot="1" x14ac:dyDescent="0.3">
      <c r="A362" s="9" t="s">
        <v>12</v>
      </c>
      <c r="B362" s="10" t="s">
        <v>52</v>
      </c>
      <c r="C362" s="10" t="s">
        <v>14</v>
      </c>
      <c r="D362" s="11">
        <v>47654.439583333333</v>
      </c>
      <c r="E362" s="11">
        <f t="shared" si="16"/>
        <v>47593</v>
      </c>
      <c r="F362" s="11">
        <f>DATE(YEAR($E362)+$LL362,MONTH($E362),DAY($E362))</f>
        <v>51976</v>
      </c>
      <c r="G362" s="11">
        <f>DATE(YEAR($F362)+$LL362,MONTH($F362),DAY($F362))</f>
        <v>56359</v>
      </c>
      <c r="H362" s="11">
        <f>DATE(YEAR($G362)+$LL362,MONTH($G362),DAY($G362))</f>
        <v>60742</v>
      </c>
      <c r="I362" s="11">
        <f>DATE(YEAR($H362)+$LL362,MONTH($H362),DAY($H362))</f>
        <v>65125</v>
      </c>
      <c r="J362" s="12">
        <f>DATE(YEAR($I362)+$LL362,MONTH($I362),DAY($I362))</f>
        <v>69508</v>
      </c>
      <c r="K362" s="15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  <c r="BB362" s="16"/>
      <c r="BC362" s="16"/>
      <c r="BD362" s="16"/>
      <c r="BE362" s="16"/>
      <c r="BF362" s="16"/>
      <c r="BG362" s="16"/>
      <c r="BH362" s="16"/>
      <c r="BI362" s="16"/>
      <c r="BJ362" s="16"/>
      <c r="BK362" s="16"/>
      <c r="BL362" s="16"/>
      <c r="BM362" s="16"/>
      <c r="BN362" s="16"/>
      <c r="BO362" s="16"/>
      <c r="BP362" s="16"/>
      <c r="BQ362" s="16"/>
      <c r="BR362" s="16"/>
      <c r="BS362" s="16"/>
      <c r="BT362" s="16"/>
      <c r="BU362" s="16"/>
      <c r="BV362" s="16"/>
      <c r="BW362" s="16"/>
      <c r="BX362" s="16"/>
      <c r="BY362" s="16"/>
      <c r="BZ362" s="16"/>
      <c r="CA362" s="16"/>
      <c r="CB362" s="16"/>
      <c r="CC362" s="16"/>
      <c r="CD362" s="16"/>
      <c r="CE362" s="16"/>
      <c r="CF362" s="16"/>
      <c r="CG362" s="16"/>
      <c r="CH362" s="16"/>
      <c r="CI362" s="16"/>
      <c r="CJ362" s="16"/>
      <c r="CK362" s="16"/>
      <c r="CL362" s="16"/>
      <c r="CM362" s="16"/>
      <c r="CN362" s="16"/>
      <c r="CO362" s="16"/>
      <c r="CP362" s="16"/>
      <c r="CQ362" s="16"/>
      <c r="CR362" s="16"/>
      <c r="CS362" s="16"/>
      <c r="CT362" s="16"/>
      <c r="CU362" s="16"/>
      <c r="CV362" s="16"/>
      <c r="CW362" s="16"/>
      <c r="CX362" s="16"/>
      <c r="CY362" s="16"/>
      <c r="CZ362" s="16"/>
      <c r="DA362" s="16"/>
      <c r="DB362" s="16"/>
      <c r="DC362" s="16"/>
      <c r="DD362" s="16"/>
      <c r="DE362" s="16"/>
      <c r="DF362" s="16"/>
      <c r="DG362" s="16"/>
      <c r="DH362" s="16"/>
      <c r="DI362" s="16"/>
      <c r="DJ362" s="16"/>
      <c r="DK362" s="16"/>
      <c r="LK362" t="s">
        <v>16</v>
      </c>
      <c r="LL362">
        <v>12</v>
      </c>
      <c r="LM362" t="s">
        <v>12</v>
      </c>
    </row>
    <row r="363" spans="1:325" ht="15.75" thickBot="1" x14ac:dyDescent="0.3">
      <c r="A363" s="9" t="s">
        <v>12</v>
      </c>
      <c r="B363" s="10" t="s">
        <v>52</v>
      </c>
      <c r="C363" s="10" t="s">
        <v>36</v>
      </c>
      <c r="D363" s="11">
        <v>44377.544444444444</v>
      </c>
      <c r="E363" s="11">
        <f>DATE(YEAR($D363),MONTH($D363),DAY($D363)-7)</f>
        <v>44370</v>
      </c>
      <c r="F363" s="11">
        <f>DATE(YEAR($E363),MONTH($E363)+$LL363,DAY($E363))</f>
        <v>45496</v>
      </c>
      <c r="G363" s="11">
        <f>DATE(YEAR($F363),MONTH($F363)+$LL363,DAY($F363))</f>
        <v>46622</v>
      </c>
      <c r="H363" s="11">
        <f>DATE(YEAR($G363),MONTH($G363)+$LL363,DAY($G363))</f>
        <v>47749</v>
      </c>
      <c r="I363" s="11">
        <f>DATE(YEAR($H363),MONTH($H363)+$LL363,DAY($H363))</f>
        <v>48875</v>
      </c>
      <c r="J363" s="12">
        <f>DATE(YEAR($I363),MONTH($I363)+$LL363,DAY($I363))</f>
        <v>50002</v>
      </c>
      <c r="K363" s="15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  <c r="BB363" s="16"/>
      <c r="BC363" s="16"/>
      <c r="BD363" s="16"/>
      <c r="BE363" s="16"/>
      <c r="BF363" s="16"/>
      <c r="BG363" s="16"/>
      <c r="BH363" s="16"/>
      <c r="BI363" s="16"/>
      <c r="BJ363" s="16"/>
      <c r="BK363" s="16"/>
      <c r="BL363" s="16"/>
      <c r="BM363" s="16"/>
      <c r="BN363" s="16"/>
      <c r="BO363" s="16"/>
      <c r="BP363" s="16"/>
      <c r="BQ363" s="16"/>
      <c r="BR363" s="16"/>
      <c r="BS363" s="16"/>
      <c r="BT363" s="16"/>
      <c r="BU363" s="16"/>
      <c r="BV363" s="16"/>
      <c r="BW363" s="16"/>
      <c r="BX363" s="16"/>
      <c r="BY363" s="16"/>
      <c r="BZ363" s="16"/>
      <c r="CA363" s="16"/>
      <c r="CB363" s="16"/>
      <c r="CC363" s="16"/>
      <c r="CD363" s="16"/>
      <c r="CE363" s="16"/>
      <c r="CF363" s="16"/>
      <c r="CG363" s="16"/>
      <c r="CH363" s="16">
        <v>1</v>
      </c>
      <c r="CI363" s="16"/>
      <c r="CJ363" s="16"/>
      <c r="CK363" s="16"/>
      <c r="CL363" s="16"/>
      <c r="CM363" s="16"/>
      <c r="CN363" s="16"/>
      <c r="CO363" s="16"/>
      <c r="CP363" s="16"/>
      <c r="CQ363" s="16"/>
      <c r="CR363" s="16"/>
      <c r="CS363" s="16"/>
      <c r="CT363" s="16"/>
      <c r="CU363" s="16"/>
      <c r="CV363" s="16"/>
      <c r="CW363" s="16"/>
      <c r="CX363" s="16"/>
      <c r="CY363" s="16"/>
      <c r="CZ363" s="16"/>
      <c r="DA363" s="16"/>
      <c r="DB363" s="16"/>
      <c r="DC363" s="16"/>
      <c r="DD363" s="16"/>
      <c r="DE363" s="16"/>
      <c r="DF363" s="16"/>
      <c r="DG363" s="16"/>
      <c r="DH363" s="16"/>
      <c r="DI363" s="16"/>
      <c r="DJ363" s="16"/>
      <c r="DK363" s="16"/>
      <c r="LK363" t="s">
        <v>18</v>
      </c>
      <c r="LL363">
        <v>37</v>
      </c>
      <c r="LM363" t="s">
        <v>12</v>
      </c>
    </row>
    <row r="364" spans="1:325" ht="15.75" thickBot="1" x14ac:dyDescent="0.3">
      <c r="A364" s="9" t="s">
        <v>12</v>
      </c>
      <c r="B364" s="10" t="s">
        <v>52</v>
      </c>
      <c r="C364" s="10" t="s">
        <v>37</v>
      </c>
      <c r="D364" s="11">
        <v>43994.461805555555</v>
      </c>
      <c r="E364" s="11">
        <f>DATE(YEAR($D364),MONTH($D364)-1,DAY($D364))</f>
        <v>43963</v>
      </c>
      <c r="F364" s="11">
        <f>DATE(YEAR($E364),MONTH($E364),DAY($E364)+$LL364*30.4/650)</f>
        <v>44804</v>
      </c>
      <c r="G364" s="11">
        <f>DATE(YEAR($F364),MONTH($F364),DAY($F364)+$LL364*30.4/650)</f>
        <v>45645</v>
      </c>
      <c r="H364" s="11">
        <f>DATE(YEAR($G364),MONTH($G364),DAY($G364)+$LL364*30.4/650)</f>
        <v>46486</v>
      </c>
      <c r="I364" s="11">
        <f>DATE(YEAR($H364),MONTH($H364),DAY($H364)+$LL364*30.4/650)</f>
        <v>47327</v>
      </c>
      <c r="J364" s="12">
        <f>DATE(YEAR($I364),MONTH($I364),DAY($I364)+$LL364*30.4/650)</f>
        <v>48168</v>
      </c>
      <c r="K364" s="15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>
        <v>1</v>
      </c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  <c r="BB364" s="16"/>
      <c r="BC364" s="16"/>
      <c r="BD364" s="16"/>
      <c r="BE364" s="16"/>
      <c r="BF364" s="16"/>
      <c r="BG364" s="16"/>
      <c r="BH364" s="16"/>
      <c r="BI364" s="16"/>
      <c r="BJ364" s="16"/>
      <c r="BK364" s="16"/>
      <c r="BL364" s="16"/>
      <c r="BM364" s="16"/>
      <c r="BN364" s="16"/>
      <c r="BO364" s="16"/>
      <c r="BP364" s="16"/>
      <c r="BQ364" s="16"/>
      <c r="BR364" s="16"/>
      <c r="BS364" s="16"/>
      <c r="BT364" s="16"/>
      <c r="BU364" s="16"/>
      <c r="BV364" s="16"/>
      <c r="BW364" s="16"/>
      <c r="BX364" s="16"/>
      <c r="BY364" s="16"/>
      <c r="BZ364" s="16"/>
      <c r="CA364" s="16"/>
      <c r="CB364" s="16"/>
      <c r="CC364" s="16"/>
      <c r="CD364" s="16"/>
      <c r="CE364" s="16"/>
      <c r="CF364" s="16"/>
      <c r="CG364" s="16"/>
      <c r="CH364" s="16"/>
      <c r="CI364" s="16"/>
      <c r="CJ364" s="16"/>
      <c r="CK364" s="16"/>
      <c r="CL364" s="16"/>
      <c r="CM364" s="16"/>
      <c r="CN364" s="16"/>
      <c r="CO364" s="16"/>
      <c r="CP364" s="16"/>
      <c r="CQ364" s="16"/>
      <c r="CR364" s="16"/>
      <c r="CS364" s="16"/>
      <c r="CT364" s="16"/>
      <c r="CU364" s="16"/>
      <c r="CV364" s="16"/>
      <c r="CW364" s="16"/>
      <c r="CX364" s="16"/>
      <c r="CY364" s="16"/>
      <c r="CZ364" s="16"/>
      <c r="DA364" s="16"/>
      <c r="DB364" s="16"/>
      <c r="DC364" s="16"/>
      <c r="DD364" s="16"/>
      <c r="DE364" s="16"/>
      <c r="DF364" s="16"/>
      <c r="DG364" s="16"/>
      <c r="DH364" s="16"/>
      <c r="DI364" s="16"/>
      <c r="DJ364" s="16"/>
      <c r="DK364" s="16"/>
      <c r="LK364" t="s">
        <v>28</v>
      </c>
      <c r="LL364">
        <v>18000</v>
      </c>
      <c r="LM364" t="s">
        <v>12</v>
      </c>
    </row>
    <row r="365" spans="1:325" ht="15.75" thickBot="1" x14ac:dyDescent="0.3">
      <c r="A365" s="9" t="s">
        <v>12</v>
      </c>
      <c r="B365" s="10" t="s">
        <v>52</v>
      </c>
      <c r="C365" s="10" t="s">
        <v>35</v>
      </c>
      <c r="D365" s="11">
        <v>44586.536111111112</v>
      </c>
      <c r="E365" s="11">
        <f>DATE(YEAR($D365),MONTH($D365)-1,DAY($D365))</f>
        <v>44555</v>
      </c>
      <c r="F365" s="11">
        <f>DATE(YEAR($E365),MONTH($E365),DAY($E365)+$LL365*30.4/10000)</f>
        <v>45284</v>
      </c>
      <c r="G365" s="11">
        <f>DATE(YEAR($F365),MONTH($F365),DAY($F365)+$LL365*30.4/10000)</f>
        <v>46013</v>
      </c>
      <c r="H365" s="11">
        <f>DATE(YEAR($G365),MONTH($G365),DAY($G365)+$LL365*30.4/10000)</f>
        <v>46742</v>
      </c>
      <c r="I365" s="11">
        <f>DATE(YEAR($H365),MONTH($H365),DAY($H365)+$LL365*30.4/10000)</f>
        <v>47471</v>
      </c>
      <c r="J365" s="12">
        <f>DATE(YEAR($I365),MONTH($I365),DAY($I365)+$LL365*30.4/10000)</f>
        <v>48200</v>
      </c>
      <c r="K365" s="15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  <c r="BB365" s="16"/>
      <c r="BC365" s="16"/>
      <c r="BD365" s="16"/>
      <c r="BE365" s="16"/>
      <c r="BF365" s="16"/>
      <c r="BG365" s="16"/>
      <c r="BH365" s="16"/>
      <c r="BI365" s="16"/>
      <c r="BJ365" s="16"/>
      <c r="BK365" s="16"/>
      <c r="BL365" s="16"/>
      <c r="BM365" s="16"/>
      <c r="BN365" s="16"/>
      <c r="BO365" s="16"/>
      <c r="BP365" s="16"/>
      <c r="BQ365" s="16"/>
      <c r="BR365" s="16"/>
      <c r="BS365" s="16"/>
      <c r="BT365" s="16"/>
      <c r="BU365" s="16"/>
      <c r="BV365" s="16"/>
      <c r="BW365" s="16"/>
      <c r="BX365" s="16"/>
      <c r="BY365" s="16"/>
      <c r="BZ365" s="16"/>
      <c r="CA365" s="16"/>
      <c r="CB365" s="16"/>
      <c r="CC365" s="16"/>
      <c r="CD365" s="16"/>
      <c r="CE365" s="16"/>
      <c r="CF365" s="16"/>
      <c r="CG365" s="16"/>
      <c r="CH365" s="16"/>
      <c r="CI365" s="16"/>
      <c r="CJ365" s="16"/>
      <c r="CK365" s="16"/>
      <c r="CL365" s="16"/>
      <c r="CM365" s="16"/>
      <c r="CN365" s="16"/>
      <c r="CO365" s="16"/>
      <c r="CP365" s="16"/>
      <c r="CQ365" s="16"/>
      <c r="CR365" s="16"/>
      <c r="CS365" s="16"/>
      <c r="CT365" s="16"/>
      <c r="CU365" s="16"/>
      <c r="CV365" s="16"/>
      <c r="CW365" s="16"/>
      <c r="CX365" s="16"/>
      <c r="CY365" s="16"/>
      <c r="CZ365" s="16"/>
      <c r="DA365" s="16"/>
      <c r="DB365" s="16"/>
      <c r="DC365" s="16"/>
      <c r="DD365" s="16"/>
      <c r="DE365" s="16"/>
      <c r="DF365" s="16"/>
      <c r="DG365" s="16"/>
      <c r="DH365" s="16">
        <v>1</v>
      </c>
      <c r="DI365" s="16"/>
      <c r="DJ365" s="16"/>
      <c r="DK365" s="16"/>
      <c r="LK365" t="s">
        <v>15</v>
      </c>
      <c r="LL365">
        <v>240000</v>
      </c>
      <c r="LM365" t="s">
        <v>12</v>
      </c>
    </row>
    <row r="366" spans="1:325" ht="15.75" thickBot="1" x14ac:dyDescent="0.3">
      <c r="A366" s="9" t="s">
        <v>12</v>
      </c>
      <c r="B366" s="10" t="s">
        <v>52</v>
      </c>
      <c r="C366" s="10" t="s">
        <v>40</v>
      </c>
      <c r="D366" s="11">
        <v>45953</v>
      </c>
      <c r="E366" s="11">
        <f>DATE(YEAR($D366),MONTH($D366)-2,DAY($D366))</f>
        <v>45892</v>
      </c>
      <c r="F366" s="11">
        <f>DATE(YEAR($E366)+$LL366,MONTH($E366),DAY($E366))</f>
        <v>50275</v>
      </c>
      <c r="G366" s="11">
        <f>DATE(YEAR($F366)+$LL366,MONTH($F366),DAY($F366))</f>
        <v>54658</v>
      </c>
      <c r="H366" s="11">
        <f>DATE(YEAR($G366)+$LL366,MONTH($G366),DAY($G366))</f>
        <v>59041</v>
      </c>
      <c r="I366" s="11">
        <f>DATE(YEAR($H366)+$LL366,MONTH($H366),DAY($H366))</f>
        <v>63424</v>
      </c>
      <c r="J366" s="12">
        <f>DATE(YEAR($I366)+$LL366,MONTH($I366),DAY($I366))</f>
        <v>67807</v>
      </c>
      <c r="K366" s="15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  <c r="AI366" s="16"/>
      <c r="AJ366" s="16"/>
      <c r="AK366" s="16"/>
      <c r="AL366" s="16"/>
      <c r="AM366" s="16"/>
      <c r="AN366" s="16"/>
      <c r="AO366" s="16"/>
      <c r="AP366" s="16"/>
      <c r="AQ366" s="16"/>
      <c r="AR366" s="16"/>
      <c r="AS366" s="16"/>
      <c r="AT366" s="16"/>
      <c r="AU366" s="16"/>
      <c r="AV366" s="16"/>
      <c r="AW366" s="16"/>
      <c r="AX366" s="16"/>
      <c r="AY366" s="16"/>
      <c r="AZ366" s="16"/>
      <c r="BA366" s="16"/>
      <c r="BB366" s="16"/>
      <c r="BC366" s="16"/>
      <c r="BD366" s="16"/>
      <c r="BE366" s="16"/>
      <c r="BF366" s="16"/>
      <c r="BG366" s="16"/>
      <c r="BH366" s="16"/>
      <c r="BI366" s="16"/>
      <c r="BJ366" s="16"/>
      <c r="BK366" s="16"/>
      <c r="BL366" s="16"/>
      <c r="BM366" s="16"/>
      <c r="BN366" s="16"/>
      <c r="BO366" s="16"/>
      <c r="BP366" s="16"/>
      <c r="BQ366" s="16"/>
      <c r="BR366" s="16"/>
      <c r="BS366" s="16"/>
      <c r="BT366" s="16"/>
      <c r="BU366" s="16"/>
      <c r="BV366" s="16"/>
      <c r="BW366" s="16"/>
      <c r="BX366" s="16"/>
      <c r="BY366" s="16"/>
      <c r="BZ366" s="16"/>
      <c r="CA366" s="16"/>
      <c r="CB366" s="16"/>
      <c r="CC366" s="16"/>
      <c r="CD366" s="16"/>
      <c r="CE366" s="16"/>
      <c r="CF366" s="16"/>
      <c r="CG366" s="16"/>
      <c r="CH366" s="16"/>
      <c r="CI366" s="16"/>
      <c r="CJ366" s="16"/>
      <c r="CK366" s="16"/>
      <c r="CL366" s="16"/>
      <c r="CM366" s="16"/>
      <c r="CN366" s="16"/>
      <c r="CO366" s="16"/>
      <c r="CP366" s="16"/>
      <c r="CQ366" s="16"/>
      <c r="CR366" s="16"/>
      <c r="CS366" s="16"/>
      <c r="CT366" s="16"/>
      <c r="CU366" s="16"/>
      <c r="CV366" s="16"/>
      <c r="CW366" s="16"/>
      <c r="CX366" s="16"/>
      <c r="CY366" s="16"/>
      <c r="CZ366" s="16"/>
      <c r="DA366" s="16"/>
      <c r="DB366" s="16"/>
      <c r="DC366" s="16"/>
      <c r="DD366" s="16"/>
      <c r="DE366" s="16"/>
      <c r="DF366" s="16"/>
      <c r="DG366" s="16"/>
      <c r="DH366" s="16"/>
      <c r="DI366" s="16"/>
      <c r="DJ366" s="16"/>
      <c r="DK366" s="16"/>
      <c r="LK366" t="s">
        <v>16</v>
      </c>
      <c r="LL366">
        <v>12</v>
      </c>
      <c r="LM366" t="s">
        <v>12</v>
      </c>
    </row>
    <row r="367" spans="1:325" ht="15.75" thickBot="1" x14ac:dyDescent="0.3">
      <c r="A367" s="9" t="s">
        <v>12</v>
      </c>
      <c r="B367" s="10" t="s">
        <v>52</v>
      </c>
      <c r="C367" s="10" t="s">
        <v>41</v>
      </c>
      <c r="D367" s="11">
        <v>44586.536111111112</v>
      </c>
      <c r="E367" s="11">
        <f>DATE(YEAR($D367),MONTH($D367)-1,DAY($D367))</f>
        <v>44555</v>
      </c>
      <c r="F367" s="11">
        <f>DATE(YEAR($E367),MONTH($E367),DAY($E367)+$LL367*30.4/10000)</f>
        <v>45284</v>
      </c>
      <c r="G367" s="11">
        <f>DATE(YEAR($F367),MONTH($F367),DAY($F367)+$LL367*30.4/10000)</f>
        <v>46013</v>
      </c>
      <c r="H367" s="11">
        <f>DATE(YEAR($G367),MONTH($G367),DAY($G367)+$LL367*30.4/10000)</f>
        <v>46742</v>
      </c>
      <c r="I367" s="11">
        <f>DATE(YEAR($H367),MONTH($H367),DAY($H367)+$LL367*30.4/10000)</f>
        <v>47471</v>
      </c>
      <c r="J367" s="12">
        <f>DATE(YEAR($I367),MONTH($I367),DAY($I367)+$LL367*30.4/10000)</f>
        <v>48200</v>
      </c>
      <c r="K367" s="15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  <c r="AI367" s="16"/>
      <c r="AJ367" s="16"/>
      <c r="AK367" s="16"/>
      <c r="AL367" s="16"/>
      <c r="AM367" s="16"/>
      <c r="AN367" s="16"/>
      <c r="AO367" s="16"/>
      <c r="AP367" s="16"/>
      <c r="AQ367" s="16"/>
      <c r="AR367" s="16"/>
      <c r="AS367" s="16"/>
      <c r="AT367" s="16"/>
      <c r="AU367" s="16"/>
      <c r="AV367" s="16"/>
      <c r="AW367" s="16"/>
      <c r="AX367" s="16"/>
      <c r="AY367" s="16"/>
      <c r="AZ367" s="16"/>
      <c r="BA367" s="16"/>
      <c r="BB367" s="16"/>
      <c r="BC367" s="16"/>
      <c r="BD367" s="16"/>
      <c r="BE367" s="16"/>
      <c r="BF367" s="16"/>
      <c r="BG367" s="16"/>
      <c r="BH367" s="16"/>
      <c r="BI367" s="16"/>
      <c r="BJ367" s="16"/>
      <c r="BK367" s="16"/>
      <c r="BL367" s="16"/>
      <c r="BM367" s="16"/>
      <c r="BN367" s="16"/>
      <c r="BO367" s="16"/>
      <c r="BP367" s="16"/>
      <c r="BQ367" s="16"/>
      <c r="BR367" s="16"/>
      <c r="BS367" s="16"/>
      <c r="BT367" s="16"/>
      <c r="BU367" s="16"/>
      <c r="BV367" s="16"/>
      <c r="BW367" s="16"/>
      <c r="BX367" s="16"/>
      <c r="BY367" s="16"/>
      <c r="BZ367" s="16"/>
      <c r="CA367" s="16"/>
      <c r="CB367" s="16"/>
      <c r="CC367" s="16"/>
      <c r="CD367" s="16"/>
      <c r="CE367" s="16"/>
      <c r="CF367" s="16"/>
      <c r="CG367" s="16"/>
      <c r="CH367" s="16"/>
      <c r="CI367" s="16"/>
      <c r="CJ367" s="16"/>
      <c r="CK367" s="16"/>
      <c r="CL367" s="16"/>
      <c r="CM367" s="16"/>
      <c r="CN367" s="16"/>
      <c r="CO367" s="16"/>
      <c r="CP367" s="16"/>
      <c r="CQ367" s="16"/>
      <c r="CR367" s="16"/>
      <c r="CS367" s="16"/>
      <c r="CT367" s="16"/>
      <c r="CU367" s="16"/>
      <c r="CV367" s="16"/>
      <c r="CW367" s="16"/>
      <c r="CX367" s="16"/>
      <c r="CY367" s="16"/>
      <c r="CZ367" s="16"/>
      <c r="DA367" s="16"/>
      <c r="DB367" s="16"/>
      <c r="DC367" s="16"/>
      <c r="DD367" s="16"/>
      <c r="DE367" s="16"/>
      <c r="DF367" s="16"/>
      <c r="DG367" s="16"/>
      <c r="DH367" s="16">
        <v>1</v>
      </c>
      <c r="DI367" s="16"/>
      <c r="DJ367" s="16"/>
      <c r="DK367" s="16"/>
      <c r="LK367" t="s">
        <v>15</v>
      </c>
      <c r="LL367">
        <v>240000</v>
      </c>
      <c r="LM367" t="s">
        <v>12</v>
      </c>
    </row>
    <row r="368" spans="1:325" ht="15.75" thickBot="1" x14ac:dyDescent="0.3">
      <c r="A368" s="9" t="s">
        <v>12</v>
      </c>
      <c r="B368" s="10" t="s">
        <v>52</v>
      </c>
      <c r="C368" s="10" t="s">
        <v>45</v>
      </c>
      <c r="D368" s="11">
        <v>44094.613888888889</v>
      </c>
      <c r="E368" s="11">
        <f>DATE(YEAR($D368),MONTH($D368),DAY($D368)-7)</f>
        <v>44087</v>
      </c>
      <c r="F368" s="11">
        <f>DATE(YEAR($E368),MONTH($E368)+$LL368,DAY($E368))</f>
        <v>44482</v>
      </c>
      <c r="G368" s="11">
        <f>DATE(YEAR($F368),MONTH($F368)+$LL368,DAY($F368))</f>
        <v>44878</v>
      </c>
      <c r="H368" s="11">
        <f>DATE(YEAR($G368),MONTH($G368)+$LL368,DAY($G368))</f>
        <v>45273</v>
      </c>
      <c r="I368" s="11">
        <f>DATE(YEAR($H368),MONTH($H368)+$LL368,DAY($H368))</f>
        <v>45670</v>
      </c>
      <c r="J368" s="12">
        <f>DATE(YEAR($I368),MONTH($I368)+$LL368,DAY($I368))</f>
        <v>46066</v>
      </c>
      <c r="K368" s="15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  <c r="AF368" s="16"/>
      <c r="AG368" s="16"/>
      <c r="AH368" s="16"/>
      <c r="AI368" s="16"/>
      <c r="AJ368" s="16"/>
      <c r="AK368" s="16"/>
      <c r="AL368" s="16"/>
      <c r="AM368" s="16"/>
      <c r="AN368" s="16"/>
      <c r="AO368" s="16"/>
      <c r="AP368" s="16"/>
      <c r="AQ368" s="16"/>
      <c r="AR368" s="16"/>
      <c r="AS368" s="16">
        <v>1</v>
      </c>
      <c r="AT368" s="16"/>
      <c r="AU368" s="16"/>
      <c r="AV368" s="16"/>
      <c r="AW368" s="16"/>
      <c r="AX368" s="16"/>
      <c r="AY368" s="16"/>
      <c r="AZ368" s="16"/>
      <c r="BA368" s="16"/>
      <c r="BB368" s="16"/>
      <c r="BC368" s="16"/>
      <c r="BD368" s="16"/>
      <c r="BE368" s="16"/>
      <c r="BF368" s="16"/>
      <c r="BG368" s="16"/>
      <c r="BH368" s="16"/>
      <c r="BI368" s="16"/>
      <c r="BJ368" s="16"/>
      <c r="BK368" s="16"/>
      <c r="BL368" s="16"/>
      <c r="BM368" s="16"/>
      <c r="BN368" s="16"/>
      <c r="BO368" s="16"/>
      <c r="BP368" s="16"/>
      <c r="BQ368" s="16"/>
      <c r="BR368" s="16"/>
      <c r="BS368" s="16"/>
      <c r="BT368" s="16"/>
      <c r="BU368" s="16"/>
      <c r="BV368" s="16"/>
      <c r="BW368" s="16"/>
      <c r="BX368" s="16"/>
      <c r="BY368" s="16"/>
      <c r="BZ368" s="16"/>
      <c r="CA368" s="16"/>
      <c r="CB368" s="16"/>
      <c r="CC368" s="16"/>
      <c r="CD368" s="16"/>
      <c r="CE368" s="16"/>
      <c r="CF368" s="16"/>
      <c r="CG368" s="16"/>
      <c r="CH368" s="16"/>
      <c r="CI368" s="16"/>
      <c r="CJ368" s="16"/>
      <c r="CK368" s="16"/>
      <c r="CL368" s="16"/>
      <c r="CM368" s="16"/>
      <c r="CN368" s="16"/>
      <c r="CO368" s="16"/>
      <c r="CP368" s="16"/>
      <c r="CQ368" s="16"/>
      <c r="CR368" s="16"/>
      <c r="CS368" s="16"/>
      <c r="CT368" s="16"/>
      <c r="CU368" s="16"/>
      <c r="CV368" s="16"/>
      <c r="CW368" s="16"/>
      <c r="CX368" s="16">
        <v>1</v>
      </c>
      <c r="CY368" s="16"/>
      <c r="CZ368" s="16"/>
      <c r="DA368" s="16"/>
      <c r="DB368" s="16"/>
      <c r="DC368" s="16"/>
      <c r="DD368" s="16"/>
      <c r="DE368" s="16"/>
      <c r="DF368" s="16"/>
      <c r="DG368" s="16"/>
      <c r="DH368" s="16"/>
      <c r="DI368" s="16"/>
      <c r="DJ368" s="16"/>
      <c r="DK368" s="16"/>
      <c r="LK368" t="s">
        <v>18</v>
      </c>
      <c r="LL368">
        <v>13</v>
      </c>
      <c r="LM368" t="s">
        <v>12</v>
      </c>
    </row>
    <row r="369" spans="1:325" ht="15.75" thickBot="1" x14ac:dyDescent="0.3">
      <c r="A369" s="9" t="s">
        <v>12</v>
      </c>
      <c r="B369" s="10" t="s">
        <v>52</v>
      </c>
      <c r="C369" s="10" t="s">
        <v>42</v>
      </c>
      <c r="D369" s="11">
        <v>44492.958333333336</v>
      </c>
      <c r="E369" s="11">
        <f>DATE(YEAR($D369),MONTH($D369)-1,DAY($D369))</f>
        <v>44462</v>
      </c>
      <c r="F369" s="11">
        <f>DATE(YEAR($E369)+$LL369,MONTH($E369),DAY($E369))</f>
        <v>47384</v>
      </c>
      <c r="G369" s="11">
        <f>DATE(YEAR($F369)+$LL369,MONTH($F369),DAY($F369))</f>
        <v>50306</v>
      </c>
      <c r="H369" s="11">
        <f>DATE(YEAR($G369)+$LL369,MONTH($G369),DAY($G369))</f>
        <v>53228</v>
      </c>
      <c r="I369" s="11">
        <f>DATE(YEAR($H369)+$LL369,MONTH($H369),DAY($H369))</f>
        <v>56150</v>
      </c>
      <c r="J369" s="12">
        <f>DATE(YEAR($I369)+$LL369,MONTH($I369),DAY($I369))</f>
        <v>59072</v>
      </c>
      <c r="K369" s="15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  <c r="AF369" s="16"/>
      <c r="AG369" s="16"/>
      <c r="AH369" s="16"/>
      <c r="AI369" s="16"/>
      <c r="AJ369" s="16"/>
      <c r="AK369" s="16"/>
      <c r="AL369" s="16"/>
      <c r="AM369" s="16"/>
      <c r="AN369" s="16"/>
      <c r="AO369" s="16"/>
      <c r="AP369" s="16"/>
      <c r="AQ369" s="16"/>
      <c r="AR369" s="16"/>
      <c r="AS369" s="16"/>
      <c r="AT369" s="16"/>
      <c r="AU369" s="16"/>
      <c r="AV369" s="16"/>
      <c r="AW369" s="16"/>
      <c r="AX369" s="16"/>
      <c r="AY369" s="16"/>
      <c r="AZ369" s="16"/>
      <c r="BA369" s="16"/>
      <c r="BB369" s="16"/>
      <c r="BC369" s="16"/>
      <c r="BD369" s="16"/>
      <c r="BE369" s="16"/>
      <c r="BF369" s="16"/>
      <c r="BG369" s="16"/>
      <c r="BH369" s="16"/>
      <c r="BI369" s="16"/>
      <c r="BJ369" s="16"/>
      <c r="BK369" s="16"/>
      <c r="BL369" s="16"/>
      <c r="BM369" s="16"/>
      <c r="BN369" s="16"/>
      <c r="BO369" s="16"/>
      <c r="BP369" s="16"/>
      <c r="BQ369" s="16"/>
      <c r="BR369" s="16"/>
      <c r="BS369" s="16"/>
      <c r="BT369" s="16"/>
      <c r="BU369" s="16"/>
      <c r="BV369" s="16"/>
      <c r="BW369" s="16"/>
      <c r="BX369" s="16"/>
      <c r="BY369" s="16"/>
      <c r="BZ369" s="16"/>
      <c r="CA369" s="16"/>
      <c r="CB369" s="16"/>
      <c r="CC369" s="16"/>
      <c r="CD369" s="16"/>
      <c r="CE369" s="16"/>
      <c r="CF369" s="16"/>
      <c r="CG369" s="16"/>
      <c r="CH369" s="16"/>
      <c r="CI369" s="16"/>
      <c r="CJ369" s="16"/>
      <c r="CK369" s="16"/>
      <c r="CL369" s="16"/>
      <c r="CM369" s="16"/>
      <c r="CN369" s="16"/>
      <c r="CO369" s="16"/>
      <c r="CP369" s="16"/>
      <c r="CQ369" s="16"/>
      <c r="CR369" s="16"/>
      <c r="CS369" s="16"/>
      <c r="CT369" s="16"/>
      <c r="CU369" s="16">
        <v>1</v>
      </c>
      <c r="CV369" s="16"/>
      <c r="CW369" s="16"/>
      <c r="CX369" s="16"/>
      <c r="CY369" s="16"/>
      <c r="CZ369" s="16"/>
      <c r="DA369" s="16"/>
      <c r="DB369" s="16"/>
      <c r="DC369" s="16"/>
      <c r="DD369" s="16"/>
      <c r="DE369" s="16"/>
      <c r="DF369" s="16"/>
      <c r="DG369" s="16"/>
      <c r="DH369" s="16"/>
      <c r="DI369" s="16"/>
      <c r="DJ369" s="16"/>
      <c r="DK369" s="16"/>
      <c r="LK369" t="s">
        <v>16</v>
      </c>
      <c r="LL369">
        <v>8</v>
      </c>
      <c r="LM369" t="s">
        <v>12</v>
      </c>
    </row>
    <row r="370" spans="1:325" ht="15.75" thickBot="1" x14ac:dyDescent="0.3">
      <c r="A370" s="9" t="s">
        <v>12</v>
      </c>
      <c r="B370" s="10" t="s">
        <v>52</v>
      </c>
      <c r="C370" s="10" t="s">
        <v>39</v>
      </c>
      <c r="D370" s="11">
        <v>45953</v>
      </c>
      <c r="E370" s="11">
        <f>DATE(YEAR($D370),MONTH($D370)-2,DAY($D370))</f>
        <v>45892</v>
      </c>
      <c r="F370" s="11">
        <f>DATE(YEAR($E370)+$LL370,MONTH($E370),DAY($E370))</f>
        <v>50275</v>
      </c>
      <c r="G370" s="11">
        <f>DATE(YEAR($F370)+$LL370,MONTH($F370),DAY($F370))</f>
        <v>54658</v>
      </c>
      <c r="H370" s="11">
        <f>DATE(YEAR($G370)+$LL370,MONTH($G370),DAY($G370))</f>
        <v>59041</v>
      </c>
      <c r="I370" s="11">
        <f>DATE(YEAR($H370)+$LL370,MONTH($H370),DAY($H370))</f>
        <v>63424</v>
      </c>
      <c r="J370" s="12">
        <f>DATE(YEAR($I370)+$LL370,MONTH($I370),DAY($I370))</f>
        <v>67807</v>
      </c>
      <c r="K370" s="15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  <c r="AF370" s="16"/>
      <c r="AG370" s="16"/>
      <c r="AH370" s="16"/>
      <c r="AI370" s="16"/>
      <c r="AJ370" s="16"/>
      <c r="AK370" s="16"/>
      <c r="AL370" s="16"/>
      <c r="AM370" s="16"/>
      <c r="AN370" s="16"/>
      <c r="AO370" s="16"/>
      <c r="AP370" s="16"/>
      <c r="AQ370" s="16"/>
      <c r="AR370" s="16"/>
      <c r="AS370" s="16"/>
      <c r="AT370" s="16"/>
      <c r="AU370" s="16"/>
      <c r="AV370" s="16"/>
      <c r="AW370" s="16"/>
      <c r="AX370" s="16"/>
      <c r="AY370" s="16"/>
      <c r="AZ370" s="16"/>
      <c r="BA370" s="16"/>
      <c r="BB370" s="16"/>
      <c r="BC370" s="16"/>
      <c r="BD370" s="16"/>
      <c r="BE370" s="16"/>
      <c r="BF370" s="16"/>
      <c r="BG370" s="16"/>
      <c r="BH370" s="16"/>
      <c r="BI370" s="16"/>
      <c r="BJ370" s="16"/>
      <c r="BK370" s="16"/>
      <c r="BL370" s="16"/>
      <c r="BM370" s="16"/>
      <c r="BN370" s="16"/>
      <c r="BO370" s="16"/>
      <c r="BP370" s="16"/>
      <c r="BQ370" s="16"/>
      <c r="BR370" s="16"/>
      <c r="BS370" s="16"/>
      <c r="BT370" s="16"/>
      <c r="BU370" s="16"/>
      <c r="BV370" s="16"/>
      <c r="BW370" s="16"/>
      <c r="BX370" s="16"/>
      <c r="BY370" s="16"/>
      <c r="BZ370" s="16"/>
      <c r="CA370" s="16"/>
      <c r="CB370" s="16"/>
      <c r="CC370" s="16"/>
      <c r="CD370" s="16"/>
      <c r="CE370" s="16"/>
      <c r="CF370" s="16"/>
      <c r="CG370" s="16"/>
      <c r="CH370" s="16"/>
      <c r="CI370" s="16"/>
      <c r="CJ370" s="16"/>
      <c r="CK370" s="16"/>
      <c r="CL370" s="16"/>
      <c r="CM370" s="16"/>
      <c r="CN370" s="16"/>
      <c r="CO370" s="16"/>
      <c r="CP370" s="16"/>
      <c r="CQ370" s="16"/>
      <c r="CR370" s="16"/>
      <c r="CS370" s="16"/>
      <c r="CT370" s="16"/>
      <c r="CU370" s="16"/>
      <c r="CV370" s="16"/>
      <c r="CW370" s="16"/>
      <c r="CX370" s="16"/>
      <c r="CY370" s="16"/>
      <c r="CZ370" s="16"/>
      <c r="DA370" s="16"/>
      <c r="DB370" s="16"/>
      <c r="DC370" s="16"/>
      <c r="DD370" s="16"/>
      <c r="DE370" s="16"/>
      <c r="DF370" s="16"/>
      <c r="DG370" s="16"/>
      <c r="DH370" s="16"/>
      <c r="DI370" s="16"/>
      <c r="DJ370" s="16"/>
      <c r="DK370" s="16"/>
      <c r="LK370" t="s">
        <v>16</v>
      </c>
      <c r="LL370">
        <v>12</v>
      </c>
      <c r="LM370" t="s">
        <v>12</v>
      </c>
    </row>
    <row r="371" spans="1:325" ht="15.75" thickBot="1" x14ac:dyDescent="0.3">
      <c r="A371" s="9" t="s">
        <v>12</v>
      </c>
      <c r="B371" s="10" t="s">
        <v>52</v>
      </c>
      <c r="C371" s="10" t="s">
        <v>43</v>
      </c>
      <c r="D371" s="11">
        <v>44586.536111111112</v>
      </c>
      <c r="E371" s="11">
        <f>DATE(YEAR($D371),MONTH($D371)-1,DAY($D371))</f>
        <v>44555</v>
      </c>
      <c r="F371" s="11">
        <f>DATE(YEAR($E371),MONTH($E371),DAY($E371)+$LL371*30.4/10000)</f>
        <v>45284</v>
      </c>
      <c r="G371" s="11">
        <f>DATE(YEAR($F371),MONTH($F371),DAY($F371)+$LL371*30.4/10000)</f>
        <v>46013</v>
      </c>
      <c r="H371" s="11">
        <f>DATE(YEAR($G371),MONTH($G371),DAY($G371)+$LL371*30.4/10000)</f>
        <v>46742</v>
      </c>
      <c r="I371" s="11">
        <f>DATE(YEAR($H371),MONTH($H371),DAY($H371)+$LL371*30.4/10000)</f>
        <v>47471</v>
      </c>
      <c r="J371" s="12">
        <f>DATE(YEAR($I371),MONTH($I371),DAY($I371)+$LL371*30.4/10000)</f>
        <v>48200</v>
      </c>
      <c r="K371" s="15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  <c r="AF371" s="16"/>
      <c r="AG371" s="16"/>
      <c r="AH371" s="16"/>
      <c r="AI371" s="16"/>
      <c r="AJ371" s="16"/>
      <c r="AK371" s="16"/>
      <c r="AL371" s="16"/>
      <c r="AM371" s="16"/>
      <c r="AN371" s="16"/>
      <c r="AO371" s="16"/>
      <c r="AP371" s="16"/>
      <c r="AQ371" s="16"/>
      <c r="AR371" s="16"/>
      <c r="AS371" s="16"/>
      <c r="AT371" s="16"/>
      <c r="AU371" s="16"/>
      <c r="AV371" s="16"/>
      <c r="AW371" s="16"/>
      <c r="AX371" s="16"/>
      <c r="AY371" s="16"/>
      <c r="AZ371" s="16"/>
      <c r="BA371" s="16"/>
      <c r="BB371" s="16"/>
      <c r="BC371" s="16"/>
      <c r="BD371" s="16"/>
      <c r="BE371" s="16"/>
      <c r="BF371" s="16"/>
      <c r="BG371" s="16"/>
      <c r="BH371" s="16"/>
      <c r="BI371" s="16"/>
      <c r="BJ371" s="16"/>
      <c r="BK371" s="16"/>
      <c r="BL371" s="16"/>
      <c r="BM371" s="16"/>
      <c r="BN371" s="16"/>
      <c r="BO371" s="16"/>
      <c r="BP371" s="16"/>
      <c r="BQ371" s="16"/>
      <c r="BR371" s="16"/>
      <c r="BS371" s="16"/>
      <c r="BT371" s="16"/>
      <c r="BU371" s="16"/>
      <c r="BV371" s="16"/>
      <c r="BW371" s="16"/>
      <c r="BX371" s="16"/>
      <c r="BY371" s="16"/>
      <c r="BZ371" s="16"/>
      <c r="CA371" s="16"/>
      <c r="CB371" s="16"/>
      <c r="CC371" s="16"/>
      <c r="CD371" s="16"/>
      <c r="CE371" s="16"/>
      <c r="CF371" s="16"/>
      <c r="CG371" s="16"/>
      <c r="CH371" s="16"/>
      <c r="CI371" s="16"/>
      <c r="CJ371" s="16"/>
      <c r="CK371" s="16"/>
      <c r="CL371" s="16"/>
      <c r="CM371" s="16"/>
      <c r="CN371" s="16"/>
      <c r="CO371" s="16"/>
      <c r="CP371" s="16"/>
      <c r="CQ371" s="16"/>
      <c r="CR371" s="16"/>
      <c r="CS371" s="16"/>
      <c r="CT371" s="16"/>
      <c r="CU371" s="16"/>
      <c r="CV371" s="16"/>
      <c r="CW371" s="16"/>
      <c r="CX371" s="16"/>
      <c r="CY371" s="16"/>
      <c r="CZ371" s="16"/>
      <c r="DA371" s="16"/>
      <c r="DB371" s="16"/>
      <c r="DC371" s="16"/>
      <c r="DD371" s="16"/>
      <c r="DE371" s="16"/>
      <c r="DF371" s="16"/>
      <c r="DG371" s="16"/>
      <c r="DH371" s="16">
        <v>1</v>
      </c>
      <c r="DI371" s="16"/>
      <c r="DJ371" s="16"/>
      <c r="DK371" s="16"/>
      <c r="LK371" t="s">
        <v>15</v>
      </c>
      <c r="LL371">
        <v>240000</v>
      </c>
      <c r="LM371" t="s">
        <v>12</v>
      </c>
    </row>
    <row r="372" spans="1:325" ht="15.75" thickBot="1" x14ac:dyDescent="0.3">
      <c r="A372" s="9" t="s">
        <v>12</v>
      </c>
      <c r="B372" s="10" t="s">
        <v>52</v>
      </c>
      <c r="C372" s="10" t="s">
        <v>44</v>
      </c>
      <c r="D372" s="11">
        <v>43873.606944444444</v>
      </c>
      <c r="E372" s="11">
        <f>DATE(YEAR($D372),MONTH($D372),DAY($D372)-7)</f>
        <v>43866</v>
      </c>
      <c r="F372" s="11">
        <f>DATE(YEAR($E372),MONTH($E372)+$LL372,DAY($E372))</f>
        <v>44444</v>
      </c>
      <c r="G372" s="11">
        <f>DATE(YEAR($F372),MONTH($F372)+$LL372,DAY($F372))</f>
        <v>45021</v>
      </c>
      <c r="H372" s="11">
        <f>DATE(YEAR($G372),MONTH($G372)+$LL372,DAY($G372))</f>
        <v>45601</v>
      </c>
      <c r="I372" s="11">
        <f>DATE(YEAR($H372),MONTH($H372)+$LL372,DAY($H372))</f>
        <v>46178</v>
      </c>
      <c r="J372" s="12">
        <f>DATE(YEAR($I372),MONTH($I372)+$LL372,DAY($I372))</f>
        <v>46757</v>
      </c>
      <c r="K372" s="15"/>
      <c r="L372" s="16"/>
      <c r="M372" s="16"/>
      <c r="N372" s="16">
        <v>1</v>
      </c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  <c r="AF372" s="16"/>
      <c r="AG372" s="16"/>
      <c r="AH372" s="16"/>
      <c r="AI372" s="16"/>
      <c r="AJ372" s="16"/>
      <c r="AK372" s="16"/>
      <c r="AL372" s="16"/>
      <c r="AM372" s="16"/>
      <c r="AN372" s="16"/>
      <c r="AO372" s="16"/>
      <c r="AP372" s="16"/>
      <c r="AQ372" s="16"/>
      <c r="AR372" s="16"/>
      <c r="AS372" s="16"/>
      <c r="AT372" s="16"/>
      <c r="AU372" s="16"/>
      <c r="AV372" s="16"/>
      <c r="AW372" s="16"/>
      <c r="AX372" s="16"/>
      <c r="AY372" s="16"/>
      <c r="AZ372" s="16"/>
      <c r="BA372" s="16"/>
      <c r="BB372" s="16"/>
      <c r="BC372" s="16"/>
      <c r="BD372" s="16"/>
      <c r="BE372" s="16"/>
      <c r="BF372" s="16"/>
      <c r="BG372" s="16"/>
      <c r="BH372" s="16"/>
      <c r="BI372" s="16"/>
      <c r="BJ372" s="16"/>
      <c r="BK372" s="16"/>
      <c r="BL372" s="16"/>
      <c r="BM372" s="16"/>
      <c r="BN372" s="16"/>
      <c r="BO372" s="16"/>
      <c r="BP372" s="16"/>
      <c r="BQ372" s="16"/>
      <c r="BR372" s="16"/>
      <c r="BS372" s="16"/>
      <c r="BT372" s="16"/>
      <c r="BU372" s="16"/>
      <c r="BV372" s="16"/>
      <c r="BW372" s="16"/>
      <c r="BX372" s="16"/>
      <c r="BY372" s="16"/>
      <c r="BZ372" s="16"/>
      <c r="CA372" s="16"/>
      <c r="CB372" s="16"/>
      <c r="CC372" s="16"/>
      <c r="CD372" s="16"/>
      <c r="CE372" s="16"/>
      <c r="CF372" s="16"/>
      <c r="CG372" s="16"/>
      <c r="CH372" s="16"/>
      <c r="CI372" s="16"/>
      <c r="CJ372" s="16"/>
      <c r="CK372" s="16"/>
      <c r="CL372" s="16"/>
      <c r="CM372" s="16"/>
      <c r="CN372" s="16"/>
      <c r="CO372" s="16"/>
      <c r="CP372" s="16"/>
      <c r="CQ372" s="16"/>
      <c r="CR372" s="16">
        <v>1</v>
      </c>
      <c r="CS372" s="16"/>
      <c r="CT372" s="16"/>
      <c r="CU372" s="16"/>
      <c r="CV372" s="16"/>
      <c r="CW372" s="16"/>
      <c r="CX372" s="16"/>
      <c r="CY372" s="16"/>
      <c r="CZ372" s="16"/>
      <c r="DA372" s="16"/>
      <c r="DB372" s="16"/>
      <c r="DC372" s="16"/>
      <c r="DD372" s="16"/>
      <c r="DE372" s="16"/>
      <c r="DF372" s="16"/>
      <c r="DG372" s="16"/>
      <c r="DH372" s="16"/>
      <c r="DI372" s="16"/>
      <c r="DJ372" s="16"/>
      <c r="DK372" s="16"/>
      <c r="LK372" t="s">
        <v>18</v>
      </c>
      <c r="LL372">
        <v>19</v>
      </c>
      <c r="LM372" t="s">
        <v>12</v>
      </c>
    </row>
    <row r="373" spans="1:325" ht="15.75" thickBot="1" x14ac:dyDescent="0.3">
      <c r="A373" s="9" t="s">
        <v>12</v>
      </c>
      <c r="B373" s="10" t="s">
        <v>52</v>
      </c>
      <c r="C373" s="10" t="s">
        <v>32</v>
      </c>
      <c r="D373" s="11">
        <v>44586.536111111112</v>
      </c>
      <c r="E373" s="11">
        <f>DATE(YEAR($D373),MONTH($D373)-1,DAY($D373))</f>
        <v>44555</v>
      </c>
      <c r="F373" s="11">
        <f>DATE(YEAR($E373),MONTH($E373),DAY($E373)+$LL373*30.4/10000)</f>
        <v>45284</v>
      </c>
      <c r="G373" s="11">
        <f>DATE(YEAR($F373),MONTH($F373),DAY($F373)+$LL373*30.4/10000)</f>
        <v>46013</v>
      </c>
      <c r="H373" s="11">
        <f>DATE(YEAR($G373),MONTH($G373),DAY($G373)+$LL373*30.4/10000)</f>
        <v>46742</v>
      </c>
      <c r="I373" s="11">
        <f>DATE(YEAR($H373),MONTH($H373),DAY($H373)+$LL373*30.4/10000)</f>
        <v>47471</v>
      </c>
      <c r="J373" s="12">
        <f>DATE(YEAR($I373),MONTH($I373),DAY($I373)+$LL373*30.4/10000)</f>
        <v>48200</v>
      </c>
      <c r="K373" s="15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  <c r="AF373" s="16"/>
      <c r="AG373" s="16"/>
      <c r="AH373" s="16"/>
      <c r="AI373" s="16"/>
      <c r="AJ373" s="16"/>
      <c r="AK373" s="16"/>
      <c r="AL373" s="16"/>
      <c r="AM373" s="16"/>
      <c r="AN373" s="16"/>
      <c r="AO373" s="16"/>
      <c r="AP373" s="16"/>
      <c r="AQ373" s="16"/>
      <c r="AR373" s="16"/>
      <c r="AS373" s="16"/>
      <c r="AT373" s="16"/>
      <c r="AU373" s="16"/>
      <c r="AV373" s="16"/>
      <c r="AW373" s="16"/>
      <c r="AX373" s="16"/>
      <c r="AY373" s="16"/>
      <c r="AZ373" s="16"/>
      <c r="BA373" s="16"/>
      <c r="BB373" s="16"/>
      <c r="BC373" s="16"/>
      <c r="BD373" s="16"/>
      <c r="BE373" s="16"/>
      <c r="BF373" s="16"/>
      <c r="BG373" s="16"/>
      <c r="BH373" s="16"/>
      <c r="BI373" s="16"/>
      <c r="BJ373" s="16"/>
      <c r="BK373" s="16"/>
      <c r="BL373" s="16"/>
      <c r="BM373" s="16"/>
      <c r="BN373" s="16"/>
      <c r="BO373" s="16"/>
      <c r="BP373" s="16"/>
      <c r="BQ373" s="16"/>
      <c r="BR373" s="16"/>
      <c r="BS373" s="16"/>
      <c r="BT373" s="16"/>
      <c r="BU373" s="16"/>
      <c r="BV373" s="16"/>
      <c r="BW373" s="16"/>
      <c r="BX373" s="16"/>
      <c r="BY373" s="16"/>
      <c r="BZ373" s="16"/>
      <c r="CA373" s="16"/>
      <c r="CB373" s="16"/>
      <c r="CC373" s="16"/>
      <c r="CD373" s="16"/>
      <c r="CE373" s="16"/>
      <c r="CF373" s="16"/>
      <c r="CG373" s="16"/>
      <c r="CH373" s="16"/>
      <c r="CI373" s="16"/>
      <c r="CJ373" s="16"/>
      <c r="CK373" s="16"/>
      <c r="CL373" s="16"/>
      <c r="CM373" s="16"/>
      <c r="CN373" s="16"/>
      <c r="CO373" s="16"/>
      <c r="CP373" s="16"/>
      <c r="CQ373" s="16"/>
      <c r="CR373" s="16"/>
      <c r="CS373" s="16"/>
      <c r="CT373" s="16"/>
      <c r="CU373" s="16"/>
      <c r="CV373" s="16"/>
      <c r="CW373" s="16"/>
      <c r="CX373" s="16"/>
      <c r="CY373" s="16"/>
      <c r="CZ373" s="16"/>
      <c r="DA373" s="16"/>
      <c r="DB373" s="16"/>
      <c r="DC373" s="16"/>
      <c r="DD373" s="16"/>
      <c r="DE373" s="16"/>
      <c r="DF373" s="16"/>
      <c r="DG373" s="16"/>
      <c r="DH373" s="16">
        <v>1</v>
      </c>
      <c r="DI373" s="16"/>
      <c r="DJ373" s="16"/>
      <c r="DK373" s="16"/>
      <c r="LK373" t="s">
        <v>15</v>
      </c>
      <c r="LL373">
        <v>240000</v>
      </c>
      <c r="LM373" t="s">
        <v>12</v>
      </c>
    </row>
    <row r="374" spans="1:325" ht="15.75" thickBot="1" x14ac:dyDescent="0.3">
      <c r="A374" s="9" t="s">
        <v>12</v>
      </c>
      <c r="B374" s="10" t="s">
        <v>52</v>
      </c>
      <c r="C374" s="10" t="s">
        <v>33</v>
      </c>
      <c r="D374" s="11">
        <v>43941.337500000001</v>
      </c>
      <c r="E374" s="11">
        <f>DATE(YEAR($D374),MONTH($D374)-1,DAY($D374))</f>
        <v>43910</v>
      </c>
      <c r="F374" s="11">
        <f>DATE(YEAR($E374),MONTH($E374),DAY($E374)+$LL374/10)</f>
        <v>44510</v>
      </c>
      <c r="G374" s="11">
        <f>DATE(YEAR($F374),MONTH($F374),DAY($F374)+$LL374/10)</f>
        <v>45110</v>
      </c>
      <c r="H374" s="11">
        <f>DATE(YEAR($G374),MONTH($G374),DAY($G374)+$LL374/10)</f>
        <v>45710</v>
      </c>
      <c r="I374" s="11">
        <f>DATE(YEAR($H374),MONTH($H374),DAY($H374)+$LL374/10)</f>
        <v>46310</v>
      </c>
      <c r="J374" s="12">
        <f>DATE(YEAR($I374),MONTH($I374),DAY($I374)+$LL374/10)</f>
        <v>46910</v>
      </c>
      <c r="K374" s="15"/>
      <c r="L374" s="16"/>
      <c r="M374" s="16"/>
      <c r="N374" s="16"/>
      <c r="O374" s="16"/>
      <c r="P374" s="16"/>
      <c r="Q374" s="16"/>
      <c r="R374" s="16"/>
      <c r="S374" s="16"/>
      <c r="T374" s="16">
        <v>1</v>
      </c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  <c r="AF374" s="16"/>
      <c r="AG374" s="16"/>
      <c r="AH374" s="16"/>
      <c r="AI374" s="16"/>
      <c r="AJ374" s="16"/>
      <c r="AK374" s="16"/>
      <c r="AL374" s="16"/>
      <c r="AM374" s="16"/>
      <c r="AN374" s="16"/>
      <c r="AO374" s="16"/>
      <c r="AP374" s="16"/>
      <c r="AQ374" s="16"/>
      <c r="AR374" s="16"/>
      <c r="AS374" s="16"/>
      <c r="AT374" s="16"/>
      <c r="AU374" s="16"/>
      <c r="AV374" s="16"/>
      <c r="AW374" s="16"/>
      <c r="AX374" s="16"/>
      <c r="AY374" s="16"/>
      <c r="AZ374" s="16"/>
      <c r="BA374" s="16"/>
      <c r="BB374" s="16"/>
      <c r="BC374" s="16"/>
      <c r="BD374" s="16"/>
      <c r="BE374" s="16"/>
      <c r="BF374" s="16"/>
      <c r="BG374" s="16"/>
      <c r="BH374" s="16"/>
      <c r="BI374" s="16"/>
      <c r="BJ374" s="16"/>
      <c r="BK374" s="16"/>
      <c r="BL374" s="16"/>
      <c r="BM374" s="16"/>
      <c r="BN374" s="16"/>
      <c r="BO374" s="16"/>
      <c r="BP374" s="16"/>
      <c r="BQ374" s="16"/>
      <c r="BR374" s="16"/>
      <c r="BS374" s="16"/>
      <c r="BT374" s="16"/>
      <c r="BU374" s="16"/>
      <c r="BV374" s="16"/>
      <c r="BW374" s="16"/>
      <c r="BX374" s="16"/>
      <c r="BY374" s="16"/>
      <c r="BZ374" s="16"/>
      <c r="CA374" s="16"/>
      <c r="CB374" s="16"/>
      <c r="CC374" s="16"/>
      <c r="CD374" s="16"/>
      <c r="CE374" s="16"/>
      <c r="CF374" s="16"/>
      <c r="CG374" s="16"/>
      <c r="CH374" s="16"/>
      <c r="CI374" s="16"/>
      <c r="CJ374" s="16"/>
      <c r="CK374" s="16"/>
      <c r="CL374" s="16"/>
      <c r="CM374" s="16"/>
      <c r="CN374" s="16"/>
      <c r="CO374" s="16"/>
      <c r="CP374" s="16"/>
      <c r="CQ374" s="16"/>
      <c r="CR374" s="16"/>
      <c r="CS374" s="16"/>
      <c r="CT374" s="16"/>
      <c r="CU374" s="16"/>
      <c r="CV374" s="16"/>
      <c r="CW374" s="16"/>
      <c r="CX374" s="16"/>
      <c r="CY374" s="16"/>
      <c r="CZ374" s="16"/>
      <c r="DA374" s="16"/>
      <c r="DB374" s="16">
        <v>1</v>
      </c>
      <c r="DC374" s="16"/>
      <c r="DD374" s="16"/>
      <c r="DE374" s="16"/>
      <c r="DF374" s="16"/>
      <c r="DG374" s="16"/>
      <c r="DH374" s="16"/>
      <c r="DI374" s="16"/>
      <c r="DJ374" s="16"/>
      <c r="DK374" s="16"/>
      <c r="LK374" t="s">
        <v>21</v>
      </c>
      <c r="LL374">
        <v>6000</v>
      </c>
      <c r="LM374" t="s">
        <v>12</v>
      </c>
    </row>
    <row r="375" spans="1:325" ht="15.75" thickBot="1" x14ac:dyDescent="0.3">
      <c r="A375" s="9" t="s">
        <v>12</v>
      </c>
      <c r="B375" s="10" t="s">
        <v>52</v>
      </c>
      <c r="C375" s="10" t="s">
        <v>33</v>
      </c>
      <c r="D375" s="11">
        <v>43914.904861111114</v>
      </c>
      <c r="E375" s="11">
        <f>DATE(YEAR($D375),MONTH($D375)-1,DAY($D375))</f>
        <v>43885</v>
      </c>
      <c r="F375" s="11">
        <f>DATE(YEAR($E375),MONTH($E375),DAY($E375)+$LL375/10)</f>
        <v>44485</v>
      </c>
      <c r="G375" s="11">
        <f>DATE(YEAR($F375),MONTH($F375),DAY($F375)+$LL375/10)</f>
        <v>45085</v>
      </c>
      <c r="H375" s="11">
        <f>DATE(YEAR($G375),MONTH($G375),DAY($G375)+$LL375/10)</f>
        <v>45685</v>
      </c>
      <c r="I375" s="11">
        <f>DATE(YEAR($H375),MONTH($H375),DAY($H375)+$LL375/10)</f>
        <v>46285</v>
      </c>
      <c r="J375" s="12">
        <f>DATE(YEAR($I375),MONTH($I375),DAY($I375)+$LL375/10)</f>
        <v>46885</v>
      </c>
      <c r="K375" s="15"/>
      <c r="L375" s="16"/>
      <c r="M375" s="16"/>
      <c r="N375" s="16"/>
      <c r="O375" s="16"/>
      <c r="P375" s="16"/>
      <c r="Q375" s="16">
        <v>1</v>
      </c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  <c r="AF375" s="16"/>
      <c r="AG375" s="16"/>
      <c r="AH375" s="16"/>
      <c r="AI375" s="16"/>
      <c r="AJ375" s="16"/>
      <c r="AK375" s="16"/>
      <c r="AL375" s="16"/>
      <c r="AM375" s="16"/>
      <c r="AN375" s="16"/>
      <c r="AO375" s="16"/>
      <c r="AP375" s="16"/>
      <c r="AQ375" s="16"/>
      <c r="AR375" s="16"/>
      <c r="AS375" s="16"/>
      <c r="AT375" s="16"/>
      <c r="AU375" s="16"/>
      <c r="AV375" s="16"/>
      <c r="AW375" s="16"/>
      <c r="AX375" s="16"/>
      <c r="AY375" s="16"/>
      <c r="AZ375" s="16"/>
      <c r="BA375" s="16"/>
      <c r="BB375" s="16"/>
      <c r="BC375" s="16"/>
      <c r="BD375" s="16"/>
      <c r="BE375" s="16"/>
      <c r="BF375" s="16"/>
      <c r="BG375" s="16"/>
      <c r="BH375" s="16"/>
      <c r="BI375" s="16"/>
      <c r="BJ375" s="16"/>
      <c r="BK375" s="16"/>
      <c r="BL375" s="16"/>
      <c r="BM375" s="16"/>
      <c r="BN375" s="16"/>
      <c r="BO375" s="16"/>
      <c r="BP375" s="16"/>
      <c r="BQ375" s="16"/>
      <c r="BR375" s="16"/>
      <c r="BS375" s="16"/>
      <c r="BT375" s="16"/>
      <c r="BU375" s="16"/>
      <c r="BV375" s="16"/>
      <c r="BW375" s="16"/>
      <c r="BX375" s="16"/>
      <c r="BY375" s="16"/>
      <c r="BZ375" s="16"/>
      <c r="CA375" s="16"/>
      <c r="CB375" s="16"/>
      <c r="CC375" s="16"/>
      <c r="CD375" s="16"/>
      <c r="CE375" s="16"/>
      <c r="CF375" s="16"/>
      <c r="CG375" s="16"/>
      <c r="CH375" s="16"/>
      <c r="CI375" s="16"/>
      <c r="CJ375" s="16"/>
      <c r="CK375" s="16"/>
      <c r="CL375" s="16"/>
      <c r="CM375" s="16"/>
      <c r="CN375" s="16"/>
      <c r="CO375" s="16"/>
      <c r="CP375" s="16"/>
      <c r="CQ375" s="16"/>
      <c r="CR375" s="16"/>
      <c r="CS375" s="16"/>
      <c r="CT375" s="16"/>
      <c r="CU375" s="16"/>
      <c r="CV375" s="16"/>
      <c r="CW375" s="16"/>
      <c r="CX375" s="16">
        <v>1</v>
      </c>
      <c r="CY375" s="16"/>
      <c r="CZ375" s="16"/>
      <c r="DA375" s="16"/>
      <c r="DB375" s="16"/>
      <c r="DC375" s="16"/>
      <c r="DD375" s="16"/>
      <c r="DE375" s="16"/>
      <c r="DF375" s="16"/>
      <c r="DG375" s="16"/>
      <c r="DH375" s="16"/>
      <c r="DI375" s="16"/>
      <c r="DJ375" s="16"/>
      <c r="DK375" s="16"/>
      <c r="LK375" t="s">
        <v>21</v>
      </c>
      <c r="LL375">
        <v>6000</v>
      </c>
      <c r="LM375" t="s">
        <v>12</v>
      </c>
    </row>
    <row r="376" spans="1:325" ht="15.75" thickBot="1" x14ac:dyDescent="0.3">
      <c r="A376" s="9" t="s">
        <v>12</v>
      </c>
      <c r="B376" s="10" t="s">
        <v>52</v>
      </c>
      <c r="C376" s="10" t="s">
        <v>34</v>
      </c>
      <c r="D376" s="11">
        <v>44377.65</v>
      </c>
      <c r="E376" s="11">
        <f>DATE(YEAR($D376),MONTH($D376),DAY($D376)-7)</f>
        <v>44370</v>
      </c>
      <c r="F376" s="11">
        <f>DATE(YEAR($E376),MONTH($E376)+$LL376,DAY($E376))</f>
        <v>45496</v>
      </c>
      <c r="G376" s="11">
        <f>DATE(YEAR($F376),MONTH($F376)+$LL376,DAY($F376))</f>
        <v>46622</v>
      </c>
      <c r="H376" s="11">
        <f>DATE(YEAR($G376),MONTH($G376)+$LL376,DAY($G376))</f>
        <v>47749</v>
      </c>
      <c r="I376" s="11">
        <f>DATE(YEAR($H376),MONTH($H376)+$LL376,DAY($H376))</f>
        <v>48875</v>
      </c>
      <c r="J376" s="12">
        <f>DATE(YEAR($I376),MONTH($I376)+$LL376,DAY($I376))</f>
        <v>50002</v>
      </c>
      <c r="K376" s="15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  <c r="AF376" s="16"/>
      <c r="AG376" s="16"/>
      <c r="AH376" s="16"/>
      <c r="AI376" s="16"/>
      <c r="AJ376" s="16"/>
      <c r="AK376" s="16"/>
      <c r="AL376" s="16"/>
      <c r="AM376" s="16"/>
      <c r="AN376" s="16"/>
      <c r="AO376" s="16"/>
      <c r="AP376" s="16"/>
      <c r="AQ376" s="16"/>
      <c r="AR376" s="16"/>
      <c r="AS376" s="16"/>
      <c r="AT376" s="16"/>
      <c r="AU376" s="16"/>
      <c r="AV376" s="16"/>
      <c r="AW376" s="16"/>
      <c r="AX376" s="16"/>
      <c r="AY376" s="16"/>
      <c r="AZ376" s="16"/>
      <c r="BA376" s="16"/>
      <c r="BB376" s="16"/>
      <c r="BC376" s="16"/>
      <c r="BD376" s="16"/>
      <c r="BE376" s="16"/>
      <c r="BF376" s="16"/>
      <c r="BG376" s="16"/>
      <c r="BH376" s="16"/>
      <c r="BI376" s="16"/>
      <c r="BJ376" s="16"/>
      <c r="BK376" s="16"/>
      <c r="BL376" s="16"/>
      <c r="BM376" s="16"/>
      <c r="BN376" s="16"/>
      <c r="BO376" s="16"/>
      <c r="BP376" s="16"/>
      <c r="BQ376" s="16"/>
      <c r="BR376" s="16"/>
      <c r="BS376" s="16"/>
      <c r="BT376" s="16"/>
      <c r="BU376" s="16"/>
      <c r="BV376" s="16"/>
      <c r="BW376" s="16"/>
      <c r="BX376" s="16"/>
      <c r="BY376" s="16"/>
      <c r="BZ376" s="16"/>
      <c r="CA376" s="16"/>
      <c r="CB376" s="16"/>
      <c r="CC376" s="16"/>
      <c r="CD376" s="16"/>
      <c r="CE376" s="16"/>
      <c r="CF376" s="16"/>
      <c r="CG376" s="16"/>
      <c r="CH376" s="16">
        <v>1</v>
      </c>
      <c r="CI376" s="16"/>
      <c r="CJ376" s="16"/>
      <c r="CK376" s="16"/>
      <c r="CL376" s="16"/>
      <c r="CM376" s="16"/>
      <c r="CN376" s="16"/>
      <c r="CO376" s="16"/>
      <c r="CP376" s="16"/>
      <c r="CQ376" s="16"/>
      <c r="CR376" s="16"/>
      <c r="CS376" s="16"/>
      <c r="CT376" s="16"/>
      <c r="CU376" s="16"/>
      <c r="CV376" s="16"/>
      <c r="CW376" s="16"/>
      <c r="CX376" s="16"/>
      <c r="CY376" s="16"/>
      <c r="CZ376" s="16"/>
      <c r="DA376" s="16"/>
      <c r="DB376" s="16"/>
      <c r="DC376" s="16"/>
      <c r="DD376" s="16"/>
      <c r="DE376" s="16"/>
      <c r="DF376" s="16"/>
      <c r="DG376" s="16"/>
      <c r="DH376" s="16"/>
      <c r="DI376" s="16"/>
      <c r="DJ376" s="16"/>
      <c r="DK376" s="16"/>
      <c r="LK376" t="s">
        <v>18</v>
      </c>
      <c r="LL376">
        <v>37</v>
      </c>
      <c r="LM376" t="s">
        <v>12</v>
      </c>
    </row>
    <row r="377" spans="1:325" ht="15.75" thickBot="1" x14ac:dyDescent="0.3">
      <c r="A377" s="9" t="s">
        <v>12</v>
      </c>
      <c r="B377" s="10" t="s">
        <v>52</v>
      </c>
      <c r="C377" s="10" t="s">
        <v>38</v>
      </c>
      <c r="D377" s="11">
        <v>43994.461805555555</v>
      </c>
      <c r="E377" s="11">
        <f>DATE(YEAR($D377),MONTH($D377)-1,DAY($D377))</f>
        <v>43963</v>
      </c>
      <c r="F377" s="11">
        <f>DATE(YEAR($E377),MONTH($E377),DAY($E377)+$LL377*30.4/650)</f>
        <v>44804</v>
      </c>
      <c r="G377" s="11">
        <f>DATE(YEAR($F377),MONTH($F377),DAY($F377)+$LL377*30.4/650)</f>
        <v>45645</v>
      </c>
      <c r="H377" s="11">
        <f>DATE(YEAR($G377),MONTH($G377),DAY($G377)+$LL377*30.4/650)</f>
        <v>46486</v>
      </c>
      <c r="I377" s="11">
        <f>DATE(YEAR($H377),MONTH($H377),DAY($H377)+$LL377*30.4/650)</f>
        <v>47327</v>
      </c>
      <c r="J377" s="12">
        <f>DATE(YEAR($I377),MONTH($I377),DAY($I377)+$LL377*30.4/650)</f>
        <v>48168</v>
      </c>
      <c r="K377" s="15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>
        <v>1</v>
      </c>
      <c r="AC377" s="16"/>
      <c r="AD377" s="16"/>
      <c r="AE377" s="16"/>
      <c r="AF377" s="16"/>
      <c r="AG377" s="16"/>
      <c r="AH377" s="16"/>
      <c r="AI377" s="16"/>
      <c r="AJ377" s="16"/>
      <c r="AK377" s="16"/>
      <c r="AL377" s="16"/>
      <c r="AM377" s="16"/>
      <c r="AN377" s="16"/>
      <c r="AO377" s="16"/>
      <c r="AP377" s="16"/>
      <c r="AQ377" s="16"/>
      <c r="AR377" s="16"/>
      <c r="AS377" s="16"/>
      <c r="AT377" s="16"/>
      <c r="AU377" s="16"/>
      <c r="AV377" s="16"/>
      <c r="AW377" s="16"/>
      <c r="AX377" s="16"/>
      <c r="AY377" s="16"/>
      <c r="AZ377" s="16"/>
      <c r="BA377" s="16"/>
      <c r="BB377" s="16"/>
      <c r="BC377" s="16"/>
      <c r="BD377" s="16"/>
      <c r="BE377" s="16"/>
      <c r="BF377" s="16"/>
      <c r="BG377" s="16"/>
      <c r="BH377" s="16"/>
      <c r="BI377" s="16"/>
      <c r="BJ377" s="16"/>
      <c r="BK377" s="16"/>
      <c r="BL377" s="16"/>
      <c r="BM377" s="16"/>
      <c r="BN377" s="16"/>
      <c r="BO377" s="16"/>
      <c r="BP377" s="16"/>
      <c r="BQ377" s="16"/>
      <c r="BR377" s="16"/>
      <c r="BS377" s="16"/>
      <c r="BT377" s="16"/>
      <c r="BU377" s="16"/>
      <c r="BV377" s="16"/>
      <c r="BW377" s="16"/>
      <c r="BX377" s="16"/>
      <c r="BY377" s="16"/>
      <c r="BZ377" s="16"/>
      <c r="CA377" s="16"/>
      <c r="CB377" s="16"/>
      <c r="CC377" s="16"/>
      <c r="CD377" s="16"/>
      <c r="CE377" s="16"/>
      <c r="CF377" s="16"/>
      <c r="CG377" s="16"/>
      <c r="CH377" s="16"/>
      <c r="CI377" s="16"/>
      <c r="CJ377" s="16"/>
      <c r="CK377" s="16"/>
      <c r="CL377" s="16"/>
      <c r="CM377" s="16"/>
      <c r="CN377" s="16"/>
      <c r="CO377" s="16"/>
      <c r="CP377" s="16"/>
      <c r="CQ377" s="16"/>
      <c r="CR377" s="16"/>
      <c r="CS377" s="16"/>
      <c r="CT377" s="16"/>
      <c r="CU377" s="16"/>
      <c r="CV377" s="16"/>
      <c r="CW377" s="16"/>
      <c r="CX377" s="16"/>
      <c r="CY377" s="16"/>
      <c r="CZ377" s="16"/>
      <c r="DA377" s="16"/>
      <c r="DB377" s="16"/>
      <c r="DC377" s="16"/>
      <c r="DD377" s="16"/>
      <c r="DE377" s="16"/>
      <c r="DF377" s="16"/>
      <c r="DG377" s="16"/>
      <c r="DH377" s="16"/>
      <c r="DI377" s="16"/>
      <c r="DJ377" s="16"/>
      <c r="DK377" s="16"/>
      <c r="LK377" t="s">
        <v>28</v>
      </c>
      <c r="LL377">
        <v>18000</v>
      </c>
      <c r="LM377" t="s">
        <v>12</v>
      </c>
    </row>
    <row r="378" spans="1:325" ht="15.75" thickBot="1" x14ac:dyDescent="0.3">
      <c r="A378" s="9" t="s">
        <v>12</v>
      </c>
      <c r="B378" s="10" t="s">
        <v>53</v>
      </c>
      <c r="C378" s="10" t="s">
        <v>27</v>
      </c>
      <c r="D378" s="11">
        <v>44144.574999999997</v>
      </c>
      <c r="E378" s="11">
        <f>DATE(YEAR($D378),MONTH($D378)-1,DAY($D378))</f>
        <v>44113</v>
      </c>
      <c r="F378" s="11">
        <f>DATE(YEAR($E378),MONTH($E378),DAY($E378)+$LL378*30.4/650)</f>
        <v>44954</v>
      </c>
      <c r="G378" s="11">
        <f>DATE(YEAR($F378),MONTH($F378),DAY($F378)+$LL378*30.4/650)</f>
        <v>45795</v>
      </c>
      <c r="H378" s="11">
        <f>DATE(YEAR($G378),MONTH($G378),DAY($G378)+$LL378*30.4/650)</f>
        <v>46636</v>
      </c>
      <c r="I378" s="11">
        <f>DATE(YEAR($H378),MONTH($H378),DAY($H378)+$LL378*30.4/650)</f>
        <v>47477</v>
      </c>
      <c r="J378" s="12">
        <f>DATE(YEAR($I378),MONTH($I378),DAY($I378)+$LL378*30.4/650)</f>
        <v>48318</v>
      </c>
      <c r="K378" s="15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  <c r="AF378" s="16"/>
      <c r="AG378" s="16"/>
      <c r="AH378" s="16"/>
      <c r="AI378" s="16"/>
      <c r="AJ378" s="16"/>
      <c r="AK378" s="16"/>
      <c r="AL378" s="16"/>
      <c r="AM378" s="16"/>
      <c r="AN378" s="16"/>
      <c r="AO378" s="16"/>
      <c r="AP378" s="16"/>
      <c r="AQ378" s="16"/>
      <c r="AR378" s="16"/>
      <c r="AS378" s="16"/>
      <c r="AT378" s="16"/>
      <c r="AU378" s="16"/>
      <c r="AV378" s="16"/>
      <c r="AW378" s="16">
        <v>1</v>
      </c>
      <c r="AX378" s="16"/>
      <c r="AY378" s="16"/>
      <c r="AZ378" s="16"/>
      <c r="BA378" s="16"/>
      <c r="BB378" s="16"/>
      <c r="BC378" s="16"/>
      <c r="BD378" s="16"/>
      <c r="BE378" s="16"/>
      <c r="BF378" s="16"/>
      <c r="BG378" s="16"/>
      <c r="BH378" s="16"/>
      <c r="BI378" s="16"/>
      <c r="BJ378" s="16"/>
      <c r="BK378" s="16"/>
      <c r="BL378" s="16"/>
      <c r="BM378" s="16"/>
      <c r="BN378" s="16"/>
      <c r="BO378" s="16"/>
      <c r="BP378" s="16"/>
      <c r="BQ378" s="16"/>
      <c r="BR378" s="16"/>
      <c r="BS378" s="16"/>
      <c r="BT378" s="16"/>
      <c r="BU378" s="16"/>
      <c r="BV378" s="16"/>
      <c r="BW378" s="16"/>
      <c r="BX378" s="16"/>
      <c r="BY378" s="16"/>
      <c r="BZ378" s="16"/>
      <c r="CA378" s="16"/>
      <c r="CB378" s="16"/>
      <c r="CC378" s="16"/>
      <c r="CD378" s="16"/>
      <c r="CE378" s="16"/>
      <c r="CF378" s="16"/>
      <c r="CG378" s="16"/>
      <c r="CH378" s="16"/>
      <c r="CI378" s="16"/>
      <c r="CJ378" s="16"/>
      <c r="CK378" s="16"/>
      <c r="CL378" s="16"/>
      <c r="CM378" s="16"/>
      <c r="CN378" s="16"/>
      <c r="CO378" s="16"/>
      <c r="CP378" s="16"/>
      <c r="CQ378" s="16"/>
      <c r="CR378" s="16"/>
      <c r="CS378" s="16"/>
      <c r="CT378" s="16"/>
      <c r="CU378" s="16"/>
      <c r="CV378" s="16"/>
      <c r="CW378" s="16"/>
      <c r="CX378" s="16"/>
      <c r="CY378" s="16"/>
      <c r="CZ378" s="16"/>
      <c r="DA378" s="16"/>
      <c r="DB378" s="16"/>
      <c r="DC378" s="16"/>
      <c r="DD378" s="16"/>
      <c r="DE378" s="16"/>
      <c r="DF378" s="16"/>
      <c r="DG378" s="16"/>
      <c r="DH378" s="16"/>
      <c r="DI378" s="16"/>
      <c r="DJ378" s="16"/>
      <c r="DK378" s="16"/>
      <c r="LK378" t="s">
        <v>28</v>
      </c>
      <c r="LL378">
        <v>18000</v>
      </c>
      <c r="LM378" t="s">
        <v>12</v>
      </c>
    </row>
    <row r="379" spans="1:325" ht="15.75" thickBot="1" x14ac:dyDescent="0.3">
      <c r="A379" s="9" t="s">
        <v>12</v>
      </c>
      <c r="B379" s="10" t="s">
        <v>53</v>
      </c>
      <c r="C379" s="10" t="s">
        <v>29</v>
      </c>
      <c r="D379" s="11">
        <v>44075.438888888886</v>
      </c>
      <c r="E379" s="11">
        <f>DATE(YEAR($D379),MONTH($D379),DAY($D379)-7)</f>
        <v>44068</v>
      </c>
      <c r="F379" s="11">
        <f>DATE(YEAR($E379),MONTH($E379)+$LL379,DAY($E379))</f>
        <v>44464</v>
      </c>
      <c r="G379" s="11">
        <f>DATE(YEAR($F379),MONTH($F379)+$LL379,DAY($F379))</f>
        <v>44859</v>
      </c>
      <c r="H379" s="11">
        <f>DATE(YEAR($G379),MONTH($G379)+$LL379,DAY($G379))</f>
        <v>45255</v>
      </c>
      <c r="I379" s="11">
        <f>DATE(YEAR($H379),MONTH($H379)+$LL379,DAY($H379))</f>
        <v>45651</v>
      </c>
      <c r="J379" s="12">
        <f>DATE(YEAR($I379),MONTH($I379)+$LL379,DAY($I379))</f>
        <v>46047</v>
      </c>
      <c r="K379" s="15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  <c r="AF379" s="16"/>
      <c r="AG379" s="16"/>
      <c r="AH379" s="16"/>
      <c r="AI379" s="16"/>
      <c r="AJ379" s="16"/>
      <c r="AK379" s="16"/>
      <c r="AL379" s="16"/>
      <c r="AM379" s="16"/>
      <c r="AN379" s="16"/>
      <c r="AO379" s="16"/>
      <c r="AP379" s="16"/>
      <c r="AQ379" s="16">
        <v>1</v>
      </c>
      <c r="AR379" s="16"/>
      <c r="AS379" s="16"/>
      <c r="AT379" s="16"/>
      <c r="AU379" s="16"/>
      <c r="AV379" s="16"/>
      <c r="AW379" s="16"/>
      <c r="AX379" s="16"/>
      <c r="AY379" s="16"/>
      <c r="AZ379" s="16"/>
      <c r="BA379" s="16"/>
      <c r="BB379" s="16"/>
      <c r="BC379" s="16"/>
      <c r="BD379" s="16"/>
      <c r="BE379" s="16"/>
      <c r="BF379" s="16"/>
      <c r="BG379" s="16"/>
      <c r="BH379" s="16"/>
      <c r="BI379" s="16"/>
      <c r="BJ379" s="16"/>
      <c r="BK379" s="16"/>
      <c r="BL379" s="16"/>
      <c r="BM379" s="16"/>
      <c r="BN379" s="16"/>
      <c r="BO379" s="16"/>
      <c r="BP379" s="16"/>
      <c r="BQ379" s="16"/>
      <c r="BR379" s="16"/>
      <c r="BS379" s="16"/>
      <c r="BT379" s="16"/>
      <c r="BU379" s="16"/>
      <c r="BV379" s="16"/>
      <c r="BW379" s="16"/>
      <c r="BX379" s="16"/>
      <c r="BY379" s="16"/>
      <c r="BZ379" s="16"/>
      <c r="CA379" s="16"/>
      <c r="CB379" s="16"/>
      <c r="CC379" s="16"/>
      <c r="CD379" s="16"/>
      <c r="CE379" s="16"/>
      <c r="CF379" s="16"/>
      <c r="CG379" s="16"/>
      <c r="CH379" s="16"/>
      <c r="CI379" s="16"/>
      <c r="CJ379" s="16"/>
      <c r="CK379" s="16"/>
      <c r="CL379" s="16"/>
      <c r="CM379" s="16"/>
      <c r="CN379" s="16"/>
      <c r="CO379" s="16"/>
      <c r="CP379" s="16"/>
      <c r="CQ379" s="16"/>
      <c r="CR379" s="16"/>
      <c r="CS379" s="16"/>
      <c r="CT379" s="16"/>
      <c r="CU379" s="16">
        <v>1</v>
      </c>
      <c r="CV379" s="16"/>
      <c r="CW379" s="16"/>
      <c r="CX379" s="16"/>
      <c r="CY379" s="16"/>
      <c r="CZ379" s="16"/>
      <c r="DA379" s="16"/>
      <c r="DB379" s="16"/>
      <c r="DC379" s="16"/>
      <c r="DD379" s="16"/>
      <c r="DE379" s="16"/>
      <c r="DF379" s="16"/>
      <c r="DG379" s="16"/>
      <c r="DH379" s="16"/>
      <c r="DI379" s="16"/>
      <c r="DJ379" s="16"/>
      <c r="DK379" s="16"/>
      <c r="LK379" t="s">
        <v>18</v>
      </c>
      <c r="LL379">
        <v>13</v>
      </c>
      <c r="LM379" t="s">
        <v>12</v>
      </c>
    </row>
    <row r="380" spans="1:325" ht="15.75" thickBot="1" x14ac:dyDescent="0.3">
      <c r="A380" s="9" t="s">
        <v>12</v>
      </c>
      <c r="B380" s="10" t="s">
        <v>53</v>
      </c>
      <c r="C380" s="10" t="s">
        <v>30</v>
      </c>
      <c r="D380" s="11">
        <v>44090.581250000003</v>
      </c>
      <c r="E380" s="11">
        <f>DATE(YEAR($D380),MONTH($D380),DAY($D380)-7)</f>
        <v>44083</v>
      </c>
      <c r="F380" s="11">
        <f>DATE(YEAR($E380),MONTH($E380)+$LL380,DAY($E380))</f>
        <v>44478</v>
      </c>
      <c r="G380" s="11">
        <f>DATE(YEAR($F380),MONTH($F380)+$LL380,DAY($F380))</f>
        <v>44874</v>
      </c>
      <c r="H380" s="11">
        <f>DATE(YEAR($G380),MONTH($G380)+$LL380,DAY($G380))</f>
        <v>45269</v>
      </c>
      <c r="I380" s="11">
        <f>DATE(YEAR($H380),MONTH($H380)+$LL380,DAY($H380))</f>
        <v>45666</v>
      </c>
      <c r="J380" s="12">
        <f>DATE(YEAR($I380),MONTH($I380)+$LL380,DAY($I380))</f>
        <v>46062</v>
      </c>
      <c r="K380" s="15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  <c r="AF380" s="16"/>
      <c r="AG380" s="16"/>
      <c r="AH380" s="16"/>
      <c r="AI380" s="16"/>
      <c r="AJ380" s="16"/>
      <c r="AK380" s="16"/>
      <c r="AL380" s="16"/>
      <c r="AM380" s="16"/>
      <c r="AN380" s="16"/>
      <c r="AO380" s="16"/>
      <c r="AP380" s="16"/>
      <c r="AQ380" s="16"/>
      <c r="AR380" s="16"/>
      <c r="AS380" s="16">
        <v>1</v>
      </c>
      <c r="AT380" s="16"/>
      <c r="AU380" s="16"/>
      <c r="AV380" s="16"/>
      <c r="AW380" s="16"/>
      <c r="AX380" s="16"/>
      <c r="AY380" s="16"/>
      <c r="AZ380" s="16"/>
      <c r="BA380" s="16"/>
      <c r="BB380" s="16"/>
      <c r="BC380" s="16"/>
      <c r="BD380" s="16"/>
      <c r="BE380" s="16"/>
      <c r="BF380" s="16"/>
      <c r="BG380" s="16"/>
      <c r="BH380" s="16"/>
      <c r="BI380" s="16"/>
      <c r="BJ380" s="16"/>
      <c r="BK380" s="16"/>
      <c r="BL380" s="16"/>
      <c r="BM380" s="16"/>
      <c r="BN380" s="16"/>
      <c r="BO380" s="16"/>
      <c r="BP380" s="16"/>
      <c r="BQ380" s="16"/>
      <c r="BR380" s="16"/>
      <c r="BS380" s="16"/>
      <c r="BT380" s="16"/>
      <c r="BU380" s="16"/>
      <c r="BV380" s="16"/>
      <c r="BW380" s="16"/>
      <c r="BX380" s="16"/>
      <c r="BY380" s="16"/>
      <c r="BZ380" s="16"/>
      <c r="CA380" s="16"/>
      <c r="CB380" s="16"/>
      <c r="CC380" s="16"/>
      <c r="CD380" s="16"/>
      <c r="CE380" s="16"/>
      <c r="CF380" s="16"/>
      <c r="CG380" s="16"/>
      <c r="CH380" s="16"/>
      <c r="CI380" s="16"/>
      <c r="CJ380" s="16"/>
      <c r="CK380" s="16"/>
      <c r="CL380" s="16"/>
      <c r="CM380" s="16"/>
      <c r="CN380" s="16"/>
      <c r="CO380" s="16"/>
      <c r="CP380" s="16"/>
      <c r="CQ380" s="16"/>
      <c r="CR380" s="16"/>
      <c r="CS380" s="16"/>
      <c r="CT380" s="16"/>
      <c r="CU380" s="16"/>
      <c r="CV380" s="16"/>
      <c r="CW380" s="16">
        <v>1</v>
      </c>
      <c r="CX380" s="16"/>
      <c r="CY380" s="16"/>
      <c r="CZ380" s="16"/>
      <c r="DA380" s="16"/>
      <c r="DB380" s="16"/>
      <c r="DC380" s="16"/>
      <c r="DD380" s="16"/>
      <c r="DE380" s="16"/>
      <c r="DF380" s="16"/>
      <c r="DG380" s="16"/>
      <c r="DH380" s="16"/>
      <c r="DI380" s="16"/>
      <c r="DJ380" s="16"/>
      <c r="DK380" s="16"/>
      <c r="LK380" t="s">
        <v>18</v>
      </c>
      <c r="LL380">
        <v>13</v>
      </c>
      <c r="LM380" t="s">
        <v>12</v>
      </c>
    </row>
    <row r="381" spans="1:325" ht="15.75" thickBot="1" x14ac:dyDescent="0.3">
      <c r="A381" s="9" t="s">
        <v>12</v>
      </c>
      <c r="B381" s="10" t="s">
        <v>53</v>
      </c>
      <c r="C381" s="10" t="s">
        <v>31</v>
      </c>
      <c r="D381" s="11">
        <v>46156.786805555559</v>
      </c>
      <c r="E381" s="11">
        <f t="shared" ref="E381:E386" si="17">DATE(YEAR($D381),MONTH($D381)-1,DAY($D381))</f>
        <v>46126</v>
      </c>
      <c r="F381" s="11">
        <f>DATE(YEAR($E381),MONTH($E381),DAY($E381)+$LL381/10)</f>
        <v>48226</v>
      </c>
      <c r="G381" s="11">
        <f>DATE(YEAR($F381),MONTH($F381),DAY($F381)+$LL381/10)</f>
        <v>50326</v>
      </c>
      <c r="H381" s="11">
        <f>DATE(YEAR($G381),MONTH($G381),DAY($G381)+$LL381/10)</f>
        <v>52426</v>
      </c>
      <c r="I381" s="11">
        <f>DATE(YEAR($H381),MONTH($H381),DAY($H381)+$LL381/10)</f>
        <v>54526</v>
      </c>
      <c r="J381" s="12">
        <f>DATE(YEAR($I381),MONTH($I381),DAY($I381)+$LL381/10)</f>
        <v>56626</v>
      </c>
      <c r="K381" s="15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  <c r="AF381" s="16"/>
      <c r="AG381" s="16"/>
      <c r="AH381" s="16"/>
      <c r="AI381" s="16"/>
      <c r="AJ381" s="16"/>
      <c r="AK381" s="16"/>
      <c r="AL381" s="16"/>
      <c r="AM381" s="16"/>
      <c r="AN381" s="16"/>
      <c r="AO381" s="16"/>
      <c r="AP381" s="16"/>
      <c r="AQ381" s="16"/>
      <c r="AR381" s="16"/>
      <c r="AS381" s="16"/>
      <c r="AT381" s="16"/>
      <c r="AU381" s="16"/>
      <c r="AV381" s="16"/>
      <c r="AW381" s="16"/>
      <c r="AX381" s="16"/>
      <c r="AY381" s="16"/>
      <c r="AZ381" s="16"/>
      <c r="BA381" s="16"/>
      <c r="BB381" s="16"/>
      <c r="BC381" s="16"/>
      <c r="BD381" s="16"/>
      <c r="BE381" s="16"/>
      <c r="BF381" s="16"/>
      <c r="BG381" s="16"/>
      <c r="BH381" s="16"/>
      <c r="BI381" s="16"/>
      <c r="BJ381" s="16"/>
      <c r="BK381" s="16"/>
      <c r="BL381" s="16"/>
      <c r="BM381" s="16"/>
      <c r="BN381" s="16"/>
      <c r="BO381" s="16"/>
      <c r="BP381" s="16"/>
      <c r="BQ381" s="16"/>
      <c r="BR381" s="16"/>
      <c r="BS381" s="16"/>
      <c r="BT381" s="16"/>
      <c r="BU381" s="16"/>
      <c r="BV381" s="16"/>
      <c r="BW381" s="16"/>
      <c r="BX381" s="16"/>
      <c r="BY381" s="16"/>
      <c r="BZ381" s="16"/>
      <c r="CA381" s="16"/>
      <c r="CB381" s="16"/>
      <c r="CC381" s="16"/>
      <c r="CD381" s="16"/>
      <c r="CE381" s="16"/>
      <c r="CF381" s="16"/>
      <c r="CG381" s="16"/>
      <c r="CH381" s="16"/>
      <c r="CI381" s="16"/>
      <c r="CJ381" s="16"/>
      <c r="CK381" s="16"/>
      <c r="CL381" s="16"/>
      <c r="CM381" s="16"/>
      <c r="CN381" s="16"/>
      <c r="CO381" s="16"/>
      <c r="CP381" s="16"/>
      <c r="CQ381" s="16"/>
      <c r="CR381" s="16"/>
      <c r="CS381" s="16"/>
      <c r="CT381" s="16"/>
      <c r="CU381" s="16"/>
      <c r="CV381" s="16"/>
      <c r="CW381" s="16"/>
      <c r="CX381" s="16"/>
      <c r="CY381" s="16"/>
      <c r="CZ381" s="16"/>
      <c r="DA381" s="16"/>
      <c r="DB381" s="16"/>
      <c r="DC381" s="16"/>
      <c r="DD381" s="16"/>
      <c r="DE381" s="16"/>
      <c r="DF381" s="16"/>
      <c r="DG381" s="16"/>
      <c r="DH381" s="16"/>
      <c r="DI381" s="16"/>
      <c r="DJ381" s="16"/>
      <c r="DK381" s="16"/>
      <c r="LK381" t="s">
        <v>21</v>
      </c>
      <c r="LL381">
        <v>21000</v>
      </c>
      <c r="LM381" t="s">
        <v>12</v>
      </c>
    </row>
    <row r="382" spans="1:325" ht="15.75" thickBot="1" x14ac:dyDescent="0.3">
      <c r="A382" s="9" t="s">
        <v>12</v>
      </c>
      <c r="B382" s="10" t="s">
        <v>53</v>
      </c>
      <c r="C382" s="10" t="s">
        <v>31</v>
      </c>
      <c r="D382" s="11">
        <v>45944.638194444444</v>
      </c>
      <c r="E382" s="11">
        <f t="shared" si="17"/>
        <v>45914</v>
      </c>
      <c r="F382" s="11">
        <f>DATE(YEAR($E382),MONTH($E382),DAY($E382)+$LL382/10)</f>
        <v>48014</v>
      </c>
      <c r="G382" s="11">
        <f>DATE(YEAR($F382),MONTH($F382),DAY($F382)+$LL382/10)</f>
        <v>50114</v>
      </c>
      <c r="H382" s="11">
        <f>DATE(YEAR($G382),MONTH($G382),DAY($G382)+$LL382/10)</f>
        <v>52214</v>
      </c>
      <c r="I382" s="11">
        <f>DATE(YEAR($H382),MONTH($H382),DAY($H382)+$LL382/10)</f>
        <v>54314</v>
      </c>
      <c r="J382" s="12">
        <f>DATE(YEAR($I382),MONTH($I382),DAY($I382)+$LL382/10)</f>
        <v>56414</v>
      </c>
      <c r="K382" s="15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  <c r="AF382" s="16"/>
      <c r="AG382" s="16"/>
      <c r="AH382" s="16"/>
      <c r="AI382" s="16"/>
      <c r="AJ382" s="16"/>
      <c r="AK382" s="16"/>
      <c r="AL382" s="16"/>
      <c r="AM382" s="16"/>
      <c r="AN382" s="16"/>
      <c r="AO382" s="16"/>
      <c r="AP382" s="16"/>
      <c r="AQ382" s="16"/>
      <c r="AR382" s="16"/>
      <c r="AS382" s="16"/>
      <c r="AT382" s="16"/>
      <c r="AU382" s="16"/>
      <c r="AV382" s="16"/>
      <c r="AW382" s="16"/>
      <c r="AX382" s="16"/>
      <c r="AY382" s="16"/>
      <c r="AZ382" s="16"/>
      <c r="BA382" s="16"/>
      <c r="BB382" s="16"/>
      <c r="BC382" s="16"/>
      <c r="BD382" s="16"/>
      <c r="BE382" s="16"/>
      <c r="BF382" s="16"/>
      <c r="BG382" s="16"/>
      <c r="BH382" s="16"/>
      <c r="BI382" s="16"/>
      <c r="BJ382" s="16"/>
      <c r="BK382" s="16"/>
      <c r="BL382" s="16"/>
      <c r="BM382" s="16"/>
      <c r="BN382" s="16"/>
      <c r="BO382" s="16"/>
      <c r="BP382" s="16"/>
      <c r="BQ382" s="16"/>
      <c r="BR382" s="16"/>
      <c r="BS382" s="16"/>
      <c r="BT382" s="16"/>
      <c r="BU382" s="16"/>
      <c r="BV382" s="16"/>
      <c r="BW382" s="16"/>
      <c r="BX382" s="16"/>
      <c r="BY382" s="16"/>
      <c r="BZ382" s="16"/>
      <c r="CA382" s="16"/>
      <c r="CB382" s="16"/>
      <c r="CC382" s="16"/>
      <c r="CD382" s="16"/>
      <c r="CE382" s="16"/>
      <c r="CF382" s="16"/>
      <c r="CG382" s="16"/>
      <c r="CH382" s="16"/>
      <c r="CI382" s="16"/>
      <c r="CJ382" s="16"/>
      <c r="CK382" s="16"/>
      <c r="CL382" s="16"/>
      <c r="CM382" s="16"/>
      <c r="CN382" s="16"/>
      <c r="CO382" s="16"/>
      <c r="CP382" s="16"/>
      <c r="CQ382" s="16"/>
      <c r="CR382" s="16"/>
      <c r="CS382" s="16"/>
      <c r="CT382" s="16"/>
      <c r="CU382" s="16"/>
      <c r="CV382" s="16"/>
      <c r="CW382" s="16"/>
      <c r="CX382" s="16"/>
      <c r="CY382" s="16"/>
      <c r="CZ382" s="16"/>
      <c r="DA382" s="16"/>
      <c r="DB382" s="16"/>
      <c r="DC382" s="16"/>
      <c r="DD382" s="16"/>
      <c r="DE382" s="16"/>
      <c r="DF382" s="16"/>
      <c r="DG382" s="16"/>
      <c r="DH382" s="16"/>
      <c r="DI382" s="16"/>
      <c r="DJ382" s="16"/>
      <c r="DK382" s="16"/>
      <c r="LK382" t="s">
        <v>21</v>
      </c>
      <c r="LL382">
        <v>21000</v>
      </c>
      <c r="LM382" t="s">
        <v>12</v>
      </c>
    </row>
    <row r="383" spans="1:325" ht="15.75" thickBot="1" x14ac:dyDescent="0.3">
      <c r="A383" s="9" t="s">
        <v>12</v>
      </c>
      <c r="B383" s="10" t="s">
        <v>53</v>
      </c>
      <c r="C383" s="10" t="s">
        <v>24</v>
      </c>
      <c r="D383" s="11">
        <v>46158.888194444444</v>
      </c>
      <c r="E383" s="11">
        <f t="shared" si="17"/>
        <v>46128</v>
      </c>
      <c r="F383" s="11">
        <f>DATE(YEAR($E383),MONTH($E383),DAY($E383)+$LL383*30.4/10000)</f>
        <v>49776</v>
      </c>
      <c r="G383" s="11">
        <f>DATE(YEAR($F383),MONTH($F383),DAY($F383)+$LL383*30.4/10000)</f>
        <v>53424</v>
      </c>
      <c r="H383" s="11">
        <f>DATE(YEAR($G383),MONTH($G383),DAY($G383)+$LL383*30.4/10000)</f>
        <v>57072</v>
      </c>
      <c r="I383" s="11">
        <f>DATE(YEAR($H383),MONTH($H383),DAY($H383)+$LL383*30.4/10000)</f>
        <v>60720</v>
      </c>
      <c r="J383" s="12">
        <f>DATE(YEAR($I383),MONTH($I383),DAY($I383)+$LL383*30.4/10000)</f>
        <v>64368</v>
      </c>
      <c r="K383" s="15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  <c r="AF383" s="16"/>
      <c r="AG383" s="16"/>
      <c r="AH383" s="16"/>
      <c r="AI383" s="16"/>
      <c r="AJ383" s="16"/>
      <c r="AK383" s="16"/>
      <c r="AL383" s="16"/>
      <c r="AM383" s="16"/>
      <c r="AN383" s="16"/>
      <c r="AO383" s="16"/>
      <c r="AP383" s="16"/>
      <c r="AQ383" s="16"/>
      <c r="AR383" s="16"/>
      <c r="AS383" s="16"/>
      <c r="AT383" s="16"/>
      <c r="AU383" s="16"/>
      <c r="AV383" s="16"/>
      <c r="AW383" s="16"/>
      <c r="AX383" s="16"/>
      <c r="AY383" s="16"/>
      <c r="AZ383" s="16"/>
      <c r="BA383" s="16"/>
      <c r="BB383" s="16"/>
      <c r="BC383" s="16"/>
      <c r="BD383" s="16"/>
      <c r="BE383" s="16"/>
      <c r="BF383" s="16"/>
      <c r="BG383" s="16"/>
      <c r="BH383" s="16"/>
      <c r="BI383" s="16"/>
      <c r="BJ383" s="16"/>
      <c r="BK383" s="16"/>
      <c r="BL383" s="16"/>
      <c r="BM383" s="16"/>
      <c r="BN383" s="16"/>
      <c r="BO383" s="16"/>
      <c r="BP383" s="16"/>
      <c r="BQ383" s="16"/>
      <c r="BR383" s="16"/>
      <c r="BS383" s="16"/>
      <c r="BT383" s="16"/>
      <c r="BU383" s="16"/>
      <c r="BV383" s="16"/>
      <c r="BW383" s="16"/>
      <c r="BX383" s="16"/>
      <c r="BY383" s="16"/>
      <c r="BZ383" s="16"/>
      <c r="CA383" s="16"/>
      <c r="CB383" s="16"/>
      <c r="CC383" s="16"/>
      <c r="CD383" s="16"/>
      <c r="CE383" s="16"/>
      <c r="CF383" s="16"/>
      <c r="CG383" s="16"/>
      <c r="CH383" s="16"/>
      <c r="CI383" s="16"/>
      <c r="CJ383" s="16"/>
      <c r="CK383" s="16"/>
      <c r="CL383" s="16"/>
      <c r="CM383" s="16"/>
      <c r="CN383" s="16"/>
      <c r="CO383" s="16"/>
      <c r="CP383" s="16"/>
      <c r="CQ383" s="16"/>
      <c r="CR383" s="16"/>
      <c r="CS383" s="16"/>
      <c r="CT383" s="16"/>
      <c r="CU383" s="16"/>
      <c r="CV383" s="16"/>
      <c r="CW383" s="16"/>
      <c r="CX383" s="16"/>
      <c r="CY383" s="16"/>
      <c r="CZ383" s="16"/>
      <c r="DA383" s="16"/>
      <c r="DB383" s="16"/>
      <c r="DC383" s="16"/>
      <c r="DD383" s="16"/>
      <c r="DE383" s="16"/>
      <c r="DF383" s="16"/>
      <c r="DG383" s="16"/>
      <c r="DH383" s="16"/>
      <c r="DI383" s="16"/>
      <c r="DJ383" s="16"/>
      <c r="DK383" s="16"/>
      <c r="LK383" t="s">
        <v>15</v>
      </c>
      <c r="LL383">
        <v>1200000</v>
      </c>
      <c r="LM383" t="s">
        <v>12</v>
      </c>
    </row>
    <row r="384" spans="1:325" ht="15.75" thickBot="1" x14ac:dyDescent="0.3">
      <c r="A384" s="9" t="s">
        <v>12</v>
      </c>
      <c r="B384" s="10" t="s">
        <v>53</v>
      </c>
      <c r="C384" s="10" t="s">
        <v>25</v>
      </c>
      <c r="D384" s="11">
        <v>43896.65625</v>
      </c>
      <c r="E384" s="11">
        <f t="shared" si="17"/>
        <v>43867</v>
      </c>
      <c r="F384" s="11">
        <f>DATE(YEAR($E384),MONTH($E384),DAY($E384)+$LL384*30.4/10000)</f>
        <v>44596</v>
      </c>
      <c r="G384" s="11">
        <f>DATE(YEAR($F384),MONTH($F384),DAY($F384)+$LL384*30.4/10000)</f>
        <v>45325</v>
      </c>
      <c r="H384" s="11">
        <f>DATE(YEAR($G384),MONTH($G384),DAY($G384)+$LL384*30.4/10000)</f>
        <v>46054</v>
      </c>
      <c r="I384" s="11">
        <f>DATE(YEAR($H384),MONTH($H384),DAY($H384)+$LL384*30.4/10000)</f>
        <v>46783</v>
      </c>
      <c r="J384" s="12">
        <f>DATE(YEAR($I384),MONTH($I384),DAY($I384)+$LL384*30.4/10000)</f>
        <v>47512</v>
      </c>
      <c r="K384" s="15"/>
      <c r="L384" s="16"/>
      <c r="M384" s="16"/>
      <c r="N384" s="16">
        <v>1</v>
      </c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16"/>
      <c r="AH384" s="16"/>
      <c r="AI384" s="16"/>
      <c r="AJ384" s="16"/>
      <c r="AK384" s="16"/>
      <c r="AL384" s="16"/>
      <c r="AM384" s="16"/>
      <c r="AN384" s="16"/>
      <c r="AO384" s="16"/>
      <c r="AP384" s="16"/>
      <c r="AQ384" s="16"/>
      <c r="AR384" s="16"/>
      <c r="AS384" s="16"/>
      <c r="AT384" s="16"/>
      <c r="AU384" s="16"/>
      <c r="AV384" s="16"/>
      <c r="AW384" s="16"/>
      <c r="AX384" s="16"/>
      <c r="AY384" s="16"/>
      <c r="AZ384" s="16"/>
      <c r="BA384" s="16"/>
      <c r="BB384" s="16"/>
      <c r="BC384" s="16"/>
      <c r="BD384" s="16"/>
      <c r="BE384" s="16"/>
      <c r="BF384" s="16"/>
      <c r="BG384" s="16"/>
      <c r="BH384" s="16"/>
      <c r="BI384" s="16"/>
      <c r="BJ384" s="16"/>
      <c r="BK384" s="16"/>
      <c r="BL384" s="16"/>
      <c r="BM384" s="16"/>
      <c r="BN384" s="16"/>
      <c r="BO384" s="16"/>
      <c r="BP384" s="16"/>
      <c r="BQ384" s="16"/>
      <c r="BR384" s="16"/>
      <c r="BS384" s="16"/>
      <c r="BT384" s="16"/>
      <c r="BU384" s="16"/>
      <c r="BV384" s="16"/>
      <c r="BW384" s="16"/>
      <c r="BX384" s="16"/>
      <c r="BY384" s="16"/>
      <c r="BZ384" s="16"/>
      <c r="CA384" s="16"/>
      <c r="CB384" s="16"/>
      <c r="CC384" s="16"/>
      <c r="CD384" s="16"/>
      <c r="CE384" s="16"/>
      <c r="CF384" s="16"/>
      <c r="CG384" s="16"/>
      <c r="CH384" s="16"/>
      <c r="CI384" s="16"/>
      <c r="CJ384" s="16"/>
      <c r="CK384" s="16"/>
      <c r="CL384" s="16"/>
      <c r="CM384" s="16"/>
      <c r="CN384" s="16"/>
      <c r="CO384" s="16"/>
      <c r="CP384" s="16"/>
      <c r="CQ384" s="16"/>
      <c r="CR384" s="16"/>
      <c r="CS384" s="16"/>
      <c r="CT384" s="16"/>
      <c r="CU384" s="16"/>
      <c r="CV384" s="16"/>
      <c r="CW384" s="16"/>
      <c r="CX384" s="16"/>
      <c r="CY384" s="16"/>
      <c r="CZ384" s="16"/>
      <c r="DA384" s="16"/>
      <c r="DB384" s="16"/>
      <c r="DC384" s="16"/>
      <c r="DD384" s="16"/>
      <c r="DE384" s="16"/>
      <c r="DF384" s="16"/>
      <c r="DG384" s="16"/>
      <c r="DH384" s="16"/>
      <c r="DI384" s="16"/>
      <c r="DJ384" s="16"/>
      <c r="DK384" s="16"/>
      <c r="LK384" t="s">
        <v>15</v>
      </c>
      <c r="LL384">
        <v>240000</v>
      </c>
      <c r="LM384" t="s">
        <v>12</v>
      </c>
    </row>
    <row r="385" spans="1:325" ht="15.75" thickBot="1" x14ac:dyDescent="0.3">
      <c r="A385" s="9" t="s">
        <v>12</v>
      </c>
      <c r="B385" s="10" t="s">
        <v>53</v>
      </c>
      <c r="C385" s="10" t="s">
        <v>26</v>
      </c>
      <c r="D385" s="11">
        <v>44880.970833333333</v>
      </c>
      <c r="E385" s="11">
        <f t="shared" si="17"/>
        <v>44849</v>
      </c>
      <c r="F385" s="11">
        <f>DATE(YEAR($E385),MONTH($E385),DAY($E385)+$LL385/10)</f>
        <v>45899</v>
      </c>
      <c r="G385" s="11">
        <f>DATE(YEAR($F385),MONTH($F385),DAY($F385)+$LL385/10)</f>
        <v>46949</v>
      </c>
      <c r="H385" s="11">
        <f>DATE(YEAR($G385),MONTH($G385),DAY($G385)+$LL385/10)</f>
        <v>47999</v>
      </c>
      <c r="I385" s="11">
        <f>DATE(YEAR($H385),MONTH($H385),DAY($H385)+$LL385/10)</f>
        <v>49049</v>
      </c>
      <c r="J385" s="12">
        <f>DATE(YEAR($I385),MONTH($I385),DAY($I385)+$LL385/10)</f>
        <v>50099</v>
      </c>
      <c r="K385" s="15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16"/>
      <c r="AH385" s="16"/>
      <c r="AI385" s="16"/>
      <c r="AJ385" s="16"/>
      <c r="AK385" s="16"/>
      <c r="AL385" s="16"/>
      <c r="AM385" s="16"/>
      <c r="AN385" s="16"/>
      <c r="AO385" s="16"/>
      <c r="AP385" s="16"/>
      <c r="AQ385" s="16"/>
      <c r="AR385" s="16"/>
      <c r="AS385" s="16"/>
      <c r="AT385" s="16"/>
      <c r="AU385" s="16"/>
      <c r="AV385" s="16"/>
      <c r="AW385" s="16"/>
      <c r="AX385" s="16"/>
      <c r="AY385" s="16"/>
      <c r="AZ385" s="16"/>
      <c r="BA385" s="16"/>
      <c r="BB385" s="16"/>
      <c r="BC385" s="16"/>
      <c r="BD385" s="16"/>
      <c r="BE385" s="16"/>
      <c r="BF385" s="16"/>
      <c r="BG385" s="16"/>
      <c r="BH385" s="16"/>
      <c r="BI385" s="16"/>
      <c r="BJ385" s="16"/>
      <c r="BK385" s="16"/>
      <c r="BL385" s="16"/>
      <c r="BM385" s="16"/>
      <c r="BN385" s="16"/>
      <c r="BO385" s="16"/>
      <c r="BP385" s="16"/>
      <c r="BQ385" s="16"/>
      <c r="BR385" s="16"/>
      <c r="BS385" s="16"/>
      <c r="BT385" s="16"/>
      <c r="BU385" s="16"/>
      <c r="BV385" s="16"/>
      <c r="BW385" s="16"/>
      <c r="BX385" s="16"/>
      <c r="BY385" s="16"/>
      <c r="BZ385" s="16"/>
      <c r="CA385" s="16"/>
      <c r="CB385" s="16"/>
      <c r="CC385" s="16"/>
      <c r="CD385" s="16"/>
      <c r="CE385" s="16"/>
      <c r="CF385" s="16"/>
      <c r="CG385" s="16"/>
      <c r="CH385" s="16"/>
      <c r="CI385" s="16"/>
      <c r="CJ385" s="16"/>
      <c r="CK385" s="16"/>
      <c r="CL385" s="16"/>
      <c r="CM385" s="16"/>
      <c r="CN385" s="16"/>
      <c r="CO385" s="16"/>
      <c r="CP385" s="16"/>
      <c r="CQ385" s="16"/>
      <c r="CR385" s="16"/>
      <c r="CS385" s="16"/>
      <c r="CT385" s="16"/>
      <c r="CU385" s="16"/>
      <c r="CV385" s="16"/>
      <c r="CW385" s="16"/>
      <c r="CX385" s="16"/>
      <c r="CY385" s="16"/>
      <c r="CZ385" s="16"/>
      <c r="DA385" s="16"/>
      <c r="DB385" s="16"/>
      <c r="DC385" s="16"/>
      <c r="DD385" s="16"/>
      <c r="DE385" s="16"/>
      <c r="DF385" s="16"/>
      <c r="DG385" s="16"/>
      <c r="DH385" s="16"/>
      <c r="DI385" s="16"/>
      <c r="DJ385" s="16"/>
      <c r="DK385" s="16"/>
      <c r="LK385" t="s">
        <v>21</v>
      </c>
      <c r="LL385">
        <v>10500</v>
      </c>
      <c r="LM385" t="s">
        <v>12</v>
      </c>
    </row>
    <row r="386" spans="1:325" ht="15.75" thickBot="1" x14ac:dyDescent="0.3">
      <c r="A386" s="9" t="s">
        <v>12</v>
      </c>
      <c r="B386" s="10" t="s">
        <v>53</v>
      </c>
      <c r="C386" s="10" t="s">
        <v>26</v>
      </c>
      <c r="D386" s="11">
        <v>44740.948611111111</v>
      </c>
      <c r="E386" s="11">
        <f t="shared" si="17"/>
        <v>44709</v>
      </c>
      <c r="F386" s="11">
        <f>DATE(YEAR($E386),MONTH($E386),DAY($E386)+$LL386/10)</f>
        <v>45759</v>
      </c>
      <c r="G386" s="11">
        <f>DATE(YEAR($F386),MONTH($F386),DAY($F386)+$LL386/10)</f>
        <v>46809</v>
      </c>
      <c r="H386" s="11">
        <f>DATE(YEAR($G386),MONTH($G386),DAY($G386)+$LL386/10)</f>
        <v>47859</v>
      </c>
      <c r="I386" s="11">
        <f>DATE(YEAR($H386),MONTH($H386),DAY($H386)+$LL386/10)</f>
        <v>48909</v>
      </c>
      <c r="J386" s="12">
        <f>DATE(YEAR($I386),MONTH($I386),DAY($I386)+$LL386/10)</f>
        <v>49959</v>
      </c>
      <c r="K386" s="15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  <c r="AF386" s="16"/>
      <c r="AG386" s="16"/>
      <c r="AH386" s="16"/>
      <c r="AI386" s="16"/>
      <c r="AJ386" s="16"/>
      <c r="AK386" s="16"/>
      <c r="AL386" s="16"/>
      <c r="AM386" s="16"/>
      <c r="AN386" s="16"/>
      <c r="AO386" s="16"/>
      <c r="AP386" s="16"/>
      <c r="AQ386" s="16"/>
      <c r="AR386" s="16"/>
      <c r="AS386" s="16"/>
      <c r="AT386" s="16"/>
      <c r="AU386" s="16"/>
      <c r="AV386" s="16"/>
      <c r="AW386" s="16"/>
      <c r="AX386" s="16"/>
      <c r="AY386" s="16"/>
      <c r="AZ386" s="16"/>
      <c r="BA386" s="16"/>
      <c r="BB386" s="16"/>
      <c r="BC386" s="16"/>
      <c r="BD386" s="16"/>
      <c r="BE386" s="16"/>
      <c r="BF386" s="16"/>
      <c r="BG386" s="16"/>
      <c r="BH386" s="16"/>
      <c r="BI386" s="16"/>
      <c r="BJ386" s="16"/>
      <c r="BK386" s="16"/>
      <c r="BL386" s="16"/>
      <c r="BM386" s="16"/>
      <c r="BN386" s="16"/>
      <c r="BO386" s="16"/>
      <c r="BP386" s="16"/>
      <c r="BQ386" s="16"/>
      <c r="BR386" s="16"/>
      <c r="BS386" s="16"/>
      <c r="BT386" s="16"/>
      <c r="BU386" s="16"/>
      <c r="BV386" s="16"/>
      <c r="BW386" s="16"/>
      <c r="BX386" s="16"/>
      <c r="BY386" s="16"/>
      <c r="BZ386" s="16"/>
      <c r="CA386" s="16"/>
      <c r="CB386" s="16"/>
      <c r="CC386" s="16"/>
      <c r="CD386" s="16"/>
      <c r="CE386" s="16"/>
      <c r="CF386" s="16"/>
      <c r="CG386" s="16"/>
      <c r="CH386" s="16"/>
      <c r="CI386" s="16"/>
      <c r="CJ386" s="16"/>
      <c r="CK386" s="16"/>
      <c r="CL386" s="16"/>
      <c r="CM386" s="16"/>
      <c r="CN386" s="16"/>
      <c r="CO386" s="16"/>
      <c r="CP386" s="16"/>
      <c r="CQ386" s="16"/>
      <c r="CR386" s="16"/>
      <c r="CS386" s="16"/>
      <c r="CT386" s="16"/>
      <c r="CU386" s="16"/>
      <c r="CV386" s="16"/>
      <c r="CW386" s="16"/>
      <c r="CX386" s="16"/>
      <c r="CY386" s="16"/>
      <c r="CZ386" s="16"/>
      <c r="DA386" s="16"/>
      <c r="DB386" s="16"/>
      <c r="DC386" s="16"/>
      <c r="DD386" s="16"/>
      <c r="DE386" s="16"/>
      <c r="DF386" s="16"/>
      <c r="DG386" s="16"/>
      <c r="DH386" s="16"/>
      <c r="DI386" s="16"/>
      <c r="DJ386" s="16"/>
      <c r="DK386" s="16"/>
      <c r="LK386" t="s">
        <v>21</v>
      </c>
      <c r="LL386">
        <v>10500</v>
      </c>
      <c r="LM386" t="s">
        <v>12</v>
      </c>
    </row>
    <row r="387" spans="1:325" ht="15.75" thickBot="1" x14ac:dyDescent="0.3">
      <c r="A387" s="9" t="s">
        <v>12</v>
      </c>
      <c r="B387" s="10" t="s">
        <v>53</v>
      </c>
      <c r="C387" s="10" t="s">
        <v>14</v>
      </c>
      <c r="D387" s="11">
        <v>47589.652777777781</v>
      </c>
      <c r="E387" s="11">
        <f>DATE(YEAR($D387),MONTH($D387)-2,DAY($D387))</f>
        <v>47530</v>
      </c>
      <c r="F387" s="11">
        <f>DATE(YEAR($E387)+$LL387,MONTH($E387),DAY($E387))</f>
        <v>51913</v>
      </c>
      <c r="G387" s="11">
        <f>DATE(YEAR($F387)+$LL387,MONTH($F387),DAY($F387))</f>
        <v>56296</v>
      </c>
      <c r="H387" s="11">
        <f>DATE(YEAR($G387)+$LL387,MONTH($G387),DAY($G387))</f>
        <v>60679</v>
      </c>
      <c r="I387" s="11">
        <f>DATE(YEAR($H387)+$LL387,MONTH($H387),DAY($H387))</f>
        <v>65062</v>
      </c>
      <c r="J387" s="12">
        <f>DATE(YEAR($I387)+$LL387,MONTH($I387),DAY($I387))</f>
        <v>69445</v>
      </c>
      <c r="K387" s="15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  <c r="AF387" s="16"/>
      <c r="AG387" s="16"/>
      <c r="AH387" s="16"/>
      <c r="AI387" s="16"/>
      <c r="AJ387" s="16"/>
      <c r="AK387" s="16"/>
      <c r="AL387" s="16"/>
      <c r="AM387" s="16"/>
      <c r="AN387" s="16"/>
      <c r="AO387" s="16"/>
      <c r="AP387" s="16"/>
      <c r="AQ387" s="16"/>
      <c r="AR387" s="16"/>
      <c r="AS387" s="16"/>
      <c r="AT387" s="16"/>
      <c r="AU387" s="16"/>
      <c r="AV387" s="16"/>
      <c r="AW387" s="16"/>
      <c r="AX387" s="16"/>
      <c r="AY387" s="16"/>
      <c r="AZ387" s="16"/>
      <c r="BA387" s="16"/>
      <c r="BB387" s="16"/>
      <c r="BC387" s="16"/>
      <c r="BD387" s="16"/>
      <c r="BE387" s="16"/>
      <c r="BF387" s="16"/>
      <c r="BG387" s="16"/>
      <c r="BH387" s="16"/>
      <c r="BI387" s="16"/>
      <c r="BJ387" s="16"/>
      <c r="BK387" s="16"/>
      <c r="BL387" s="16"/>
      <c r="BM387" s="16"/>
      <c r="BN387" s="16"/>
      <c r="BO387" s="16"/>
      <c r="BP387" s="16"/>
      <c r="BQ387" s="16"/>
      <c r="BR387" s="16"/>
      <c r="BS387" s="16"/>
      <c r="BT387" s="16"/>
      <c r="BU387" s="16"/>
      <c r="BV387" s="16"/>
      <c r="BW387" s="16"/>
      <c r="BX387" s="16"/>
      <c r="BY387" s="16"/>
      <c r="BZ387" s="16"/>
      <c r="CA387" s="16"/>
      <c r="CB387" s="16"/>
      <c r="CC387" s="16"/>
      <c r="CD387" s="16"/>
      <c r="CE387" s="16"/>
      <c r="CF387" s="16"/>
      <c r="CG387" s="16"/>
      <c r="CH387" s="16"/>
      <c r="CI387" s="16"/>
      <c r="CJ387" s="16"/>
      <c r="CK387" s="16"/>
      <c r="CL387" s="16"/>
      <c r="CM387" s="16"/>
      <c r="CN387" s="16"/>
      <c r="CO387" s="16"/>
      <c r="CP387" s="16"/>
      <c r="CQ387" s="16"/>
      <c r="CR387" s="16"/>
      <c r="CS387" s="16"/>
      <c r="CT387" s="16"/>
      <c r="CU387" s="16"/>
      <c r="CV387" s="16"/>
      <c r="CW387" s="16"/>
      <c r="CX387" s="16"/>
      <c r="CY387" s="16"/>
      <c r="CZ387" s="16"/>
      <c r="DA387" s="16"/>
      <c r="DB387" s="16"/>
      <c r="DC387" s="16"/>
      <c r="DD387" s="16"/>
      <c r="DE387" s="16"/>
      <c r="DF387" s="16"/>
      <c r="DG387" s="16"/>
      <c r="DH387" s="16"/>
      <c r="DI387" s="16"/>
      <c r="DJ387" s="16"/>
      <c r="DK387" s="16"/>
      <c r="LK387" t="s">
        <v>16</v>
      </c>
      <c r="LL387">
        <v>12</v>
      </c>
      <c r="LM387" t="s">
        <v>12</v>
      </c>
    </row>
    <row r="388" spans="1:325" ht="15.75" thickBot="1" x14ac:dyDescent="0.3">
      <c r="A388" s="9" t="s">
        <v>12</v>
      </c>
      <c r="B388" s="10" t="s">
        <v>53</v>
      </c>
      <c r="C388" s="10" t="s">
        <v>14</v>
      </c>
      <c r="D388" s="11">
        <v>44386.075694444444</v>
      </c>
      <c r="E388" s="11">
        <f>DATE(YEAR($D388),MONTH($D388)-2,DAY($D388))</f>
        <v>44325</v>
      </c>
      <c r="F388" s="11">
        <f>DATE(YEAR($E388),MONTH($E388),DAY($E388)+$LL388*30.4/10000)</f>
        <v>45237</v>
      </c>
      <c r="G388" s="11">
        <f>DATE(YEAR($F388),MONTH($F388),DAY($F388)+$LL388*30.4/10000)</f>
        <v>46149</v>
      </c>
      <c r="H388" s="11">
        <f>DATE(YEAR($G388),MONTH($G388),DAY($G388)+$LL388*30.4/10000)</f>
        <v>47061</v>
      </c>
      <c r="I388" s="11">
        <f>DATE(YEAR($H388),MONTH($H388),DAY($H388)+$LL388*30.4/10000)</f>
        <v>47973</v>
      </c>
      <c r="J388" s="12">
        <f>DATE(YEAR($I388),MONTH($I388),DAY($I388)+$LL388*30.4/10000)</f>
        <v>48885</v>
      </c>
      <c r="K388" s="15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  <c r="AF388" s="16"/>
      <c r="AG388" s="16"/>
      <c r="AH388" s="16"/>
      <c r="AI388" s="16"/>
      <c r="AJ388" s="16"/>
      <c r="AK388" s="16"/>
      <c r="AL388" s="16"/>
      <c r="AM388" s="16"/>
      <c r="AN388" s="16"/>
      <c r="AO388" s="16"/>
      <c r="AP388" s="16"/>
      <c r="AQ388" s="16"/>
      <c r="AR388" s="16"/>
      <c r="AS388" s="16"/>
      <c r="AT388" s="16"/>
      <c r="AU388" s="16"/>
      <c r="AV388" s="16"/>
      <c r="AW388" s="16"/>
      <c r="AX388" s="16"/>
      <c r="AY388" s="16"/>
      <c r="AZ388" s="16"/>
      <c r="BA388" s="16"/>
      <c r="BB388" s="16"/>
      <c r="BC388" s="16"/>
      <c r="BD388" s="16"/>
      <c r="BE388" s="16"/>
      <c r="BF388" s="16"/>
      <c r="BG388" s="16"/>
      <c r="BH388" s="16"/>
      <c r="BI388" s="16"/>
      <c r="BJ388" s="16"/>
      <c r="BK388" s="16"/>
      <c r="BL388" s="16"/>
      <c r="BM388" s="16"/>
      <c r="BN388" s="16"/>
      <c r="BO388" s="16"/>
      <c r="BP388" s="16"/>
      <c r="BQ388" s="16"/>
      <c r="BR388" s="16"/>
      <c r="BS388" s="16"/>
      <c r="BT388" s="16"/>
      <c r="BU388" s="16"/>
      <c r="BV388" s="16"/>
      <c r="BW388" s="16"/>
      <c r="BX388" s="16"/>
      <c r="BY388" s="16"/>
      <c r="BZ388" s="16"/>
      <c r="CA388" s="16">
        <v>1</v>
      </c>
      <c r="CB388" s="16"/>
      <c r="CC388" s="16"/>
      <c r="CD388" s="16"/>
      <c r="CE388" s="16"/>
      <c r="CF388" s="16"/>
      <c r="CG388" s="16"/>
      <c r="CH388" s="16"/>
      <c r="CI388" s="16"/>
      <c r="CJ388" s="16"/>
      <c r="CK388" s="16"/>
      <c r="CL388" s="16"/>
      <c r="CM388" s="16"/>
      <c r="CN388" s="16"/>
      <c r="CO388" s="16"/>
      <c r="CP388" s="16"/>
      <c r="CQ388" s="16"/>
      <c r="CR388" s="16"/>
      <c r="CS388" s="16"/>
      <c r="CT388" s="16"/>
      <c r="CU388" s="16"/>
      <c r="CV388" s="16"/>
      <c r="CW388" s="16"/>
      <c r="CX388" s="16"/>
      <c r="CY388" s="16"/>
      <c r="CZ388" s="16"/>
      <c r="DA388" s="16"/>
      <c r="DB388" s="16"/>
      <c r="DC388" s="16"/>
      <c r="DD388" s="16"/>
      <c r="DE388" s="16"/>
      <c r="DF388" s="16"/>
      <c r="DG388" s="16"/>
      <c r="DH388" s="16"/>
      <c r="DI388" s="16"/>
      <c r="DJ388" s="16"/>
      <c r="DK388" s="16"/>
      <c r="LK388" t="s">
        <v>15</v>
      </c>
      <c r="LL388">
        <v>300000</v>
      </c>
      <c r="LM388" t="s">
        <v>12</v>
      </c>
    </row>
    <row r="389" spans="1:325" ht="15.75" thickBot="1" x14ac:dyDescent="0.3">
      <c r="A389" s="9" t="s">
        <v>12</v>
      </c>
      <c r="B389" s="10" t="s">
        <v>53</v>
      </c>
      <c r="C389" s="10" t="s">
        <v>14</v>
      </c>
      <c r="D389" s="11">
        <v>44227.152777777781</v>
      </c>
      <c r="E389" s="11">
        <f>DATE(YEAR($D389),MONTH($D389)-2,DAY($D389))</f>
        <v>44166</v>
      </c>
      <c r="F389" s="11">
        <f>DATE(YEAR($E389),MONTH($E389),DAY($E389)+$LL389*30.4/10000)</f>
        <v>45078</v>
      </c>
      <c r="G389" s="11">
        <f>DATE(YEAR($F389),MONTH($F389),DAY($F389)+$LL389*30.4/10000)</f>
        <v>45990</v>
      </c>
      <c r="H389" s="11">
        <f>DATE(YEAR($G389),MONTH($G389),DAY($G389)+$LL389*30.4/10000)</f>
        <v>46902</v>
      </c>
      <c r="I389" s="11">
        <f>DATE(YEAR($H389),MONTH($H389),DAY($H389)+$LL389*30.4/10000)</f>
        <v>47814</v>
      </c>
      <c r="J389" s="12">
        <f>DATE(YEAR($I389),MONTH($I389),DAY($I389)+$LL389*30.4/10000)</f>
        <v>48726</v>
      </c>
      <c r="K389" s="15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6"/>
      <c r="AE389" s="16"/>
      <c r="AF389" s="16"/>
      <c r="AG389" s="16"/>
      <c r="AH389" s="16"/>
      <c r="AI389" s="16"/>
      <c r="AJ389" s="16"/>
      <c r="AK389" s="16"/>
      <c r="AL389" s="16"/>
      <c r="AM389" s="16"/>
      <c r="AN389" s="16"/>
      <c r="AO389" s="16"/>
      <c r="AP389" s="16"/>
      <c r="AQ389" s="16"/>
      <c r="AR389" s="16"/>
      <c r="AS389" s="16"/>
      <c r="AT389" s="16"/>
      <c r="AU389" s="16"/>
      <c r="AV389" s="16"/>
      <c r="AW389" s="16"/>
      <c r="AX389" s="16"/>
      <c r="AY389" s="16"/>
      <c r="AZ389" s="16"/>
      <c r="BA389" s="16"/>
      <c r="BB389" s="16"/>
      <c r="BC389" s="16"/>
      <c r="BD389" s="16"/>
      <c r="BE389" s="16">
        <v>1</v>
      </c>
      <c r="BF389" s="16"/>
      <c r="BG389" s="16"/>
      <c r="BH389" s="16"/>
      <c r="BI389" s="16"/>
      <c r="BJ389" s="16"/>
      <c r="BK389" s="16"/>
      <c r="BL389" s="16"/>
      <c r="BM389" s="16"/>
      <c r="BN389" s="16"/>
      <c r="BO389" s="16"/>
      <c r="BP389" s="16"/>
      <c r="BQ389" s="16"/>
      <c r="BR389" s="16"/>
      <c r="BS389" s="16"/>
      <c r="BT389" s="16"/>
      <c r="BU389" s="16"/>
      <c r="BV389" s="16"/>
      <c r="BW389" s="16"/>
      <c r="BX389" s="16"/>
      <c r="BY389" s="16"/>
      <c r="BZ389" s="16"/>
      <c r="CA389" s="16"/>
      <c r="CB389" s="16"/>
      <c r="CC389" s="16"/>
      <c r="CD389" s="16"/>
      <c r="CE389" s="16"/>
      <c r="CF389" s="16"/>
      <c r="CG389" s="16"/>
      <c r="CH389" s="16"/>
      <c r="CI389" s="16"/>
      <c r="CJ389" s="16"/>
      <c r="CK389" s="16"/>
      <c r="CL389" s="16"/>
      <c r="CM389" s="16"/>
      <c r="CN389" s="16"/>
      <c r="CO389" s="16"/>
      <c r="CP389" s="16"/>
      <c r="CQ389" s="16"/>
      <c r="CR389" s="16"/>
      <c r="CS389" s="16"/>
      <c r="CT389" s="16"/>
      <c r="CU389" s="16"/>
      <c r="CV389" s="16"/>
      <c r="CW389" s="16"/>
      <c r="CX389" s="16"/>
      <c r="CY389" s="16"/>
      <c r="CZ389" s="16"/>
      <c r="DA389" s="16"/>
      <c r="DB389" s="16"/>
      <c r="DC389" s="16"/>
      <c r="DD389" s="16"/>
      <c r="DE389" s="16"/>
      <c r="DF389" s="16"/>
      <c r="DG389" s="16"/>
      <c r="DH389" s="16"/>
      <c r="DI389" s="16"/>
      <c r="DJ389" s="16"/>
      <c r="DK389" s="16"/>
      <c r="LK389" t="s">
        <v>15</v>
      </c>
      <c r="LL389">
        <v>300000</v>
      </c>
      <c r="LM389" t="s">
        <v>12</v>
      </c>
    </row>
    <row r="390" spans="1:325" ht="15.75" thickBot="1" x14ac:dyDescent="0.3">
      <c r="A390" s="9" t="s">
        <v>12</v>
      </c>
      <c r="B390" s="10" t="s">
        <v>53</v>
      </c>
      <c r="C390" s="10" t="s">
        <v>14</v>
      </c>
      <c r="D390" s="11">
        <v>47407.426388888889</v>
      </c>
      <c r="E390" s="11">
        <f>DATE(YEAR($D390),MONTH($D390)-2,DAY($D390))</f>
        <v>47346</v>
      </c>
      <c r="F390" s="11">
        <f>DATE(YEAR($E390)+$LL390,MONTH($E390),DAY($E390))</f>
        <v>51729</v>
      </c>
      <c r="G390" s="11">
        <f>DATE(YEAR($F390)+$LL390,MONTH($F390),DAY($F390))</f>
        <v>56112</v>
      </c>
      <c r="H390" s="11">
        <f>DATE(YEAR($G390)+$LL390,MONTH($G390),DAY($G390))</f>
        <v>60495</v>
      </c>
      <c r="I390" s="11">
        <f>DATE(YEAR($H390)+$LL390,MONTH($H390),DAY($H390))</f>
        <v>64878</v>
      </c>
      <c r="J390" s="12">
        <f>DATE(YEAR($I390)+$LL390,MONTH($I390),DAY($I390))</f>
        <v>69261</v>
      </c>
      <c r="K390" s="15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  <c r="AF390" s="16"/>
      <c r="AG390" s="16"/>
      <c r="AH390" s="16"/>
      <c r="AI390" s="16"/>
      <c r="AJ390" s="16"/>
      <c r="AK390" s="16"/>
      <c r="AL390" s="16"/>
      <c r="AM390" s="16"/>
      <c r="AN390" s="16"/>
      <c r="AO390" s="16"/>
      <c r="AP390" s="16"/>
      <c r="AQ390" s="16"/>
      <c r="AR390" s="16"/>
      <c r="AS390" s="16"/>
      <c r="AT390" s="16"/>
      <c r="AU390" s="16"/>
      <c r="AV390" s="16"/>
      <c r="AW390" s="16"/>
      <c r="AX390" s="16"/>
      <c r="AY390" s="16"/>
      <c r="AZ390" s="16"/>
      <c r="BA390" s="16"/>
      <c r="BB390" s="16"/>
      <c r="BC390" s="16"/>
      <c r="BD390" s="16"/>
      <c r="BE390" s="16"/>
      <c r="BF390" s="16"/>
      <c r="BG390" s="16"/>
      <c r="BH390" s="16"/>
      <c r="BI390" s="16"/>
      <c r="BJ390" s="16"/>
      <c r="BK390" s="16"/>
      <c r="BL390" s="16"/>
      <c r="BM390" s="16"/>
      <c r="BN390" s="16"/>
      <c r="BO390" s="16"/>
      <c r="BP390" s="16"/>
      <c r="BQ390" s="16"/>
      <c r="BR390" s="16"/>
      <c r="BS390" s="16"/>
      <c r="BT390" s="16"/>
      <c r="BU390" s="16"/>
      <c r="BV390" s="16"/>
      <c r="BW390" s="16"/>
      <c r="BX390" s="16"/>
      <c r="BY390" s="16"/>
      <c r="BZ390" s="16"/>
      <c r="CA390" s="16"/>
      <c r="CB390" s="16"/>
      <c r="CC390" s="16"/>
      <c r="CD390" s="16"/>
      <c r="CE390" s="16"/>
      <c r="CF390" s="16"/>
      <c r="CG390" s="16"/>
      <c r="CH390" s="16"/>
      <c r="CI390" s="16"/>
      <c r="CJ390" s="16"/>
      <c r="CK390" s="16"/>
      <c r="CL390" s="16"/>
      <c r="CM390" s="16"/>
      <c r="CN390" s="16"/>
      <c r="CO390" s="16"/>
      <c r="CP390" s="16"/>
      <c r="CQ390" s="16"/>
      <c r="CR390" s="16"/>
      <c r="CS390" s="16"/>
      <c r="CT390" s="16"/>
      <c r="CU390" s="16"/>
      <c r="CV390" s="16"/>
      <c r="CW390" s="16"/>
      <c r="CX390" s="16"/>
      <c r="CY390" s="16"/>
      <c r="CZ390" s="16"/>
      <c r="DA390" s="16"/>
      <c r="DB390" s="16"/>
      <c r="DC390" s="16"/>
      <c r="DD390" s="16"/>
      <c r="DE390" s="16"/>
      <c r="DF390" s="16"/>
      <c r="DG390" s="16"/>
      <c r="DH390" s="16"/>
      <c r="DI390" s="16"/>
      <c r="DJ390" s="16"/>
      <c r="DK390" s="16"/>
      <c r="LK390" t="s">
        <v>16</v>
      </c>
      <c r="LL390">
        <v>12</v>
      </c>
      <c r="LM390" t="s">
        <v>12</v>
      </c>
    </row>
    <row r="391" spans="1:325" ht="15.75" thickBot="1" x14ac:dyDescent="0.3">
      <c r="A391" s="9" t="s">
        <v>12</v>
      </c>
      <c r="B391" s="10" t="s">
        <v>53</v>
      </c>
      <c r="C391" s="10" t="s">
        <v>19</v>
      </c>
      <c r="D391" s="11">
        <v>45002.543055555558</v>
      </c>
      <c r="E391" s="11">
        <f>DATE(YEAR($D391),MONTH($D391)-2,DAY($D391))</f>
        <v>44943</v>
      </c>
      <c r="F391" s="11">
        <f>DATE(YEAR($E391)+$LL391,MONTH($E391),DAY($E391))</f>
        <v>47135</v>
      </c>
      <c r="G391" s="11">
        <f>DATE(YEAR($F391)+$LL391,MONTH($F391),DAY($F391))</f>
        <v>49326</v>
      </c>
      <c r="H391" s="11">
        <f>DATE(YEAR($G391)+$LL391,MONTH($G391),DAY($G391))</f>
        <v>51518</v>
      </c>
      <c r="I391" s="11">
        <f>DATE(YEAR($H391)+$LL391,MONTH($H391),DAY($H391))</f>
        <v>53709</v>
      </c>
      <c r="J391" s="12">
        <f>DATE(YEAR($I391)+$LL391,MONTH($I391),DAY($I391))</f>
        <v>55901</v>
      </c>
      <c r="K391" s="15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16"/>
      <c r="AH391" s="16"/>
      <c r="AI391" s="16"/>
      <c r="AJ391" s="16"/>
      <c r="AK391" s="16"/>
      <c r="AL391" s="16"/>
      <c r="AM391" s="16"/>
      <c r="AN391" s="16"/>
      <c r="AO391" s="16"/>
      <c r="AP391" s="16"/>
      <c r="AQ391" s="16"/>
      <c r="AR391" s="16"/>
      <c r="AS391" s="16"/>
      <c r="AT391" s="16"/>
      <c r="AU391" s="16"/>
      <c r="AV391" s="16"/>
      <c r="AW391" s="16"/>
      <c r="AX391" s="16"/>
      <c r="AY391" s="16"/>
      <c r="AZ391" s="16"/>
      <c r="BA391" s="16"/>
      <c r="BB391" s="16"/>
      <c r="BC391" s="16"/>
      <c r="BD391" s="16"/>
      <c r="BE391" s="16"/>
      <c r="BF391" s="16"/>
      <c r="BG391" s="16"/>
      <c r="BH391" s="16"/>
      <c r="BI391" s="16"/>
      <c r="BJ391" s="16"/>
      <c r="BK391" s="16"/>
      <c r="BL391" s="16"/>
      <c r="BM391" s="16"/>
      <c r="BN391" s="16"/>
      <c r="BO391" s="16"/>
      <c r="BP391" s="16"/>
      <c r="BQ391" s="16"/>
      <c r="BR391" s="16"/>
      <c r="BS391" s="16"/>
      <c r="BT391" s="16"/>
      <c r="BU391" s="16"/>
      <c r="BV391" s="16"/>
      <c r="BW391" s="16"/>
      <c r="BX391" s="16"/>
      <c r="BY391" s="16"/>
      <c r="BZ391" s="16"/>
      <c r="CA391" s="16"/>
      <c r="CB391" s="16"/>
      <c r="CC391" s="16"/>
      <c r="CD391" s="16"/>
      <c r="CE391" s="16"/>
      <c r="CF391" s="16"/>
      <c r="CG391" s="16"/>
      <c r="CH391" s="16"/>
      <c r="CI391" s="16"/>
      <c r="CJ391" s="16"/>
      <c r="CK391" s="16"/>
      <c r="CL391" s="16"/>
      <c r="CM391" s="16"/>
      <c r="CN391" s="16"/>
      <c r="CO391" s="16"/>
      <c r="CP391" s="16"/>
      <c r="CQ391" s="16"/>
      <c r="CR391" s="16"/>
      <c r="CS391" s="16"/>
      <c r="CT391" s="16"/>
      <c r="CU391" s="16"/>
      <c r="CV391" s="16"/>
      <c r="CW391" s="16"/>
      <c r="CX391" s="16"/>
      <c r="CY391" s="16"/>
      <c r="CZ391" s="16"/>
      <c r="DA391" s="16"/>
      <c r="DB391" s="16"/>
      <c r="DC391" s="16"/>
      <c r="DD391" s="16"/>
      <c r="DE391" s="16"/>
      <c r="DF391" s="16"/>
      <c r="DG391" s="16"/>
      <c r="DH391" s="16"/>
      <c r="DI391" s="16"/>
      <c r="DJ391" s="16"/>
      <c r="DK391" s="16"/>
      <c r="LK391" t="s">
        <v>16</v>
      </c>
      <c r="LL391">
        <v>6</v>
      </c>
      <c r="LM391" t="s">
        <v>12</v>
      </c>
    </row>
    <row r="392" spans="1:325" ht="15.75" thickBot="1" x14ac:dyDescent="0.3">
      <c r="A392" s="9" t="s">
        <v>12</v>
      </c>
      <c r="B392" s="10" t="s">
        <v>53</v>
      </c>
      <c r="C392" s="10" t="s">
        <v>20</v>
      </c>
      <c r="D392" s="11">
        <v>43970.147222222222</v>
      </c>
      <c r="E392" s="11">
        <f>DATE(YEAR($D392),MONTH($D392)-1,DAY($D392))</f>
        <v>43940</v>
      </c>
      <c r="F392" s="11">
        <f>DATE(YEAR($E392),MONTH($E392),DAY($E392)+$LL392/10)</f>
        <v>44240</v>
      </c>
      <c r="G392" s="11">
        <f>DATE(YEAR($F392),MONTH($F392),DAY($F392)+$LL392/10)</f>
        <v>44540</v>
      </c>
      <c r="H392" s="11">
        <f>DATE(YEAR($G392),MONTH($G392),DAY($G392)+$LL392/10)</f>
        <v>44840</v>
      </c>
      <c r="I392" s="11">
        <f>DATE(YEAR($H392),MONTH($H392),DAY($H392)+$LL392/10)</f>
        <v>45140</v>
      </c>
      <c r="J392" s="12">
        <f>DATE(YEAR($I392),MONTH($I392),DAY($I392)+$LL392/10)</f>
        <v>45440</v>
      </c>
      <c r="K392" s="15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>
        <v>1</v>
      </c>
      <c r="Y392" s="16"/>
      <c r="Z392" s="16"/>
      <c r="AA392" s="16"/>
      <c r="AB392" s="16"/>
      <c r="AC392" s="16"/>
      <c r="AD392" s="16"/>
      <c r="AE392" s="16"/>
      <c r="AF392" s="16"/>
      <c r="AG392" s="16"/>
      <c r="AH392" s="16"/>
      <c r="AI392" s="16"/>
      <c r="AJ392" s="16"/>
      <c r="AK392" s="16"/>
      <c r="AL392" s="16"/>
      <c r="AM392" s="16"/>
      <c r="AN392" s="16"/>
      <c r="AO392" s="16"/>
      <c r="AP392" s="16"/>
      <c r="AQ392" s="16"/>
      <c r="AR392" s="16"/>
      <c r="AS392" s="16"/>
      <c r="AT392" s="16"/>
      <c r="AU392" s="16"/>
      <c r="AV392" s="16"/>
      <c r="AW392" s="16"/>
      <c r="AX392" s="16"/>
      <c r="AY392" s="16"/>
      <c r="AZ392" s="16"/>
      <c r="BA392" s="16"/>
      <c r="BB392" s="16"/>
      <c r="BC392" s="16"/>
      <c r="BD392" s="16"/>
      <c r="BE392" s="16"/>
      <c r="BF392" s="16"/>
      <c r="BG392" s="16"/>
      <c r="BH392" s="16"/>
      <c r="BI392" s="16"/>
      <c r="BJ392" s="16"/>
      <c r="BK392" s="16"/>
      <c r="BL392" s="16"/>
      <c r="BM392" s="16"/>
      <c r="BN392" s="16"/>
      <c r="BO392" s="16">
        <v>1</v>
      </c>
      <c r="BP392" s="16"/>
      <c r="BQ392" s="16"/>
      <c r="BR392" s="16"/>
      <c r="BS392" s="16"/>
      <c r="BT392" s="16"/>
      <c r="BU392" s="16"/>
      <c r="BV392" s="16"/>
      <c r="BW392" s="16"/>
      <c r="BX392" s="16"/>
      <c r="BY392" s="16"/>
      <c r="BZ392" s="16"/>
      <c r="CA392" s="16"/>
      <c r="CB392" s="16"/>
      <c r="CC392" s="16"/>
      <c r="CD392" s="16"/>
      <c r="CE392" s="16"/>
      <c r="CF392" s="16"/>
      <c r="CG392" s="16"/>
      <c r="CH392" s="16"/>
      <c r="CI392" s="16"/>
      <c r="CJ392" s="16"/>
      <c r="CK392" s="16"/>
      <c r="CL392" s="16"/>
      <c r="CM392" s="16"/>
      <c r="CN392" s="16"/>
      <c r="CO392" s="16"/>
      <c r="CP392" s="16"/>
      <c r="CQ392" s="16"/>
      <c r="CR392" s="16"/>
      <c r="CS392" s="16"/>
      <c r="CT392" s="16"/>
      <c r="CU392" s="16"/>
      <c r="CV392" s="16"/>
      <c r="CW392" s="16"/>
      <c r="CX392" s="16"/>
      <c r="CY392" s="16"/>
      <c r="CZ392" s="16"/>
      <c r="DA392" s="16"/>
      <c r="DB392" s="16"/>
      <c r="DC392" s="16"/>
      <c r="DD392" s="16"/>
      <c r="DE392" s="16"/>
      <c r="DF392" s="16">
        <v>1</v>
      </c>
      <c r="DG392" s="16"/>
      <c r="DH392" s="16"/>
      <c r="DI392" s="16"/>
      <c r="DJ392" s="16"/>
      <c r="DK392" s="16"/>
      <c r="LK392" t="s">
        <v>21</v>
      </c>
      <c r="LL392">
        <v>3000</v>
      </c>
      <c r="LM392" t="s">
        <v>12</v>
      </c>
    </row>
    <row r="393" spans="1:325" ht="15.75" thickBot="1" x14ac:dyDescent="0.3">
      <c r="A393" s="9" t="s">
        <v>12</v>
      </c>
      <c r="B393" s="10" t="s">
        <v>53</v>
      </c>
      <c r="C393" s="10" t="s">
        <v>20</v>
      </c>
      <c r="D393" s="11">
        <v>43976.581250000003</v>
      </c>
      <c r="E393" s="11">
        <f>DATE(YEAR($D393),MONTH($D393)-1,DAY($D393))</f>
        <v>43946</v>
      </c>
      <c r="F393" s="11">
        <f>DATE(YEAR($E393),MONTH($E393),DAY($E393)+$LL393/10)</f>
        <v>44246</v>
      </c>
      <c r="G393" s="11">
        <f>DATE(YEAR($F393),MONTH($F393),DAY($F393)+$LL393/10)</f>
        <v>44546</v>
      </c>
      <c r="H393" s="11">
        <f>DATE(YEAR($G393),MONTH($G393),DAY($G393)+$LL393/10)</f>
        <v>44846</v>
      </c>
      <c r="I393" s="11">
        <f>DATE(YEAR($H393),MONTH($H393),DAY($H393)+$LL393/10)</f>
        <v>45146</v>
      </c>
      <c r="J393" s="12">
        <f>DATE(YEAR($I393),MONTH($I393),DAY($I393)+$LL393/10)</f>
        <v>45446</v>
      </c>
      <c r="K393" s="15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>
        <v>1</v>
      </c>
      <c r="Z393" s="16"/>
      <c r="AA393" s="16"/>
      <c r="AB393" s="16"/>
      <c r="AC393" s="16"/>
      <c r="AD393" s="16"/>
      <c r="AE393" s="16"/>
      <c r="AF393" s="16"/>
      <c r="AG393" s="16"/>
      <c r="AH393" s="16"/>
      <c r="AI393" s="16"/>
      <c r="AJ393" s="16"/>
      <c r="AK393" s="16"/>
      <c r="AL393" s="16"/>
      <c r="AM393" s="16"/>
      <c r="AN393" s="16"/>
      <c r="AO393" s="16"/>
      <c r="AP393" s="16"/>
      <c r="AQ393" s="16"/>
      <c r="AR393" s="16"/>
      <c r="AS393" s="16"/>
      <c r="AT393" s="16"/>
      <c r="AU393" s="16"/>
      <c r="AV393" s="16"/>
      <c r="AW393" s="16"/>
      <c r="AX393" s="16"/>
      <c r="AY393" s="16"/>
      <c r="AZ393" s="16"/>
      <c r="BA393" s="16"/>
      <c r="BB393" s="16"/>
      <c r="BC393" s="16"/>
      <c r="BD393" s="16"/>
      <c r="BE393" s="16"/>
      <c r="BF393" s="16"/>
      <c r="BG393" s="16"/>
      <c r="BH393" s="16"/>
      <c r="BI393" s="16"/>
      <c r="BJ393" s="16"/>
      <c r="BK393" s="16"/>
      <c r="BL393" s="16"/>
      <c r="BM393" s="16"/>
      <c r="BN393" s="16"/>
      <c r="BO393" s="16"/>
      <c r="BP393" s="16">
        <v>1</v>
      </c>
      <c r="BQ393" s="16"/>
      <c r="BR393" s="16"/>
      <c r="BS393" s="16"/>
      <c r="BT393" s="16"/>
      <c r="BU393" s="16"/>
      <c r="BV393" s="16"/>
      <c r="BW393" s="16"/>
      <c r="BX393" s="16"/>
      <c r="BY393" s="16"/>
      <c r="BZ393" s="16"/>
      <c r="CA393" s="16"/>
      <c r="CB393" s="16"/>
      <c r="CC393" s="16"/>
      <c r="CD393" s="16"/>
      <c r="CE393" s="16"/>
      <c r="CF393" s="16"/>
      <c r="CG393" s="16"/>
      <c r="CH393" s="16"/>
      <c r="CI393" s="16"/>
      <c r="CJ393" s="16"/>
      <c r="CK393" s="16"/>
      <c r="CL393" s="16"/>
      <c r="CM393" s="16"/>
      <c r="CN393" s="16"/>
      <c r="CO393" s="16"/>
      <c r="CP393" s="16"/>
      <c r="CQ393" s="16"/>
      <c r="CR393" s="16"/>
      <c r="CS393" s="16"/>
      <c r="CT393" s="16"/>
      <c r="CU393" s="16"/>
      <c r="CV393" s="16"/>
      <c r="CW393" s="16"/>
      <c r="CX393" s="16"/>
      <c r="CY393" s="16"/>
      <c r="CZ393" s="16"/>
      <c r="DA393" s="16"/>
      <c r="DB393" s="16"/>
      <c r="DC393" s="16"/>
      <c r="DD393" s="16"/>
      <c r="DE393" s="16"/>
      <c r="DF393" s="16"/>
      <c r="DG393" s="16">
        <v>1</v>
      </c>
      <c r="DH393" s="16"/>
      <c r="DI393" s="16"/>
      <c r="DJ393" s="16"/>
      <c r="DK393" s="16"/>
      <c r="LK393" t="s">
        <v>21</v>
      </c>
      <c r="LL393">
        <v>3000</v>
      </c>
      <c r="LM393" t="s">
        <v>12</v>
      </c>
    </row>
    <row r="394" spans="1:325" ht="15.75" thickBot="1" x14ac:dyDescent="0.3">
      <c r="A394" s="9" t="s">
        <v>12</v>
      </c>
      <c r="B394" s="10" t="s">
        <v>53</v>
      </c>
      <c r="C394" s="10" t="s">
        <v>22</v>
      </c>
      <c r="D394" s="11">
        <v>43947.660416666666</v>
      </c>
      <c r="E394" s="11">
        <f>DATE(YEAR($D394),MONTH($D394)-2,DAY($D394))</f>
        <v>43887</v>
      </c>
      <c r="F394" s="11">
        <f>DATE(YEAR($E394),MONTH($E394)+$LL394,DAY($E394))</f>
        <v>44618</v>
      </c>
      <c r="G394" s="11">
        <f>DATE(YEAR($F394),MONTH($F394)+$LL394,DAY($F394))</f>
        <v>45348</v>
      </c>
      <c r="H394" s="11">
        <f>DATE(YEAR($G394),MONTH($G394)+$LL394,DAY($G394))</f>
        <v>46079</v>
      </c>
      <c r="I394" s="11">
        <f>DATE(YEAR($H394),MONTH($H394)+$LL394,DAY($H394))</f>
        <v>46809</v>
      </c>
      <c r="J394" s="12">
        <f>DATE(YEAR($I394),MONTH($I394)+$LL394,DAY($I394))</f>
        <v>47540</v>
      </c>
      <c r="K394" s="15"/>
      <c r="L394" s="16"/>
      <c r="M394" s="16"/>
      <c r="N394" s="16"/>
      <c r="O394" s="16"/>
      <c r="P394" s="16"/>
      <c r="Q394" s="16">
        <v>1</v>
      </c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  <c r="AF394" s="16"/>
      <c r="AG394" s="16"/>
      <c r="AH394" s="16"/>
      <c r="AI394" s="16"/>
      <c r="AJ394" s="16"/>
      <c r="AK394" s="16"/>
      <c r="AL394" s="16"/>
      <c r="AM394" s="16"/>
      <c r="AN394" s="16"/>
      <c r="AO394" s="16"/>
      <c r="AP394" s="16"/>
      <c r="AQ394" s="16"/>
      <c r="AR394" s="16"/>
      <c r="AS394" s="16"/>
      <c r="AT394" s="16"/>
      <c r="AU394" s="16"/>
      <c r="AV394" s="16"/>
      <c r="AW394" s="16"/>
      <c r="AX394" s="16"/>
      <c r="AY394" s="16"/>
      <c r="AZ394" s="16"/>
      <c r="BA394" s="16"/>
      <c r="BB394" s="16"/>
      <c r="BC394" s="16"/>
      <c r="BD394" s="16"/>
      <c r="BE394" s="16"/>
      <c r="BF394" s="16"/>
      <c r="BG394" s="16"/>
      <c r="BH394" s="16"/>
      <c r="BI394" s="16"/>
      <c r="BJ394" s="16"/>
      <c r="BK394" s="16"/>
      <c r="BL394" s="16"/>
      <c r="BM394" s="16"/>
      <c r="BN394" s="16"/>
      <c r="BO394" s="16"/>
      <c r="BP394" s="16"/>
      <c r="BQ394" s="16"/>
      <c r="BR394" s="16"/>
      <c r="BS394" s="16"/>
      <c r="BT394" s="16"/>
      <c r="BU394" s="16"/>
      <c r="BV394" s="16"/>
      <c r="BW394" s="16"/>
      <c r="BX394" s="16"/>
      <c r="BY394" s="16"/>
      <c r="BZ394" s="16"/>
      <c r="CA394" s="16"/>
      <c r="CB394" s="16"/>
      <c r="CC394" s="16"/>
      <c r="CD394" s="16"/>
      <c r="CE394" s="16"/>
      <c r="CF394" s="16"/>
      <c r="CG394" s="16"/>
      <c r="CH394" s="16"/>
      <c r="CI394" s="16"/>
      <c r="CJ394" s="16"/>
      <c r="CK394" s="16"/>
      <c r="CL394" s="16"/>
      <c r="CM394" s="16"/>
      <c r="CN394" s="16"/>
      <c r="CO394" s="16"/>
      <c r="CP394" s="16"/>
      <c r="CQ394" s="16"/>
      <c r="CR394" s="16"/>
      <c r="CS394" s="16"/>
      <c r="CT394" s="16"/>
      <c r="CU394" s="16"/>
      <c r="CV394" s="16"/>
      <c r="CW394" s="16"/>
      <c r="CX394" s="16"/>
      <c r="CY394" s="16"/>
      <c r="CZ394" s="16"/>
      <c r="DA394" s="16"/>
      <c r="DB394" s="16"/>
      <c r="DC394" s="16"/>
      <c r="DD394" s="16"/>
      <c r="DE394" s="16"/>
      <c r="DF394" s="16"/>
      <c r="DG394" s="16"/>
      <c r="DH394" s="16"/>
      <c r="DI394" s="16"/>
      <c r="DJ394" s="16"/>
      <c r="DK394" s="16"/>
      <c r="LK394" t="s">
        <v>18</v>
      </c>
      <c r="LL394">
        <v>24</v>
      </c>
      <c r="LM394" t="s">
        <v>12</v>
      </c>
    </row>
    <row r="395" spans="1:325" ht="15.75" thickBot="1" x14ac:dyDescent="0.3">
      <c r="A395" s="9" t="s">
        <v>12</v>
      </c>
      <c r="B395" s="10" t="s">
        <v>53</v>
      </c>
      <c r="C395" s="10" t="s">
        <v>17</v>
      </c>
      <c r="D395" s="11">
        <v>43907.543749999997</v>
      </c>
      <c r="E395" s="11">
        <f>DATE(YEAR($D395),MONTH($D395)-2,DAY($D395))</f>
        <v>43847</v>
      </c>
      <c r="F395" s="11">
        <f>DATE(YEAR($E395),MONTH($E395)+$LL395,DAY($E395))</f>
        <v>44943</v>
      </c>
      <c r="G395" s="11">
        <f>DATE(YEAR($F395),MONTH($F395)+$LL395,DAY($F395))</f>
        <v>46039</v>
      </c>
      <c r="H395" s="11">
        <f>DATE(YEAR($G395),MONTH($G395)+$LL395,DAY($G395))</f>
        <v>47135</v>
      </c>
      <c r="I395" s="11">
        <f>DATE(YEAR($H395),MONTH($H395)+$LL395,DAY($H395))</f>
        <v>48230</v>
      </c>
      <c r="J395" s="12">
        <f>DATE(YEAR($I395),MONTH($I395)+$LL395,DAY($I395))</f>
        <v>49326</v>
      </c>
      <c r="K395" s="15">
        <v>1</v>
      </c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  <c r="AF395" s="16"/>
      <c r="AG395" s="16"/>
      <c r="AH395" s="16"/>
      <c r="AI395" s="16"/>
      <c r="AJ395" s="16"/>
      <c r="AK395" s="16"/>
      <c r="AL395" s="16"/>
      <c r="AM395" s="16"/>
      <c r="AN395" s="16"/>
      <c r="AO395" s="16"/>
      <c r="AP395" s="16"/>
      <c r="AQ395" s="16"/>
      <c r="AR395" s="16"/>
      <c r="AS395" s="16"/>
      <c r="AT395" s="16"/>
      <c r="AU395" s="16"/>
      <c r="AV395" s="16"/>
      <c r="AW395" s="16"/>
      <c r="AX395" s="16"/>
      <c r="AY395" s="16"/>
      <c r="AZ395" s="16"/>
      <c r="BA395" s="16"/>
      <c r="BB395" s="16"/>
      <c r="BC395" s="16"/>
      <c r="BD395" s="16"/>
      <c r="BE395" s="16"/>
      <c r="BF395" s="16"/>
      <c r="BG395" s="16"/>
      <c r="BH395" s="16"/>
      <c r="BI395" s="16"/>
      <c r="BJ395" s="16"/>
      <c r="BK395" s="16"/>
      <c r="BL395" s="16"/>
      <c r="BM395" s="16"/>
      <c r="BN395" s="16"/>
      <c r="BO395" s="16"/>
      <c r="BP395" s="16"/>
      <c r="BQ395" s="16"/>
      <c r="BR395" s="16"/>
      <c r="BS395" s="16"/>
      <c r="BT395" s="16"/>
      <c r="BU395" s="16"/>
      <c r="BV395" s="16"/>
      <c r="BW395" s="16"/>
      <c r="BX395" s="16"/>
      <c r="BY395" s="16"/>
      <c r="BZ395" s="16"/>
      <c r="CA395" s="16"/>
      <c r="CB395" s="16"/>
      <c r="CC395" s="16"/>
      <c r="CD395" s="16"/>
      <c r="CE395" s="16"/>
      <c r="CF395" s="16"/>
      <c r="CG395" s="16"/>
      <c r="CH395" s="16"/>
      <c r="CI395" s="16"/>
      <c r="CJ395" s="16"/>
      <c r="CK395" s="16"/>
      <c r="CL395" s="16"/>
      <c r="CM395" s="16"/>
      <c r="CN395" s="16"/>
      <c r="CO395" s="16"/>
      <c r="CP395" s="16"/>
      <c r="CQ395" s="16"/>
      <c r="CR395" s="16"/>
      <c r="CS395" s="16"/>
      <c r="CT395" s="16"/>
      <c r="CU395" s="16"/>
      <c r="CV395" s="16"/>
      <c r="CW395" s="16"/>
      <c r="CX395" s="16"/>
      <c r="CY395" s="16"/>
      <c r="CZ395" s="16"/>
      <c r="DA395" s="16"/>
      <c r="DB395" s="16"/>
      <c r="DC395" s="16"/>
      <c r="DD395" s="16"/>
      <c r="DE395" s="16"/>
      <c r="DF395" s="16"/>
      <c r="DG395" s="16"/>
      <c r="DH395" s="16"/>
      <c r="DI395" s="16"/>
      <c r="DJ395" s="16"/>
      <c r="DK395" s="16"/>
      <c r="LK395" t="s">
        <v>18</v>
      </c>
      <c r="LL395">
        <v>36</v>
      </c>
      <c r="LM395" t="s">
        <v>12</v>
      </c>
    </row>
    <row r="396" spans="1:325" ht="15.75" thickBot="1" x14ac:dyDescent="0.3">
      <c r="A396" s="9" t="s">
        <v>12</v>
      </c>
      <c r="B396" s="10" t="s">
        <v>53</v>
      </c>
      <c r="C396" s="10" t="s">
        <v>23</v>
      </c>
      <c r="D396" s="11">
        <v>43990.354861111111</v>
      </c>
      <c r="E396" s="11">
        <f>DATE(YEAR($D396),MONTH($D396)-1,DAY($D396))</f>
        <v>43959</v>
      </c>
      <c r="F396" s="11">
        <f>DATE(YEAR($E396),MONTH($E396),DAY($E396)+$LL396/10)</f>
        <v>44109</v>
      </c>
      <c r="G396" s="11">
        <f>DATE(YEAR($F396),MONTH($F396),DAY($F396)+$LL396/10)</f>
        <v>44259</v>
      </c>
      <c r="H396" s="11">
        <f>DATE(YEAR($G396),MONTH($G396),DAY($G396)+$LL396/10)</f>
        <v>44409</v>
      </c>
      <c r="I396" s="11">
        <f>DATE(YEAR($H396),MONTH($H396),DAY($H396)+$LL396/10)</f>
        <v>44559</v>
      </c>
      <c r="J396" s="12">
        <f>DATE(YEAR($I396),MONTH($I396),DAY($I396)+$LL396/10)</f>
        <v>44709</v>
      </c>
      <c r="K396" s="15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>
        <v>1</v>
      </c>
      <c r="AB396" s="16"/>
      <c r="AC396" s="16"/>
      <c r="AD396" s="16"/>
      <c r="AE396" s="16"/>
      <c r="AF396" s="16"/>
      <c r="AG396" s="16"/>
      <c r="AH396" s="16"/>
      <c r="AI396" s="16"/>
      <c r="AJ396" s="16"/>
      <c r="AK396" s="16"/>
      <c r="AL396" s="16"/>
      <c r="AM396" s="16"/>
      <c r="AN396" s="16"/>
      <c r="AO396" s="16"/>
      <c r="AP396" s="16"/>
      <c r="AQ396" s="16"/>
      <c r="AR396" s="16"/>
      <c r="AS396" s="16"/>
      <c r="AT396" s="16"/>
      <c r="AU396" s="16"/>
      <c r="AV396" s="16"/>
      <c r="AW396" s="16">
        <v>1</v>
      </c>
      <c r="AX396" s="16"/>
      <c r="AY396" s="16"/>
      <c r="AZ396" s="16"/>
      <c r="BA396" s="16"/>
      <c r="BB396" s="16"/>
      <c r="BC396" s="16"/>
      <c r="BD396" s="16"/>
      <c r="BE396" s="16"/>
      <c r="BF396" s="16"/>
      <c r="BG396" s="16"/>
      <c r="BH396" s="16"/>
      <c r="BI396" s="16"/>
      <c r="BJ396" s="16"/>
      <c r="BK396" s="16"/>
      <c r="BL396" s="16"/>
      <c r="BM396" s="16"/>
      <c r="BN396" s="16"/>
      <c r="BO396" s="16"/>
      <c r="BP396" s="16"/>
      <c r="BQ396" s="16"/>
      <c r="BR396" s="16">
        <v>1</v>
      </c>
      <c r="BS396" s="16"/>
      <c r="BT396" s="16"/>
      <c r="BU396" s="16"/>
      <c r="BV396" s="16"/>
      <c r="BW396" s="16"/>
      <c r="BX396" s="16"/>
      <c r="BY396" s="16"/>
      <c r="BZ396" s="16"/>
      <c r="CA396" s="16"/>
      <c r="CB396" s="16"/>
      <c r="CC396" s="16"/>
      <c r="CD396" s="16"/>
      <c r="CE396" s="16"/>
      <c r="CF396" s="16"/>
      <c r="CG396" s="16"/>
      <c r="CH396" s="16"/>
      <c r="CI396" s="16"/>
      <c r="CJ396" s="16"/>
      <c r="CK396" s="16"/>
      <c r="CL396" s="16"/>
      <c r="CM396" s="16">
        <v>1</v>
      </c>
      <c r="CN396" s="16"/>
      <c r="CO396" s="16"/>
      <c r="CP396" s="16"/>
      <c r="CQ396" s="16"/>
      <c r="CR396" s="16"/>
      <c r="CS396" s="16"/>
      <c r="CT396" s="16"/>
      <c r="CU396" s="16"/>
      <c r="CV396" s="16"/>
      <c r="CW396" s="16"/>
      <c r="CX396" s="16"/>
      <c r="CY396" s="16"/>
      <c r="CZ396" s="16"/>
      <c r="DA396" s="16"/>
      <c r="DB396" s="16"/>
      <c r="DC396" s="16"/>
      <c r="DD396" s="16"/>
      <c r="DE396" s="16"/>
      <c r="DF396" s="16"/>
      <c r="DG396" s="16"/>
      <c r="DH396" s="16"/>
      <c r="DI396" s="16">
        <v>1</v>
      </c>
      <c r="DJ396" s="16"/>
      <c r="DK396" s="16"/>
      <c r="LK396" t="s">
        <v>21</v>
      </c>
      <c r="LL396">
        <v>1500</v>
      </c>
      <c r="LM396" t="s">
        <v>12</v>
      </c>
    </row>
    <row r="397" spans="1:325" ht="15.75" thickBot="1" x14ac:dyDescent="0.3">
      <c r="A397" s="9" t="s">
        <v>12</v>
      </c>
      <c r="B397" s="10" t="s">
        <v>53</v>
      </c>
      <c r="C397" s="10" t="s">
        <v>23</v>
      </c>
      <c r="D397" s="11">
        <v>43972.442361111112</v>
      </c>
      <c r="E397" s="11">
        <f>DATE(YEAR($D397),MONTH($D397)-1,DAY($D397))</f>
        <v>43942</v>
      </c>
      <c r="F397" s="11">
        <f>DATE(YEAR($E397),MONTH($E397),DAY($E397)+$LL397/10)</f>
        <v>44092</v>
      </c>
      <c r="G397" s="11">
        <f>DATE(YEAR($F397),MONTH($F397),DAY($F397)+$LL397/10)</f>
        <v>44242</v>
      </c>
      <c r="H397" s="11">
        <f>DATE(YEAR($G397),MONTH($G397),DAY($G397)+$LL397/10)</f>
        <v>44392</v>
      </c>
      <c r="I397" s="11">
        <f>DATE(YEAR($H397),MONTH($H397),DAY($H397)+$LL397/10)</f>
        <v>44542</v>
      </c>
      <c r="J397" s="12">
        <f>DATE(YEAR($I397),MONTH($I397),DAY($I397)+$LL397/10)</f>
        <v>44692</v>
      </c>
      <c r="K397" s="15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>
        <v>1</v>
      </c>
      <c r="Z397" s="16"/>
      <c r="AA397" s="16"/>
      <c r="AB397" s="16"/>
      <c r="AC397" s="16"/>
      <c r="AD397" s="16"/>
      <c r="AE397" s="16"/>
      <c r="AF397" s="16"/>
      <c r="AG397" s="16"/>
      <c r="AH397" s="16"/>
      <c r="AI397" s="16"/>
      <c r="AJ397" s="16"/>
      <c r="AK397" s="16"/>
      <c r="AL397" s="16"/>
      <c r="AM397" s="16"/>
      <c r="AN397" s="16"/>
      <c r="AO397" s="16"/>
      <c r="AP397" s="16"/>
      <c r="AQ397" s="16"/>
      <c r="AR397" s="16"/>
      <c r="AS397" s="16"/>
      <c r="AT397" s="16">
        <v>1</v>
      </c>
      <c r="AU397" s="16"/>
      <c r="AV397" s="16"/>
      <c r="AW397" s="16"/>
      <c r="AX397" s="16"/>
      <c r="AY397" s="16"/>
      <c r="AZ397" s="16"/>
      <c r="BA397" s="16"/>
      <c r="BB397" s="16"/>
      <c r="BC397" s="16"/>
      <c r="BD397" s="16"/>
      <c r="BE397" s="16"/>
      <c r="BF397" s="16"/>
      <c r="BG397" s="16"/>
      <c r="BH397" s="16"/>
      <c r="BI397" s="16"/>
      <c r="BJ397" s="16"/>
      <c r="BK397" s="16"/>
      <c r="BL397" s="16"/>
      <c r="BM397" s="16"/>
      <c r="BN397" s="16"/>
      <c r="BO397" s="16"/>
      <c r="BP397" s="16">
        <v>1</v>
      </c>
      <c r="BQ397" s="16"/>
      <c r="BR397" s="16"/>
      <c r="BS397" s="16"/>
      <c r="BT397" s="16"/>
      <c r="BU397" s="16"/>
      <c r="BV397" s="16"/>
      <c r="BW397" s="16"/>
      <c r="BX397" s="16"/>
      <c r="BY397" s="16"/>
      <c r="BZ397" s="16"/>
      <c r="CA397" s="16"/>
      <c r="CB397" s="16"/>
      <c r="CC397" s="16"/>
      <c r="CD397" s="16"/>
      <c r="CE397" s="16"/>
      <c r="CF397" s="16"/>
      <c r="CG397" s="16"/>
      <c r="CH397" s="16"/>
      <c r="CI397" s="16"/>
      <c r="CJ397" s="16"/>
      <c r="CK397" s="16">
        <v>1</v>
      </c>
      <c r="CL397" s="16"/>
      <c r="CM397" s="16"/>
      <c r="CN397" s="16"/>
      <c r="CO397" s="16"/>
      <c r="CP397" s="16"/>
      <c r="CQ397" s="16"/>
      <c r="CR397" s="16"/>
      <c r="CS397" s="16"/>
      <c r="CT397" s="16"/>
      <c r="CU397" s="16"/>
      <c r="CV397" s="16"/>
      <c r="CW397" s="16"/>
      <c r="CX397" s="16"/>
      <c r="CY397" s="16"/>
      <c r="CZ397" s="16"/>
      <c r="DA397" s="16"/>
      <c r="DB397" s="16"/>
      <c r="DC397" s="16"/>
      <c r="DD397" s="16"/>
      <c r="DE397" s="16"/>
      <c r="DF397" s="16">
        <v>1</v>
      </c>
      <c r="DG397" s="16"/>
      <c r="DH397" s="16"/>
      <c r="DI397" s="16"/>
      <c r="DJ397" s="16"/>
      <c r="DK397" s="16"/>
      <c r="LK397" t="s">
        <v>21</v>
      </c>
      <c r="LL397">
        <v>1500</v>
      </c>
      <c r="LM397" t="s">
        <v>12</v>
      </c>
    </row>
    <row r="398" spans="1:325" ht="15.75" thickBot="1" x14ac:dyDescent="0.3">
      <c r="A398" s="9" t="s">
        <v>12</v>
      </c>
      <c r="B398" s="10" t="s">
        <v>53</v>
      </c>
      <c r="C398" s="10" t="s">
        <v>14</v>
      </c>
      <c r="D398" s="11">
        <v>44719.591666666667</v>
      </c>
      <c r="E398" s="11">
        <f t="shared" ref="E398:E409" si="18">DATE(YEAR($D398),MONTH($D398)-2,DAY($D398))</f>
        <v>44658</v>
      </c>
      <c r="F398" s="11">
        <f>DATE(YEAR($E398),MONTH($E398),DAY($E398)+$LL398*30.4/10000)</f>
        <v>45570</v>
      </c>
      <c r="G398" s="11">
        <f>DATE(YEAR($F398),MONTH($F398),DAY($F398)+$LL398*30.4/10000)</f>
        <v>46482</v>
      </c>
      <c r="H398" s="11">
        <f>DATE(YEAR($G398),MONTH($G398),DAY($G398)+$LL398*30.4/10000)</f>
        <v>47394</v>
      </c>
      <c r="I398" s="11">
        <f>DATE(YEAR($H398),MONTH($H398),DAY($H398)+$LL398*30.4/10000)</f>
        <v>48306</v>
      </c>
      <c r="J398" s="12">
        <f>DATE(YEAR($I398),MONTH($I398),DAY($I398)+$LL398*30.4/10000)</f>
        <v>49218</v>
      </c>
      <c r="K398" s="15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  <c r="AF398" s="16"/>
      <c r="AG398" s="16"/>
      <c r="AH398" s="16"/>
      <c r="AI398" s="16"/>
      <c r="AJ398" s="16"/>
      <c r="AK398" s="16"/>
      <c r="AL398" s="16"/>
      <c r="AM398" s="16"/>
      <c r="AN398" s="16"/>
      <c r="AO398" s="16"/>
      <c r="AP398" s="16"/>
      <c r="AQ398" s="16"/>
      <c r="AR398" s="16"/>
      <c r="AS398" s="16"/>
      <c r="AT398" s="16"/>
      <c r="AU398" s="16"/>
      <c r="AV398" s="16"/>
      <c r="AW398" s="16"/>
      <c r="AX398" s="16"/>
      <c r="AY398" s="16"/>
      <c r="AZ398" s="16"/>
      <c r="BA398" s="16"/>
      <c r="BB398" s="16"/>
      <c r="BC398" s="16"/>
      <c r="BD398" s="16"/>
      <c r="BE398" s="16"/>
      <c r="BF398" s="16"/>
      <c r="BG398" s="16"/>
      <c r="BH398" s="16"/>
      <c r="BI398" s="16"/>
      <c r="BJ398" s="16"/>
      <c r="BK398" s="16"/>
      <c r="BL398" s="16"/>
      <c r="BM398" s="16"/>
      <c r="BN398" s="16"/>
      <c r="BO398" s="16"/>
      <c r="BP398" s="16"/>
      <c r="BQ398" s="16"/>
      <c r="BR398" s="16"/>
      <c r="BS398" s="16"/>
      <c r="BT398" s="16"/>
      <c r="BU398" s="16"/>
      <c r="BV398" s="16"/>
      <c r="BW398" s="16"/>
      <c r="BX398" s="16"/>
      <c r="BY398" s="16"/>
      <c r="BZ398" s="16"/>
      <c r="CA398" s="16"/>
      <c r="CB398" s="16"/>
      <c r="CC398" s="16"/>
      <c r="CD398" s="16"/>
      <c r="CE398" s="16"/>
      <c r="CF398" s="16"/>
      <c r="CG398" s="16"/>
      <c r="CH398" s="16"/>
      <c r="CI398" s="16"/>
      <c r="CJ398" s="16"/>
      <c r="CK398" s="16"/>
      <c r="CL398" s="16"/>
      <c r="CM398" s="16"/>
      <c r="CN398" s="16"/>
      <c r="CO398" s="16"/>
      <c r="CP398" s="16"/>
      <c r="CQ398" s="16"/>
      <c r="CR398" s="16"/>
      <c r="CS398" s="16"/>
      <c r="CT398" s="16"/>
      <c r="CU398" s="16"/>
      <c r="CV398" s="16"/>
      <c r="CW398" s="16"/>
      <c r="CX398" s="16"/>
      <c r="CY398" s="16"/>
      <c r="CZ398" s="16"/>
      <c r="DA398" s="16"/>
      <c r="DB398" s="16"/>
      <c r="DC398" s="16"/>
      <c r="DD398" s="16"/>
      <c r="DE398" s="16"/>
      <c r="DF398" s="16"/>
      <c r="DG398" s="16"/>
      <c r="DH398" s="16"/>
      <c r="DI398" s="16"/>
      <c r="DJ398" s="16"/>
      <c r="DK398" s="16"/>
      <c r="LK398" t="s">
        <v>15</v>
      </c>
      <c r="LL398">
        <v>300000</v>
      </c>
      <c r="LM398" t="s">
        <v>12</v>
      </c>
    </row>
    <row r="399" spans="1:325" ht="15.75" thickBot="1" x14ac:dyDescent="0.3">
      <c r="A399" s="9" t="s">
        <v>12</v>
      </c>
      <c r="B399" s="10" t="s">
        <v>53</v>
      </c>
      <c r="C399" s="10" t="s">
        <v>14</v>
      </c>
      <c r="D399" s="11">
        <v>47956.57708333333</v>
      </c>
      <c r="E399" s="11">
        <f t="shared" si="18"/>
        <v>47897</v>
      </c>
      <c r="F399" s="11">
        <f>DATE(YEAR($E399)+$LL399,MONTH($E399),DAY($E399))</f>
        <v>52280</v>
      </c>
      <c r="G399" s="11">
        <f>DATE(YEAR($F399)+$LL399,MONTH($F399),DAY($F399))</f>
        <v>56663</v>
      </c>
      <c r="H399" s="11">
        <f>DATE(YEAR($G399)+$LL399,MONTH($G399),DAY($G399))</f>
        <v>61046</v>
      </c>
      <c r="I399" s="11">
        <f>DATE(YEAR($H399)+$LL399,MONTH($H399),DAY($H399))</f>
        <v>65429</v>
      </c>
      <c r="J399" s="12">
        <f>DATE(YEAR($I399)+$LL399,MONTH($I399),DAY($I399))</f>
        <v>69812</v>
      </c>
      <c r="K399" s="15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16"/>
      <c r="AH399" s="16"/>
      <c r="AI399" s="16"/>
      <c r="AJ399" s="16"/>
      <c r="AK399" s="16"/>
      <c r="AL399" s="16"/>
      <c r="AM399" s="16"/>
      <c r="AN399" s="16"/>
      <c r="AO399" s="16"/>
      <c r="AP399" s="16"/>
      <c r="AQ399" s="16"/>
      <c r="AR399" s="16"/>
      <c r="AS399" s="16"/>
      <c r="AT399" s="16"/>
      <c r="AU399" s="16"/>
      <c r="AV399" s="16"/>
      <c r="AW399" s="16"/>
      <c r="AX399" s="16"/>
      <c r="AY399" s="16"/>
      <c r="AZ399" s="16"/>
      <c r="BA399" s="16"/>
      <c r="BB399" s="16"/>
      <c r="BC399" s="16"/>
      <c r="BD399" s="16"/>
      <c r="BE399" s="16"/>
      <c r="BF399" s="16"/>
      <c r="BG399" s="16"/>
      <c r="BH399" s="16"/>
      <c r="BI399" s="16"/>
      <c r="BJ399" s="16"/>
      <c r="BK399" s="16"/>
      <c r="BL399" s="16"/>
      <c r="BM399" s="16"/>
      <c r="BN399" s="16"/>
      <c r="BO399" s="16"/>
      <c r="BP399" s="16"/>
      <c r="BQ399" s="16"/>
      <c r="BR399" s="16"/>
      <c r="BS399" s="16"/>
      <c r="BT399" s="16"/>
      <c r="BU399" s="16"/>
      <c r="BV399" s="16"/>
      <c r="BW399" s="16"/>
      <c r="BX399" s="16"/>
      <c r="BY399" s="16"/>
      <c r="BZ399" s="16"/>
      <c r="CA399" s="16"/>
      <c r="CB399" s="16"/>
      <c r="CC399" s="16"/>
      <c r="CD399" s="16"/>
      <c r="CE399" s="16"/>
      <c r="CF399" s="16"/>
      <c r="CG399" s="16"/>
      <c r="CH399" s="16"/>
      <c r="CI399" s="16"/>
      <c r="CJ399" s="16"/>
      <c r="CK399" s="16"/>
      <c r="CL399" s="16"/>
      <c r="CM399" s="16"/>
      <c r="CN399" s="16"/>
      <c r="CO399" s="16"/>
      <c r="CP399" s="16"/>
      <c r="CQ399" s="16"/>
      <c r="CR399" s="16"/>
      <c r="CS399" s="16"/>
      <c r="CT399" s="16"/>
      <c r="CU399" s="16"/>
      <c r="CV399" s="16"/>
      <c r="CW399" s="16"/>
      <c r="CX399" s="16"/>
      <c r="CY399" s="16"/>
      <c r="CZ399" s="16"/>
      <c r="DA399" s="16"/>
      <c r="DB399" s="16"/>
      <c r="DC399" s="16"/>
      <c r="DD399" s="16"/>
      <c r="DE399" s="16"/>
      <c r="DF399" s="16"/>
      <c r="DG399" s="16"/>
      <c r="DH399" s="16"/>
      <c r="DI399" s="16"/>
      <c r="DJ399" s="16"/>
      <c r="DK399" s="16"/>
      <c r="LK399" t="s">
        <v>16</v>
      </c>
      <c r="LL399">
        <v>12</v>
      </c>
      <c r="LM399" t="s">
        <v>12</v>
      </c>
    </row>
    <row r="400" spans="1:325" ht="15.75" thickBot="1" x14ac:dyDescent="0.3">
      <c r="A400" s="9" t="s">
        <v>12</v>
      </c>
      <c r="B400" s="10" t="s">
        <v>53</v>
      </c>
      <c r="C400" s="10" t="s">
        <v>14</v>
      </c>
      <c r="D400" s="11">
        <v>44687.147916666669</v>
      </c>
      <c r="E400" s="11">
        <f t="shared" si="18"/>
        <v>44626</v>
      </c>
      <c r="F400" s="11">
        <f>DATE(YEAR($E400),MONTH($E400),DAY($E400)+$LL400*30.4/10000)</f>
        <v>45538</v>
      </c>
      <c r="G400" s="11">
        <f>DATE(YEAR($F400),MONTH($F400),DAY($F400)+$LL400*30.4/10000)</f>
        <v>46450</v>
      </c>
      <c r="H400" s="11">
        <f>DATE(YEAR($G400),MONTH($G400),DAY($G400)+$LL400*30.4/10000)</f>
        <v>47362</v>
      </c>
      <c r="I400" s="11">
        <f>DATE(YEAR($H400),MONTH($H400),DAY($H400)+$LL400*30.4/10000)</f>
        <v>48274</v>
      </c>
      <c r="J400" s="12">
        <f>DATE(YEAR($I400),MONTH($I400),DAY($I400)+$LL400*30.4/10000)</f>
        <v>49186</v>
      </c>
      <c r="K400" s="15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  <c r="AF400" s="16"/>
      <c r="AG400" s="16"/>
      <c r="AH400" s="16"/>
      <c r="AI400" s="16"/>
      <c r="AJ400" s="16"/>
      <c r="AK400" s="16"/>
      <c r="AL400" s="16"/>
      <c r="AM400" s="16"/>
      <c r="AN400" s="16"/>
      <c r="AO400" s="16"/>
      <c r="AP400" s="16"/>
      <c r="AQ400" s="16"/>
      <c r="AR400" s="16"/>
      <c r="AS400" s="16"/>
      <c r="AT400" s="16"/>
      <c r="AU400" s="16"/>
      <c r="AV400" s="16"/>
      <c r="AW400" s="16"/>
      <c r="AX400" s="16"/>
      <c r="AY400" s="16"/>
      <c r="AZ400" s="16"/>
      <c r="BA400" s="16"/>
      <c r="BB400" s="16"/>
      <c r="BC400" s="16"/>
      <c r="BD400" s="16"/>
      <c r="BE400" s="16"/>
      <c r="BF400" s="16"/>
      <c r="BG400" s="16"/>
      <c r="BH400" s="16"/>
      <c r="BI400" s="16"/>
      <c r="BJ400" s="16"/>
      <c r="BK400" s="16"/>
      <c r="BL400" s="16"/>
      <c r="BM400" s="16"/>
      <c r="BN400" s="16"/>
      <c r="BO400" s="16"/>
      <c r="BP400" s="16"/>
      <c r="BQ400" s="16"/>
      <c r="BR400" s="16"/>
      <c r="BS400" s="16"/>
      <c r="BT400" s="16"/>
      <c r="BU400" s="16"/>
      <c r="BV400" s="16"/>
      <c r="BW400" s="16"/>
      <c r="BX400" s="16"/>
      <c r="BY400" s="16"/>
      <c r="BZ400" s="16"/>
      <c r="CA400" s="16"/>
      <c r="CB400" s="16"/>
      <c r="CC400" s="16"/>
      <c r="CD400" s="16"/>
      <c r="CE400" s="16"/>
      <c r="CF400" s="16"/>
      <c r="CG400" s="16"/>
      <c r="CH400" s="16"/>
      <c r="CI400" s="16"/>
      <c r="CJ400" s="16"/>
      <c r="CK400" s="16"/>
      <c r="CL400" s="16"/>
      <c r="CM400" s="16"/>
      <c r="CN400" s="16"/>
      <c r="CO400" s="16"/>
      <c r="CP400" s="16"/>
      <c r="CQ400" s="16"/>
      <c r="CR400" s="16"/>
      <c r="CS400" s="16"/>
      <c r="CT400" s="16"/>
      <c r="CU400" s="16"/>
      <c r="CV400" s="16"/>
      <c r="CW400" s="16"/>
      <c r="CX400" s="16"/>
      <c r="CY400" s="16"/>
      <c r="CZ400" s="16"/>
      <c r="DA400" s="16"/>
      <c r="DB400" s="16"/>
      <c r="DC400" s="16"/>
      <c r="DD400" s="16"/>
      <c r="DE400" s="16"/>
      <c r="DF400" s="16"/>
      <c r="DG400" s="16"/>
      <c r="DH400" s="16"/>
      <c r="DI400" s="16"/>
      <c r="DJ400" s="16"/>
      <c r="DK400" s="16"/>
      <c r="LK400" t="s">
        <v>15</v>
      </c>
      <c r="LL400">
        <v>300000</v>
      </c>
      <c r="LM400" t="s">
        <v>12</v>
      </c>
    </row>
    <row r="401" spans="1:325" ht="15.75" thickBot="1" x14ac:dyDescent="0.3">
      <c r="A401" s="9" t="s">
        <v>12</v>
      </c>
      <c r="B401" s="10" t="s">
        <v>53</v>
      </c>
      <c r="C401" s="10" t="s">
        <v>14</v>
      </c>
      <c r="D401" s="11">
        <v>47915.665277777778</v>
      </c>
      <c r="E401" s="11">
        <f t="shared" si="18"/>
        <v>47856</v>
      </c>
      <c r="F401" s="11">
        <f>DATE(YEAR($E401)+$LL401,MONTH($E401),DAY($E401))</f>
        <v>52239</v>
      </c>
      <c r="G401" s="11">
        <f>DATE(YEAR($F401)+$LL401,MONTH($F401),DAY($F401))</f>
        <v>56622</v>
      </c>
      <c r="H401" s="11">
        <f>DATE(YEAR($G401)+$LL401,MONTH($G401),DAY($G401))</f>
        <v>61005</v>
      </c>
      <c r="I401" s="11">
        <f>DATE(YEAR($H401)+$LL401,MONTH($H401),DAY($H401))</f>
        <v>65388</v>
      </c>
      <c r="J401" s="12">
        <f>DATE(YEAR($I401)+$LL401,MONTH($I401),DAY($I401))</f>
        <v>69771</v>
      </c>
      <c r="K401" s="15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16"/>
      <c r="AH401" s="16"/>
      <c r="AI401" s="16"/>
      <c r="AJ401" s="16"/>
      <c r="AK401" s="16"/>
      <c r="AL401" s="16"/>
      <c r="AM401" s="16"/>
      <c r="AN401" s="16"/>
      <c r="AO401" s="16"/>
      <c r="AP401" s="16"/>
      <c r="AQ401" s="16"/>
      <c r="AR401" s="16"/>
      <c r="AS401" s="16"/>
      <c r="AT401" s="16"/>
      <c r="AU401" s="16"/>
      <c r="AV401" s="16"/>
      <c r="AW401" s="16"/>
      <c r="AX401" s="16"/>
      <c r="AY401" s="16"/>
      <c r="AZ401" s="16"/>
      <c r="BA401" s="16"/>
      <c r="BB401" s="16"/>
      <c r="BC401" s="16"/>
      <c r="BD401" s="16"/>
      <c r="BE401" s="16"/>
      <c r="BF401" s="16"/>
      <c r="BG401" s="16"/>
      <c r="BH401" s="16"/>
      <c r="BI401" s="16"/>
      <c r="BJ401" s="16"/>
      <c r="BK401" s="16"/>
      <c r="BL401" s="16"/>
      <c r="BM401" s="16"/>
      <c r="BN401" s="16"/>
      <c r="BO401" s="16"/>
      <c r="BP401" s="16"/>
      <c r="BQ401" s="16"/>
      <c r="BR401" s="16"/>
      <c r="BS401" s="16"/>
      <c r="BT401" s="16"/>
      <c r="BU401" s="16"/>
      <c r="BV401" s="16"/>
      <c r="BW401" s="16"/>
      <c r="BX401" s="16"/>
      <c r="BY401" s="16"/>
      <c r="BZ401" s="16"/>
      <c r="CA401" s="16"/>
      <c r="CB401" s="16"/>
      <c r="CC401" s="16"/>
      <c r="CD401" s="16"/>
      <c r="CE401" s="16"/>
      <c r="CF401" s="16"/>
      <c r="CG401" s="16"/>
      <c r="CH401" s="16"/>
      <c r="CI401" s="16"/>
      <c r="CJ401" s="16"/>
      <c r="CK401" s="16"/>
      <c r="CL401" s="16"/>
      <c r="CM401" s="16"/>
      <c r="CN401" s="16"/>
      <c r="CO401" s="16"/>
      <c r="CP401" s="16"/>
      <c r="CQ401" s="16"/>
      <c r="CR401" s="16"/>
      <c r="CS401" s="16"/>
      <c r="CT401" s="16"/>
      <c r="CU401" s="16"/>
      <c r="CV401" s="16"/>
      <c r="CW401" s="16"/>
      <c r="CX401" s="16"/>
      <c r="CY401" s="16"/>
      <c r="CZ401" s="16"/>
      <c r="DA401" s="16"/>
      <c r="DB401" s="16"/>
      <c r="DC401" s="16"/>
      <c r="DD401" s="16"/>
      <c r="DE401" s="16"/>
      <c r="DF401" s="16"/>
      <c r="DG401" s="16"/>
      <c r="DH401" s="16"/>
      <c r="DI401" s="16"/>
      <c r="DJ401" s="16"/>
      <c r="DK401" s="16"/>
      <c r="LK401" t="s">
        <v>16</v>
      </c>
      <c r="LL401">
        <v>12</v>
      </c>
      <c r="LM401" t="s">
        <v>12</v>
      </c>
    </row>
    <row r="402" spans="1:325" ht="15.75" thickBot="1" x14ac:dyDescent="0.3">
      <c r="A402" s="9" t="s">
        <v>12</v>
      </c>
      <c r="B402" s="10" t="s">
        <v>53</v>
      </c>
      <c r="C402" s="10" t="s">
        <v>14</v>
      </c>
      <c r="D402" s="11">
        <v>44687.147916666669</v>
      </c>
      <c r="E402" s="11">
        <f t="shared" si="18"/>
        <v>44626</v>
      </c>
      <c r="F402" s="11">
        <f>DATE(YEAR($E402),MONTH($E402),DAY($E402)+$LL402*30.4/10000)</f>
        <v>45538</v>
      </c>
      <c r="G402" s="11">
        <f>DATE(YEAR($F402),MONTH($F402),DAY($F402)+$LL402*30.4/10000)</f>
        <v>46450</v>
      </c>
      <c r="H402" s="11">
        <f>DATE(YEAR($G402),MONTH($G402),DAY($G402)+$LL402*30.4/10000)</f>
        <v>47362</v>
      </c>
      <c r="I402" s="11">
        <f>DATE(YEAR($H402),MONTH($H402),DAY($H402)+$LL402*30.4/10000)</f>
        <v>48274</v>
      </c>
      <c r="J402" s="12">
        <f>DATE(YEAR($I402),MONTH($I402),DAY($I402)+$LL402*30.4/10000)</f>
        <v>49186</v>
      </c>
      <c r="K402" s="15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16"/>
      <c r="AH402" s="16"/>
      <c r="AI402" s="16"/>
      <c r="AJ402" s="16"/>
      <c r="AK402" s="16"/>
      <c r="AL402" s="16"/>
      <c r="AM402" s="16"/>
      <c r="AN402" s="16"/>
      <c r="AO402" s="16"/>
      <c r="AP402" s="16"/>
      <c r="AQ402" s="16"/>
      <c r="AR402" s="16"/>
      <c r="AS402" s="16"/>
      <c r="AT402" s="16"/>
      <c r="AU402" s="16"/>
      <c r="AV402" s="16"/>
      <c r="AW402" s="16"/>
      <c r="AX402" s="16"/>
      <c r="AY402" s="16"/>
      <c r="AZ402" s="16"/>
      <c r="BA402" s="16"/>
      <c r="BB402" s="16"/>
      <c r="BC402" s="16"/>
      <c r="BD402" s="16"/>
      <c r="BE402" s="16"/>
      <c r="BF402" s="16"/>
      <c r="BG402" s="16"/>
      <c r="BH402" s="16"/>
      <c r="BI402" s="16"/>
      <c r="BJ402" s="16"/>
      <c r="BK402" s="16"/>
      <c r="BL402" s="16"/>
      <c r="BM402" s="16"/>
      <c r="BN402" s="16"/>
      <c r="BO402" s="16"/>
      <c r="BP402" s="16"/>
      <c r="BQ402" s="16"/>
      <c r="BR402" s="16"/>
      <c r="BS402" s="16"/>
      <c r="BT402" s="16"/>
      <c r="BU402" s="16"/>
      <c r="BV402" s="16"/>
      <c r="BW402" s="16"/>
      <c r="BX402" s="16"/>
      <c r="BY402" s="16"/>
      <c r="BZ402" s="16"/>
      <c r="CA402" s="16"/>
      <c r="CB402" s="16"/>
      <c r="CC402" s="16"/>
      <c r="CD402" s="16"/>
      <c r="CE402" s="16"/>
      <c r="CF402" s="16"/>
      <c r="CG402" s="16"/>
      <c r="CH402" s="16"/>
      <c r="CI402" s="16"/>
      <c r="CJ402" s="16"/>
      <c r="CK402" s="16"/>
      <c r="CL402" s="16"/>
      <c r="CM402" s="16"/>
      <c r="CN402" s="16"/>
      <c r="CO402" s="16"/>
      <c r="CP402" s="16"/>
      <c r="CQ402" s="16"/>
      <c r="CR402" s="16"/>
      <c r="CS402" s="16"/>
      <c r="CT402" s="16"/>
      <c r="CU402" s="16"/>
      <c r="CV402" s="16"/>
      <c r="CW402" s="16"/>
      <c r="CX402" s="16"/>
      <c r="CY402" s="16"/>
      <c r="CZ402" s="16"/>
      <c r="DA402" s="16"/>
      <c r="DB402" s="16"/>
      <c r="DC402" s="16"/>
      <c r="DD402" s="16"/>
      <c r="DE402" s="16"/>
      <c r="DF402" s="16"/>
      <c r="DG402" s="16"/>
      <c r="DH402" s="16"/>
      <c r="DI402" s="16"/>
      <c r="DJ402" s="16"/>
      <c r="DK402" s="16"/>
      <c r="LK402" t="s">
        <v>15</v>
      </c>
      <c r="LL402">
        <v>300000</v>
      </c>
      <c r="LM402" t="s">
        <v>12</v>
      </c>
    </row>
    <row r="403" spans="1:325" ht="15.75" thickBot="1" x14ac:dyDescent="0.3">
      <c r="A403" s="9" t="s">
        <v>12</v>
      </c>
      <c r="B403" s="10" t="s">
        <v>53</v>
      </c>
      <c r="C403" s="10" t="s">
        <v>14</v>
      </c>
      <c r="D403" s="11">
        <v>47925.571527777778</v>
      </c>
      <c r="E403" s="11">
        <f t="shared" si="18"/>
        <v>47866</v>
      </c>
      <c r="F403" s="11">
        <f>DATE(YEAR($E403)+$LL403,MONTH($E403),DAY($E403))</f>
        <v>52249</v>
      </c>
      <c r="G403" s="11">
        <f>DATE(YEAR($F403)+$LL403,MONTH($F403),DAY($F403))</f>
        <v>56632</v>
      </c>
      <c r="H403" s="11">
        <f>DATE(YEAR($G403)+$LL403,MONTH($G403),DAY($G403))</f>
        <v>61015</v>
      </c>
      <c r="I403" s="11">
        <f>DATE(YEAR($H403)+$LL403,MONTH($H403),DAY($H403))</f>
        <v>65398</v>
      </c>
      <c r="J403" s="12">
        <f>DATE(YEAR($I403)+$LL403,MONTH($I403),DAY($I403))</f>
        <v>69781</v>
      </c>
      <c r="K403" s="15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16"/>
      <c r="AH403" s="16"/>
      <c r="AI403" s="16"/>
      <c r="AJ403" s="16"/>
      <c r="AK403" s="16"/>
      <c r="AL403" s="16"/>
      <c r="AM403" s="16"/>
      <c r="AN403" s="16"/>
      <c r="AO403" s="16"/>
      <c r="AP403" s="16"/>
      <c r="AQ403" s="16"/>
      <c r="AR403" s="16"/>
      <c r="AS403" s="16"/>
      <c r="AT403" s="16"/>
      <c r="AU403" s="16"/>
      <c r="AV403" s="16"/>
      <c r="AW403" s="16"/>
      <c r="AX403" s="16"/>
      <c r="AY403" s="16"/>
      <c r="AZ403" s="16"/>
      <c r="BA403" s="16"/>
      <c r="BB403" s="16"/>
      <c r="BC403" s="16"/>
      <c r="BD403" s="16"/>
      <c r="BE403" s="16"/>
      <c r="BF403" s="16"/>
      <c r="BG403" s="16"/>
      <c r="BH403" s="16"/>
      <c r="BI403" s="16"/>
      <c r="BJ403" s="16"/>
      <c r="BK403" s="16"/>
      <c r="BL403" s="16"/>
      <c r="BM403" s="16"/>
      <c r="BN403" s="16"/>
      <c r="BO403" s="16"/>
      <c r="BP403" s="16"/>
      <c r="BQ403" s="16"/>
      <c r="BR403" s="16"/>
      <c r="BS403" s="16"/>
      <c r="BT403" s="16"/>
      <c r="BU403" s="16"/>
      <c r="BV403" s="16"/>
      <c r="BW403" s="16"/>
      <c r="BX403" s="16"/>
      <c r="BY403" s="16"/>
      <c r="BZ403" s="16"/>
      <c r="CA403" s="16"/>
      <c r="CB403" s="16"/>
      <c r="CC403" s="16"/>
      <c r="CD403" s="16"/>
      <c r="CE403" s="16"/>
      <c r="CF403" s="16"/>
      <c r="CG403" s="16"/>
      <c r="CH403" s="16"/>
      <c r="CI403" s="16"/>
      <c r="CJ403" s="16"/>
      <c r="CK403" s="16"/>
      <c r="CL403" s="16"/>
      <c r="CM403" s="16"/>
      <c r="CN403" s="16"/>
      <c r="CO403" s="16"/>
      <c r="CP403" s="16"/>
      <c r="CQ403" s="16"/>
      <c r="CR403" s="16"/>
      <c r="CS403" s="16"/>
      <c r="CT403" s="16"/>
      <c r="CU403" s="16"/>
      <c r="CV403" s="16"/>
      <c r="CW403" s="16"/>
      <c r="CX403" s="16"/>
      <c r="CY403" s="16"/>
      <c r="CZ403" s="16"/>
      <c r="DA403" s="16"/>
      <c r="DB403" s="16"/>
      <c r="DC403" s="16"/>
      <c r="DD403" s="16"/>
      <c r="DE403" s="16"/>
      <c r="DF403" s="16"/>
      <c r="DG403" s="16"/>
      <c r="DH403" s="16"/>
      <c r="DI403" s="16"/>
      <c r="DJ403" s="16"/>
      <c r="DK403" s="16"/>
      <c r="LK403" t="s">
        <v>16</v>
      </c>
      <c r="LL403">
        <v>12</v>
      </c>
      <c r="LM403" t="s">
        <v>12</v>
      </c>
    </row>
    <row r="404" spans="1:325" ht="15.75" thickBot="1" x14ac:dyDescent="0.3">
      <c r="A404" s="9" t="s">
        <v>12</v>
      </c>
      <c r="B404" s="10" t="s">
        <v>53</v>
      </c>
      <c r="C404" s="10" t="s">
        <v>14</v>
      </c>
      <c r="D404" s="11">
        <v>44720.565972222219</v>
      </c>
      <c r="E404" s="11">
        <f t="shared" si="18"/>
        <v>44659</v>
      </c>
      <c r="F404" s="11">
        <f>DATE(YEAR($E404),MONTH($E404),DAY($E404)+$LL404*30.4/10000)</f>
        <v>45571</v>
      </c>
      <c r="G404" s="11">
        <f>DATE(YEAR($F404),MONTH($F404),DAY($F404)+$LL404*30.4/10000)</f>
        <v>46483</v>
      </c>
      <c r="H404" s="11">
        <f>DATE(YEAR($G404),MONTH($G404),DAY($G404)+$LL404*30.4/10000)</f>
        <v>47395</v>
      </c>
      <c r="I404" s="11">
        <f>DATE(YEAR($H404),MONTH($H404),DAY($H404)+$LL404*30.4/10000)</f>
        <v>48307</v>
      </c>
      <c r="J404" s="12">
        <f>DATE(YEAR($I404),MONTH($I404),DAY($I404)+$LL404*30.4/10000)</f>
        <v>49219</v>
      </c>
      <c r="K404" s="15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16"/>
      <c r="AH404" s="16"/>
      <c r="AI404" s="16"/>
      <c r="AJ404" s="16"/>
      <c r="AK404" s="16"/>
      <c r="AL404" s="16"/>
      <c r="AM404" s="16"/>
      <c r="AN404" s="16"/>
      <c r="AO404" s="16"/>
      <c r="AP404" s="16"/>
      <c r="AQ404" s="16"/>
      <c r="AR404" s="16"/>
      <c r="AS404" s="16"/>
      <c r="AT404" s="16"/>
      <c r="AU404" s="16"/>
      <c r="AV404" s="16"/>
      <c r="AW404" s="16"/>
      <c r="AX404" s="16"/>
      <c r="AY404" s="16"/>
      <c r="AZ404" s="16"/>
      <c r="BA404" s="16"/>
      <c r="BB404" s="16"/>
      <c r="BC404" s="16"/>
      <c r="BD404" s="16"/>
      <c r="BE404" s="16"/>
      <c r="BF404" s="16"/>
      <c r="BG404" s="16"/>
      <c r="BH404" s="16"/>
      <c r="BI404" s="16"/>
      <c r="BJ404" s="16"/>
      <c r="BK404" s="16"/>
      <c r="BL404" s="16"/>
      <c r="BM404" s="16"/>
      <c r="BN404" s="16"/>
      <c r="BO404" s="16"/>
      <c r="BP404" s="16"/>
      <c r="BQ404" s="16"/>
      <c r="BR404" s="16"/>
      <c r="BS404" s="16"/>
      <c r="BT404" s="16"/>
      <c r="BU404" s="16"/>
      <c r="BV404" s="16"/>
      <c r="BW404" s="16"/>
      <c r="BX404" s="16"/>
      <c r="BY404" s="16"/>
      <c r="BZ404" s="16"/>
      <c r="CA404" s="16"/>
      <c r="CB404" s="16"/>
      <c r="CC404" s="16"/>
      <c r="CD404" s="16"/>
      <c r="CE404" s="16"/>
      <c r="CF404" s="16"/>
      <c r="CG404" s="16"/>
      <c r="CH404" s="16"/>
      <c r="CI404" s="16"/>
      <c r="CJ404" s="16"/>
      <c r="CK404" s="16"/>
      <c r="CL404" s="16"/>
      <c r="CM404" s="16"/>
      <c r="CN404" s="16"/>
      <c r="CO404" s="16"/>
      <c r="CP404" s="16"/>
      <c r="CQ404" s="16"/>
      <c r="CR404" s="16"/>
      <c r="CS404" s="16"/>
      <c r="CT404" s="16"/>
      <c r="CU404" s="16"/>
      <c r="CV404" s="16"/>
      <c r="CW404" s="16"/>
      <c r="CX404" s="16"/>
      <c r="CY404" s="16"/>
      <c r="CZ404" s="16"/>
      <c r="DA404" s="16"/>
      <c r="DB404" s="16"/>
      <c r="DC404" s="16"/>
      <c r="DD404" s="16"/>
      <c r="DE404" s="16"/>
      <c r="DF404" s="16"/>
      <c r="DG404" s="16"/>
      <c r="DH404" s="16"/>
      <c r="DI404" s="16"/>
      <c r="DJ404" s="16"/>
      <c r="DK404" s="16"/>
      <c r="LK404" t="s">
        <v>15</v>
      </c>
      <c r="LL404">
        <v>300000</v>
      </c>
      <c r="LM404" t="s">
        <v>12</v>
      </c>
    </row>
    <row r="405" spans="1:325" ht="15.75" thickBot="1" x14ac:dyDescent="0.3">
      <c r="A405" s="9" t="s">
        <v>12</v>
      </c>
      <c r="B405" s="10" t="s">
        <v>53</v>
      </c>
      <c r="C405" s="10" t="s">
        <v>14</v>
      </c>
      <c r="D405" s="11">
        <v>47939.597916666666</v>
      </c>
      <c r="E405" s="11">
        <f t="shared" si="18"/>
        <v>47880</v>
      </c>
      <c r="F405" s="11">
        <f>DATE(YEAR($E405)+$LL405,MONTH($E405),DAY($E405))</f>
        <v>52263</v>
      </c>
      <c r="G405" s="11">
        <f>DATE(YEAR($F405)+$LL405,MONTH($F405),DAY($F405))</f>
        <v>56646</v>
      </c>
      <c r="H405" s="11">
        <f>DATE(YEAR($G405)+$LL405,MONTH($G405),DAY($G405))</f>
        <v>61029</v>
      </c>
      <c r="I405" s="11">
        <f>DATE(YEAR($H405)+$LL405,MONTH($H405),DAY($H405))</f>
        <v>65412</v>
      </c>
      <c r="J405" s="12">
        <f>DATE(YEAR($I405)+$LL405,MONTH($I405),DAY($I405))</f>
        <v>69795</v>
      </c>
      <c r="K405" s="15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  <c r="AF405" s="16"/>
      <c r="AG405" s="16"/>
      <c r="AH405" s="16"/>
      <c r="AI405" s="16"/>
      <c r="AJ405" s="16"/>
      <c r="AK405" s="16"/>
      <c r="AL405" s="16"/>
      <c r="AM405" s="16"/>
      <c r="AN405" s="16"/>
      <c r="AO405" s="16"/>
      <c r="AP405" s="16"/>
      <c r="AQ405" s="16"/>
      <c r="AR405" s="16"/>
      <c r="AS405" s="16"/>
      <c r="AT405" s="16"/>
      <c r="AU405" s="16"/>
      <c r="AV405" s="16"/>
      <c r="AW405" s="16"/>
      <c r="AX405" s="16"/>
      <c r="AY405" s="16"/>
      <c r="AZ405" s="16"/>
      <c r="BA405" s="16"/>
      <c r="BB405" s="16"/>
      <c r="BC405" s="16"/>
      <c r="BD405" s="16"/>
      <c r="BE405" s="16"/>
      <c r="BF405" s="16"/>
      <c r="BG405" s="16"/>
      <c r="BH405" s="16"/>
      <c r="BI405" s="16"/>
      <c r="BJ405" s="16"/>
      <c r="BK405" s="16"/>
      <c r="BL405" s="16"/>
      <c r="BM405" s="16"/>
      <c r="BN405" s="16"/>
      <c r="BO405" s="16"/>
      <c r="BP405" s="16"/>
      <c r="BQ405" s="16"/>
      <c r="BR405" s="16"/>
      <c r="BS405" s="16"/>
      <c r="BT405" s="16"/>
      <c r="BU405" s="16"/>
      <c r="BV405" s="16"/>
      <c r="BW405" s="16"/>
      <c r="BX405" s="16"/>
      <c r="BY405" s="16"/>
      <c r="BZ405" s="16"/>
      <c r="CA405" s="16"/>
      <c r="CB405" s="16"/>
      <c r="CC405" s="16"/>
      <c r="CD405" s="16"/>
      <c r="CE405" s="16"/>
      <c r="CF405" s="16"/>
      <c r="CG405" s="16"/>
      <c r="CH405" s="16"/>
      <c r="CI405" s="16"/>
      <c r="CJ405" s="16"/>
      <c r="CK405" s="16"/>
      <c r="CL405" s="16"/>
      <c r="CM405" s="16"/>
      <c r="CN405" s="16"/>
      <c r="CO405" s="16"/>
      <c r="CP405" s="16"/>
      <c r="CQ405" s="16"/>
      <c r="CR405" s="16"/>
      <c r="CS405" s="16"/>
      <c r="CT405" s="16"/>
      <c r="CU405" s="16"/>
      <c r="CV405" s="16"/>
      <c r="CW405" s="16"/>
      <c r="CX405" s="16"/>
      <c r="CY405" s="16"/>
      <c r="CZ405" s="16"/>
      <c r="DA405" s="16"/>
      <c r="DB405" s="16"/>
      <c r="DC405" s="16"/>
      <c r="DD405" s="16"/>
      <c r="DE405" s="16"/>
      <c r="DF405" s="16"/>
      <c r="DG405" s="16"/>
      <c r="DH405" s="16"/>
      <c r="DI405" s="16"/>
      <c r="DJ405" s="16"/>
      <c r="DK405" s="16"/>
      <c r="LK405" t="s">
        <v>16</v>
      </c>
      <c r="LL405">
        <v>12</v>
      </c>
      <c r="LM405" t="s">
        <v>12</v>
      </c>
    </row>
    <row r="406" spans="1:325" ht="15.75" thickBot="1" x14ac:dyDescent="0.3">
      <c r="A406" s="9" t="s">
        <v>12</v>
      </c>
      <c r="B406" s="10" t="s">
        <v>53</v>
      </c>
      <c r="C406" s="10" t="s">
        <v>14</v>
      </c>
      <c r="D406" s="11">
        <v>44743.461111111108</v>
      </c>
      <c r="E406" s="11">
        <f t="shared" si="18"/>
        <v>44682</v>
      </c>
      <c r="F406" s="11">
        <f>DATE(YEAR($E406),MONTH($E406),DAY($E406)+$LL406*30.4/10000)</f>
        <v>45594</v>
      </c>
      <c r="G406" s="11">
        <f>DATE(YEAR($F406),MONTH($F406),DAY($F406)+$LL406*30.4/10000)</f>
        <v>46506</v>
      </c>
      <c r="H406" s="11">
        <f>DATE(YEAR($G406),MONTH($G406),DAY($G406)+$LL406*30.4/10000)</f>
        <v>47418</v>
      </c>
      <c r="I406" s="11">
        <f>DATE(YEAR($H406),MONTH($H406),DAY($H406)+$LL406*30.4/10000)</f>
        <v>48330</v>
      </c>
      <c r="J406" s="12">
        <f>DATE(YEAR($I406),MONTH($I406),DAY($I406)+$LL406*30.4/10000)</f>
        <v>49242</v>
      </c>
      <c r="K406" s="15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16"/>
      <c r="AH406" s="16"/>
      <c r="AI406" s="16"/>
      <c r="AJ406" s="16"/>
      <c r="AK406" s="16"/>
      <c r="AL406" s="16"/>
      <c r="AM406" s="16"/>
      <c r="AN406" s="16"/>
      <c r="AO406" s="16"/>
      <c r="AP406" s="16"/>
      <c r="AQ406" s="16"/>
      <c r="AR406" s="16"/>
      <c r="AS406" s="16"/>
      <c r="AT406" s="16"/>
      <c r="AU406" s="16"/>
      <c r="AV406" s="16"/>
      <c r="AW406" s="16"/>
      <c r="AX406" s="16"/>
      <c r="AY406" s="16"/>
      <c r="AZ406" s="16"/>
      <c r="BA406" s="16"/>
      <c r="BB406" s="16"/>
      <c r="BC406" s="16"/>
      <c r="BD406" s="16"/>
      <c r="BE406" s="16"/>
      <c r="BF406" s="16"/>
      <c r="BG406" s="16"/>
      <c r="BH406" s="16"/>
      <c r="BI406" s="16"/>
      <c r="BJ406" s="16"/>
      <c r="BK406" s="16"/>
      <c r="BL406" s="16"/>
      <c r="BM406" s="16"/>
      <c r="BN406" s="16"/>
      <c r="BO406" s="16"/>
      <c r="BP406" s="16"/>
      <c r="BQ406" s="16"/>
      <c r="BR406" s="16"/>
      <c r="BS406" s="16"/>
      <c r="BT406" s="16"/>
      <c r="BU406" s="16"/>
      <c r="BV406" s="16"/>
      <c r="BW406" s="16"/>
      <c r="BX406" s="16"/>
      <c r="BY406" s="16"/>
      <c r="BZ406" s="16"/>
      <c r="CA406" s="16"/>
      <c r="CB406" s="16"/>
      <c r="CC406" s="16"/>
      <c r="CD406" s="16"/>
      <c r="CE406" s="16"/>
      <c r="CF406" s="16"/>
      <c r="CG406" s="16"/>
      <c r="CH406" s="16"/>
      <c r="CI406" s="16"/>
      <c r="CJ406" s="16"/>
      <c r="CK406" s="16"/>
      <c r="CL406" s="16"/>
      <c r="CM406" s="16"/>
      <c r="CN406" s="16"/>
      <c r="CO406" s="16"/>
      <c r="CP406" s="16"/>
      <c r="CQ406" s="16"/>
      <c r="CR406" s="16"/>
      <c r="CS406" s="16"/>
      <c r="CT406" s="16"/>
      <c r="CU406" s="16"/>
      <c r="CV406" s="16"/>
      <c r="CW406" s="16"/>
      <c r="CX406" s="16"/>
      <c r="CY406" s="16"/>
      <c r="CZ406" s="16"/>
      <c r="DA406" s="16"/>
      <c r="DB406" s="16"/>
      <c r="DC406" s="16"/>
      <c r="DD406" s="16"/>
      <c r="DE406" s="16"/>
      <c r="DF406" s="16"/>
      <c r="DG406" s="16"/>
      <c r="DH406" s="16"/>
      <c r="DI406" s="16"/>
      <c r="DJ406" s="16"/>
      <c r="DK406" s="16"/>
      <c r="LK406" t="s">
        <v>15</v>
      </c>
      <c r="LL406">
        <v>300000</v>
      </c>
      <c r="LM406" t="s">
        <v>12</v>
      </c>
    </row>
    <row r="407" spans="1:325" ht="15.75" thickBot="1" x14ac:dyDescent="0.3">
      <c r="A407" s="9" t="s">
        <v>12</v>
      </c>
      <c r="B407" s="10" t="s">
        <v>53</v>
      </c>
      <c r="C407" s="10" t="s">
        <v>14</v>
      </c>
      <c r="D407" s="11">
        <v>47922.470833333333</v>
      </c>
      <c r="E407" s="11">
        <f t="shared" si="18"/>
        <v>47863</v>
      </c>
      <c r="F407" s="11">
        <f>DATE(YEAR($E407)+$LL407,MONTH($E407),DAY($E407))</f>
        <v>52246</v>
      </c>
      <c r="G407" s="11">
        <f>DATE(YEAR($F407)+$LL407,MONTH($F407),DAY($F407))</f>
        <v>56629</v>
      </c>
      <c r="H407" s="11">
        <f>DATE(YEAR($G407)+$LL407,MONTH($G407),DAY($G407))</f>
        <v>61012</v>
      </c>
      <c r="I407" s="11">
        <f>DATE(YEAR($H407)+$LL407,MONTH($H407),DAY($H407))</f>
        <v>65395</v>
      </c>
      <c r="J407" s="12">
        <f>DATE(YEAR($I407)+$LL407,MONTH($I407),DAY($I407))</f>
        <v>69778</v>
      </c>
      <c r="K407" s="15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  <c r="AF407" s="16"/>
      <c r="AG407" s="16"/>
      <c r="AH407" s="16"/>
      <c r="AI407" s="16"/>
      <c r="AJ407" s="16"/>
      <c r="AK407" s="16"/>
      <c r="AL407" s="16"/>
      <c r="AM407" s="16"/>
      <c r="AN407" s="16"/>
      <c r="AO407" s="16"/>
      <c r="AP407" s="16"/>
      <c r="AQ407" s="16"/>
      <c r="AR407" s="16"/>
      <c r="AS407" s="16"/>
      <c r="AT407" s="16"/>
      <c r="AU407" s="16"/>
      <c r="AV407" s="16"/>
      <c r="AW407" s="16"/>
      <c r="AX407" s="16"/>
      <c r="AY407" s="16"/>
      <c r="AZ407" s="16"/>
      <c r="BA407" s="16"/>
      <c r="BB407" s="16"/>
      <c r="BC407" s="16"/>
      <c r="BD407" s="16"/>
      <c r="BE407" s="16"/>
      <c r="BF407" s="16"/>
      <c r="BG407" s="16"/>
      <c r="BH407" s="16"/>
      <c r="BI407" s="16"/>
      <c r="BJ407" s="16"/>
      <c r="BK407" s="16"/>
      <c r="BL407" s="16"/>
      <c r="BM407" s="16"/>
      <c r="BN407" s="16"/>
      <c r="BO407" s="16"/>
      <c r="BP407" s="16"/>
      <c r="BQ407" s="16"/>
      <c r="BR407" s="16"/>
      <c r="BS407" s="16"/>
      <c r="BT407" s="16"/>
      <c r="BU407" s="16"/>
      <c r="BV407" s="16"/>
      <c r="BW407" s="16"/>
      <c r="BX407" s="16"/>
      <c r="BY407" s="16"/>
      <c r="BZ407" s="16"/>
      <c r="CA407" s="16"/>
      <c r="CB407" s="16"/>
      <c r="CC407" s="16"/>
      <c r="CD407" s="16"/>
      <c r="CE407" s="16"/>
      <c r="CF407" s="16"/>
      <c r="CG407" s="16"/>
      <c r="CH407" s="16"/>
      <c r="CI407" s="16"/>
      <c r="CJ407" s="16"/>
      <c r="CK407" s="16"/>
      <c r="CL407" s="16"/>
      <c r="CM407" s="16"/>
      <c r="CN407" s="16"/>
      <c r="CO407" s="16"/>
      <c r="CP407" s="16"/>
      <c r="CQ407" s="16"/>
      <c r="CR407" s="16"/>
      <c r="CS407" s="16"/>
      <c r="CT407" s="16"/>
      <c r="CU407" s="16"/>
      <c r="CV407" s="16"/>
      <c r="CW407" s="16"/>
      <c r="CX407" s="16"/>
      <c r="CY407" s="16"/>
      <c r="CZ407" s="16"/>
      <c r="DA407" s="16"/>
      <c r="DB407" s="16"/>
      <c r="DC407" s="16"/>
      <c r="DD407" s="16"/>
      <c r="DE407" s="16"/>
      <c r="DF407" s="16"/>
      <c r="DG407" s="16"/>
      <c r="DH407" s="16"/>
      <c r="DI407" s="16"/>
      <c r="DJ407" s="16"/>
      <c r="DK407" s="16"/>
      <c r="LK407" t="s">
        <v>16</v>
      </c>
      <c r="LL407">
        <v>12</v>
      </c>
      <c r="LM407" t="s">
        <v>12</v>
      </c>
    </row>
    <row r="408" spans="1:325" ht="15.75" thickBot="1" x14ac:dyDescent="0.3">
      <c r="A408" s="9" t="s">
        <v>12</v>
      </c>
      <c r="B408" s="10" t="s">
        <v>53</v>
      </c>
      <c r="C408" s="10" t="s">
        <v>14</v>
      </c>
      <c r="D408" s="11">
        <v>44719.591666666667</v>
      </c>
      <c r="E408" s="11">
        <f t="shared" si="18"/>
        <v>44658</v>
      </c>
      <c r="F408" s="11">
        <f>DATE(YEAR($E408),MONTH($E408),DAY($E408)+$LL408*30.4/10000)</f>
        <v>45570</v>
      </c>
      <c r="G408" s="11">
        <f>DATE(YEAR($F408),MONTH($F408),DAY($F408)+$LL408*30.4/10000)</f>
        <v>46482</v>
      </c>
      <c r="H408" s="11">
        <f>DATE(YEAR($G408),MONTH($G408),DAY($G408)+$LL408*30.4/10000)</f>
        <v>47394</v>
      </c>
      <c r="I408" s="11">
        <f>DATE(YEAR($H408),MONTH($H408),DAY($H408)+$LL408*30.4/10000)</f>
        <v>48306</v>
      </c>
      <c r="J408" s="12">
        <f>DATE(YEAR($I408),MONTH($I408),DAY($I408)+$LL408*30.4/10000)</f>
        <v>49218</v>
      </c>
      <c r="K408" s="15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  <c r="AF408" s="16"/>
      <c r="AG408" s="16"/>
      <c r="AH408" s="16"/>
      <c r="AI408" s="16"/>
      <c r="AJ408" s="16"/>
      <c r="AK408" s="16"/>
      <c r="AL408" s="16"/>
      <c r="AM408" s="16"/>
      <c r="AN408" s="16"/>
      <c r="AO408" s="16"/>
      <c r="AP408" s="16"/>
      <c r="AQ408" s="16"/>
      <c r="AR408" s="16"/>
      <c r="AS408" s="16"/>
      <c r="AT408" s="16"/>
      <c r="AU408" s="16"/>
      <c r="AV408" s="16"/>
      <c r="AW408" s="16"/>
      <c r="AX408" s="16"/>
      <c r="AY408" s="16"/>
      <c r="AZ408" s="16"/>
      <c r="BA408" s="16"/>
      <c r="BB408" s="16"/>
      <c r="BC408" s="16"/>
      <c r="BD408" s="16"/>
      <c r="BE408" s="16"/>
      <c r="BF408" s="16"/>
      <c r="BG408" s="16"/>
      <c r="BH408" s="16"/>
      <c r="BI408" s="16"/>
      <c r="BJ408" s="16"/>
      <c r="BK408" s="16"/>
      <c r="BL408" s="16"/>
      <c r="BM408" s="16"/>
      <c r="BN408" s="16"/>
      <c r="BO408" s="16"/>
      <c r="BP408" s="16"/>
      <c r="BQ408" s="16"/>
      <c r="BR408" s="16"/>
      <c r="BS408" s="16"/>
      <c r="BT408" s="16"/>
      <c r="BU408" s="16"/>
      <c r="BV408" s="16"/>
      <c r="BW408" s="16"/>
      <c r="BX408" s="16"/>
      <c r="BY408" s="16"/>
      <c r="BZ408" s="16"/>
      <c r="CA408" s="16"/>
      <c r="CB408" s="16"/>
      <c r="CC408" s="16"/>
      <c r="CD408" s="16"/>
      <c r="CE408" s="16"/>
      <c r="CF408" s="16"/>
      <c r="CG408" s="16"/>
      <c r="CH408" s="16"/>
      <c r="CI408" s="16"/>
      <c r="CJ408" s="16"/>
      <c r="CK408" s="16"/>
      <c r="CL408" s="16"/>
      <c r="CM408" s="16"/>
      <c r="CN408" s="16"/>
      <c r="CO408" s="16"/>
      <c r="CP408" s="16"/>
      <c r="CQ408" s="16"/>
      <c r="CR408" s="16"/>
      <c r="CS408" s="16"/>
      <c r="CT408" s="16"/>
      <c r="CU408" s="16"/>
      <c r="CV408" s="16"/>
      <c r="CW408" s="16"/>
      <c r="CX408" s="16"/>
      <c r="CY408" s="16"/>
      <c r="CZ408" s="16"/>
      <c r="DA408" s="16"/>
      <c r="DB408" s="16"/>
      <c r="DC408" s="16"/>
      <c r="DD408" s="16"/>
      <c r="DE408" s="16"/>
      <c r="DF408" s="16"/>
      <c r="DG408" s="16"/>
      <c r="DH408" s="16"/>
      <c r="DI408" s="16"/>
      <c r="DJ408" s="16"/>
      <c r="DK408" s="16"/>
      <c r="LK408" t="s">
        <v>15</v>
      </c>
      <c r="LL408">
        <v>300000</v>
      </c>
      <c r="LM408" t="s">
        <v>12</v>
      </c>
    </row>
    <row r="409" spans="1:325" ht="15.75" thickBot="1" x14ac:dyDescent="0.3">
      <c r="A409" s="9" t="s">
        <v>12</v>
      </c>
      <c r="B409" s="10" t="s">
        <v>53</v>
      </c>
      <c r="C409" s="10" t="s">
        <v>14</v>
      </c>
      <c r="D409" s="11">
        <v>47970.64166666667</v>
      </c>
      <c r="E409" s="11">
        <f t="shared" si="18"/>
        <v>47909</v>
      </c>
      <c r="F409" s="11">
        <f>DATE(YEAR($E409)+$LL409,MONTH($E409),DAY($E409))</f>
        <v>52292</v>
      </c>
      <c r="G409" s="11">
        <f>DATE(YEAR($F409)+$LL409,MONTH($F409),DAY($F409))</f>
        <v>56675</v>
      </c>
      <c r="H409" s="11">
        <f>DATE(YEAR($G409)+$LL409,MONTH($G409),DAY($G409))</f>
        <v>61058</v>
      </c>
      <c r="I409" s="11">
        <f>DATE(YEAR($H409)+$LL409,MONTH($H409),DAY($H409))</f>
        <v>65441</v>
      </c>
      <c r="J409" s="12">
        <f>DATE(YEAR($I409)+$LL409,MONTH($I409),DAY($I409))</f>
        <v>69824</v>
      </c>
      <c r="K409" s="15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  <c r="AF409" s="16"/>
      <c r="AG409" s="16"/>
      <c r="AH409" s="16"/>
      <c r="AI409" s="16"/>
      <c r="AJ409" s="16"/>
      <c r="AK409" s="16"/>
      <c r="AL409" s="16"/>
      <c r="AM409" s="16"/>
      <c r="AN409" s="16"/>
      <c r="AO409" s="16"/>
      <c r="AP409" s="16"/>
      <c r="AQ409" s="16"/>
      <c r="AR409" s="16"/>
      <c r="AS409" s="16"/>
      <c r="AT409" s="16"/>
      <c r="AU409" s="16"/>
      <c r="AV409" s="16"/>
      <c r="AW409" s="16"/>
      <c r="AX409" s="16"/>
      <c r="AY409" s="16"/>
      <c r="AZ409" s="16"/>
      <c r="BA409" s="16"/>
      <c r="BB409" s="16"/>
      <c r="BC409" s="16"/>
      <c r="BD409" s="16"/>
      <c r="BE409" s="16"/>
      <c r="BF409" s="16"/>
      <c r="BG409" s="16"/>
      <c r="BH409" s="16"/>
      <c r="BI409" s="16"/>
      <c r="BJ409" s="16"/>
      <c r="BK409" s="16"/>
      <c r="BL409" s="16"/>
      <c r="BM409" s="16"/>
      <c r="BN409" s="16"/>
      <c r="BO409" s="16"/>
      <c r="BP409" s="16"/>
      <c r="BQ409" s="16"/>
      <c r="BR409" s="16"/>
      <c r="BS409" s="16"/>
      <c r="BT409" s="16"/>
      <c r="BU409" s="16"/>
      <c r="BV409" s="16"/>
      <c r="BW409" s="16"/>
      <c r="BX409" s="16"/>
      <c r="BY409" s="16"/>
      <c r="BZ409" s="16"/>
      <c r="CA409" s="16"/>
      <c r="CB409" s="16"/>
      <c r="CC409" s="16"/>
      <c r="CD409" s="16"/>
      <c r="CE409" s="16"/>
      <c r="CF409" s="16"/>
      <c r="CG409" s="16"/>
      <c r="CH409" s="16"/>
      <c r="CI409" s="16"/>
      <c r="CJ409" s="16"/>
      <c r="CK409" s="16"/>
      <c r="CL409" s="16"/>
      <c r="CM409" s="16"/>
      <c r="CN409" s="16"/>
      <c r="CO409" s="16"/>
      <c r="CP409" s="16"/>
      <c r="CQ409" s="16"/>
      <c r="CR409" s="16"/>
      <c r="CS409" s="16"/>
      <c r="CT409" s="16"/>
      <c r="CU409" s="16"/>
      <c r="CV409" s="16"/>
      <c r="CW409" s="16"/>
      <c r="CX409" s="16"/>
      <c r="CY409" s="16"/>
      <c r="CZ409" s="16"/>
      <c r="DA409" s="16"/>
      <c r="DB409" s="16"/>
      <c r="DC409" s="16"/>
      <c r="DD409" s="16"/>
      <c r="DE409" s="16"/>
      <c r="DF409" s="16"/>
      <c r="DG409" s="16"/>
      <c r="DH409" s="16"/>
      <c r="DI409" s="16"/>
      <c r="DJ409" s="16"/>
      <c r="DK409" s="16"/>
      <c r="LK409" t="s">
        <v>16</v>
      </c>
      <c r="LL409">
        <v>12</v>
      </c>
      <c r="LM409" t="s">
        <v>12</v>
      </c>
    </row>
    <row r="410" spans="1:325" ht="15.75" thickBot="1" x14ac:dyDescent="0.3">
      <c r="A410" s="9" t="s">
        <v>12</v>
      </c>
      <c r="B410" s="10" t="s">
        <v>53</v>
      </c>
      <c r="C410" s="10" t="s">
        <v>36</v>
      </c>
      <c r="D410" s="11">
        <v>44412.613888888889</v>
      </c>
      <c r="E410" s="11">
        <f>DATE(YEAR($D410),MONTH($D410),DAY($D410)-7)</f>
        <v>44405</v>
      </c>
      <c r="F410" s="11">
        <f>DATE(YEAR($E410),MONTH($E410)+$LL410,DAY($E410))</f>
        <v>45532</v>
      </c>
      <c r="G410" s="11">
        <f>DATE(YEAR($F410),MONTH($F410)+$LL410,DAY($F410))</f>
        <v>46658</v>
      </c>
      <c r="H410" s="11">
        <f>DATE(YEAR($G410),MONTH($G410)+$LL410,DAY($G410))</f>
        <v>47784</v>
      </c>
      <c r="I410" s="11">
        <f>DATE(YEAR($H410),MONTH($H410)+$LL410,DAY($H410))</f>
        <v>48911</v>
      </c>
      <c r="J410" s="12">
        <f>DATE(YEAR($I410),MONTH($I410)+$LL410,DAY($I410))</f>
        <v>50037</v>
      </c>
      <c r="K410" s="15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  <c r="AF410" s="16"/>
      <c r="AG410" s="16"/>
      <c r="AH410" s="16"/>
      <c r="AI410" s="16"/>
      <c r="AJ410" s="16"/>
      <c r="AK410" s="16"/>
      <c r="AL410" s="16"/>
      <c r="AM410" s="16"/>
      <c r="AN410" s="16"/>
      <c r="AO410" s="16"/>
      <c r="AP410" s="16"/>
      <c r="AQ410" s="16"/>
      <c r="AR410" s="16"/>
      <c r="AS410" s="16"/>
      <c r="AT410" s="16"/>
      <c r="AU410" s="16"/>
      <c r="AV410" s="16"/>
      <c r="AW410" s="16"/>
      <c r="AX410" s="16"/>
      <c r="AY410" s="16"/>
      <c r="AZ410" s="16"/>
      <c r="BA410" s="16"/>
      <c r="BB410" s="16"/>
      <c r="BC410" s="16"/>
      <c r="BD410" s="16"/>
      <c r="BE410" s="16"/>
      <c r="BF410" s="16"/>
      <c r="BG410" s="16"/>
      <c r="BH410" s="16"/>
      <c r="BI410" s="16"/>
      <c r="BJ410" s="16"/>
      <c r="BK410" s="16"/>
      <c r="BL410" s="16"/>
      <c r="BM410" s="16"/>
      <c r="BN410" s="16"/>
      <c r="BO410" s="16"/>
      <c r="BP410" s="16"/>
      <c r="BQ410" s="16"/>
      <c r="BR410" s="16"/>
      <c r="BS410" s="16"/>
      <c r="BT410" s="16"/>
      <c r="BU410" s="16"/>
      <c r="BV410" s="16"/>
      <c r="BW410" s="16"/>
      <c r="BX410" s="16"/>
      <c r="BY410" s="16"/>
      <c r="BZ410" s="16"/>
      <c r="CA410" s="16"/>
      <c r="CB410" s="16"/>
      <c r="CC410" s="16"/>
      <c r="CD410" s="16"/>
      <c r="CE410" s="16"/>
      <c r="CF410" s="16"/>
      <c r="CG410" s="16"/>
      <c r="CH410" s="16"/>
      <c r="CI410" s="16"/>
      <c r="CJ410" s="16"/>
      <c r="CK410" s="16"/>
      <c r="CL410" s="16"/>
      <c r="CM410" s="16">
        <v>1</v>
      </c>
      <c r="CN410" s="16"/>
      <c r="CO410" s="16"/>
      <c r="CP410" s="16"/>
      <c r="CQ410" s="16"/>
      <c r="CR410" s="16"/>
      <c r="CS410" s="16"/>
      <c r="CT410" s="16"/>
      <c r="CU410" s="16"/>
      <c r="CV410" s="16"/>
      <c r="CW410" s="16"/>
      <c r="CX410" s="16"/>
      <c r="CY410" s="16"/>
      <c r="CZ410" s="16"/>
      <c r="DA410" s="16"/>
      <c r="DB410" s="16"/>
      <c r="DC410" s="16"/>
      <c r="DD410" s="16"/>
      <c r="DE410" s="16"/>
      <c r="DF410" s="16"/>
      <c r="DG410" s="16"/>
      <c r="DH410" s="16"/>
      <c r="DI410" s="16"/>
      <c r="DJ410" s="16"/>
      <c r="DK410" s="16"/>
      <c r="LK410" t="s">
        <v>18</v>
      </c>
      <c r="LL410">
        <v>37</v>
      </c>
      <c r="LM410" t="s">
        <v>12</v>
      </c>
    </row>
    <row r="411" spans="1:325" ht="15.75" thickBot="1" x14ac:dyDescent="0.3">
      <c r="A411" s="9" t="s">
        <v>12</v>
      </c>
      <c r="B411" s="10" t="s">
        <v>53</v>
      </c>
      <c r="C411" s="10" t="s">
        <v>37</v>
      </c>
      <c r="D411" s="11">
        <v>44144.574999999997</v>
      </c>
      <c r="E411" s="11">
        <f>DATE(YEAR($D411),MONTH($D411)-1,DAY($D411))</f>
        <v>44113</v>
      </c>
      <c r="F411" s="11">
        <f>DATE(YEAR($E411),MONTH($E411),DAY($E411)+$LL411*30.4/650)</f>
        <v>44954</v>
      </c>
      <c r="G411" s="11">
        <f>DATE(YEAR($F411),MONTH($F411),DAY($F411)+$LL411*30.4/650)</f>
        <v>45795</v>
      </c>
      <c r="H411" s="11">
        <f>DATE(YEAR($G411),MONTH($G411),DAY($G411)+$LL411*30.4/650)</f>
        <v>46636</v>
      </c>
      <c r="I411" s="11">
        <f>DATE(YEAR($H411),MONTH($H411),DAY($H411)+$LL411*30.4/650)</f>
        <v>47477</v>
      </c>
      <c r="J411" s="12">
        <f>DATE(YEAR($I411),MONTH($I411),DAY($I411)+$LL411*30.4/650)</f>
        <v>48318</v>
      </c>
      <c r="K411" s="15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16"/>
      <c r="AH411" s="16"/>
      <c r="AI411" s="16"/>
      <c r="AJ411" s="16"/>
      <c r="AK411" s="16"/>
      <c r="AL411" s="16"/>
      <c r="AM411" s="16"/>
      <c r="AN411" s="16"/>
      <c r="AO411" s="16"/>
      <c r="AP411" s="16"/>
      <c r="AQ411" s="16"/>
      <c r="AR411" s="16"/>
      <c r="AS411" s="16"/>
      <c r="AT411" s="16"/>
      <c r="AU411" s="16"/>
      <c r="AV411" s="16"/>
      <c r="AW411" s="16">
        <v>1</v>
      </c>
      <c r="AX411" s="16"/>
      <c r="AY411" s="16"/>
      <c r="AZ411" s="16"/>
      <c r="BA411" s="16"/>
      <c r="BB411" s="16"/>
      <c r="BC411" s="16"/>
      <c r="BD411" s="16"/>
      <c r="BE411" s="16"/>
      <c r="BF411" s="16"/>
      <c r="BG411" s="16"/>
      <c r="BH411" s="16"/>
      <c r="BI411" s="16"/>
      <c r="BJ411" s="16"/>
      <c r="BK411" s="16"/>
      <c r="BL411" s="16"/>
      <c r="BM411" s="16"/>
      <c r="BN411" s="16"/>
      <c r="BO411" s="16"/>
      <c r="BP411" s="16"/>
      <c r="BQ411" s="16"/>
      <c r="BR411" s="16"/>
      <c r="BS411" s="16"/>
      <c r="BT411" s="16"/>
      <c r="BU411" s="16"/>
      <c r="BV411" s="16"/>
      <c r="BW411" s="16"/>
      <c r="BX411" s="16"/>
      <c r="BY411" s="16"/>
      <c r="BZ411" s="16"/>
      <c r="CA411" s="16"/>
      <c r="CB411" s="16"/>
      <c r="CC411" s="16"/>
      <c r="CD411" s="16"/>
      <c r="CE411" s="16"/>
      <c r="CF411" s="16"/>
      <c r="CG411" s="16"/>
      <c r="CH411" s="16"/>
      <c r="CI411" s="16"/>
      <c r="CJ411" s="16"/>
      <c r="CK411" s="16"/>
      <c r="CL411" s="16"/>
      <c r="CM411" s="16"/>
      <c r="CN411" s="16"/>
      <c r="CO411" s="16"/>
      <c r="CP411" s="16"/>
      <c r="CQ411" s="16"/>
      <c r="CR411" s="16"/>
      <c r="CS411" s="16"/>
      <c r="CT411" s="16"/>
      <c r="CU411" s="16"/>
      <c r="CV411" s="16"/>
      <c r="CW411" s="16"/>
      <c r="CX411" s="16"/>
      <c r="CY411" s="16"/>
      <c r="CZ411" s="16"/>
      <c r="DA411" s="16"/>
      <c r="DB411" s="16"/>
      <c r="DC411" s="16"/>
      <c r="DD411" s="16"/>
      <c r="DE411" s="16"/>
      <c r="DF411" s="16"/>
      <c r="DG411" s="16"/>
      <c r="DH411" s="16"/>
      <c r="DI411" s="16"/>
      <c r="DJ411" s="16"/>
      <c r="DK411" s="16"/>
      <c r="LK411" t="s">
        <v>28</v>
      </c>
      <c r="LL411">
        <v>18000</v>
      </c>
      <c r="LM411" t="s">
        <v>12</v>
      </c>
    </row>
    <row r="412" spans="1:325" ht="15.75" thickBot="1" x14ac:dyDescent="0.3">
      <c r="A412" s="9" t="s">
        <v>12</v>
      </c>
      <c r="B412" s="10" t="s">
        <v>53</v>
      </c>
      <c r="C412" s="10" t="s">
        <v>40</v>
      </c>
      <c r="D412" s="11">
        <v>45756</v>
      </c>
      <c r="E412" s="11">
        <f>DATE(YEAR($D412),MONTH($D412)-2,DAY($D412))</f>
        <v>45697</v>
      </c>
      <c r="F412" s="11">
        <f>DATE(YEAR($E412)+$LL412,MONTH($E412),DAY($E412))</f>
        <v>50080</v>
      </c>
      <c r="G412" s="11">
        <f>DATE(YEAR($F412)+$LL412,MONTH($F412),DAY($F412))</f>
        <v>54463</v>
      </c>
      <c r="H412" s="11">
        <f>DATE(YEAR($G412)+$LL412,MONTH($G412),DAY($G412))</f>
        <v>58846</v>
      </c>
      <c r="I412" s="11">
        <f>DATE(YEAR($H412)+$LL412,MONTH($H412),DAY($H412))</f>
        <v>63229</v>
      </c>
      <c r="J412" s="12">
        <f>DATE(YEAR($I412)+$LL412,MONTH($I412),DAY($I412))</f>
        <v>67612</v>
      </c>
      <c r="K412" s="15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  <c r="AF412" s="16"/>
      <c r="AG412" s="16"/>
      <c r="AH412" s="16"/>
      <c r="AI412" s="16"/>
      <c r="AJ412" s="16"/>
      <c r="AK412" s="16"/>
      <c r="AL412" s="16"/>
      <c r="AM412" s="16"/>
      <c r="AN412" s="16"/>
      <c r="AO412" s="16"/>
      <c r="AP412" s="16"/>
      <c r="AQ412" s="16"/>
      <c r="AR412" s="16"/>
      <c r="AS412" s="16"/>
      <c r="AT412" s="16"/>
      <c r="AU412" s="16"/>
      <c r="AV412" s="16"/>
      <c r="AW412" s="16"/>
      <c r="AX412" s="16"/>
      <c r="AY412" s="16"/>
      <c r="AZ412" s="16"/>
      <c r="BA412" s="16"/>
      <c r="BB412" s="16"/>
      <c r="BC412" s="16"/>
      <c r="BD412" s="16"/>
      <c r="BE412" s="16"/>
      <c r="BF412" s="16"/>
      <c r="BG412" s="16"/>
      <c r="BH412" s="16"/>
      <c r="BI412" s="16"/>
      <c r="BJ412" s="16"/>
      <c r="BK412" s="16"/>
      <c r="BL412" s="16"/>
      <c r="BM412" s="16"/>
      <c r="BN412" s="16"/>
      <c r="BO412" s="16"/>
      <c r="BP412" s="16"/>
      <c r="BQ412" s="16"/>
      <c r="BR412" s="16"/>
      <c r="BS412" s="16"/>
      <c r="BT412" s="16"/>
      <c r="BU412" s="16"/>
      <c r="BV412" s="16"/>
      <c r="BW412" s="16"/>
      <c r="BX412" s="16"/>
      <c r="BY412" s="16"/>
      <c r="BZ412" s="16"/>
      <c r="CA412" s="16"/>
      <c r="CB412" s="16"/>
      <c r="CC412" s="16"/>
      <c r="CD412" s="16"/>
      <c r="CE412" s="16"/>
      <c r="CF412" s="16"/>
      <c r="CG412" s="16"/>
      <c r="CH412" s="16"/>
      <c r="CI412" s="16"/>
      <c r="CJ412" s="16"/>
      <c r="CK412" s="16"/>
      <c r="CL412" s="16"/>
      <c r="CM412" s="16"/>
      <c r="CN412" s="16"/>
      <c r="CO412" s="16"/>
      <c r="CP412" s="16"/>
      <c r="CQ412" s="16"/>
      <c r="CR412" s="16"/>
      <c r="CS412" s="16"/>
      <c r="CT412" s="16"/>
      <c r="CU412" s="16"/>
      <c r="CV412" s="16"/>
      <c r="CW412" s="16"/>
      <c r="CX412" s="16"/>
      <c r="CY412" s="16"/>
      <c r="CZ412" s="16"/>
      <c r="DA412" s="16"/>
      <c r="DB412" s="16"/>
      <c r="DC412" s="16"/>
      <c r="DD412" s="16"/>
      <c r="DE412" s="16"/>
      <c r="DF412" s="16"/>
      <c r="DG412" s="16"/>
      <c r="DH412" s="16"/>
      <c r="DI412" s="16"/>
      <c r="DJ412" s="16"/>
      <c r="DK412" s="16"/>
      <c r="LK412" t="s">
        <v>16</v>
      </c>
      <c r="LL412">
        <v>12</v>
      </c>
      <c r="LM412" t="s">
        <v>12</v>
      </c>
    </row>
    <row r="413" spans="1:325" ht="15.75" thickBot="1" x14ac:dyDescent="0.3">
      <c r="A413" s="9" t="s">
        <v>12</v>
      </c>
      <c r="B413" s="10" t="s">
        <v>53</v>
      </c>
      <c r="C413" s="10" t="s">
        <v>41</v>
      </c>
      <c r="D413" s="11">
        <v>43896.65625</v>
      </c>
      <c r="E413" s="11">
        <f>DATE(YEAR($D413),MONTH($D413)-1,DAY($D413))</f>
        <v>43867</v>
      </c>
      <c r="F413" s="11">
        <f>DATE(YEAR($E413),MONTH($E413),DAY($E413)+$LL413*30.4/10000)</f>
        <v>44596</v>
      </c>
      <c r="G413" s="11">
        <f>DATE(YEAR($F413),MONTH($F413),DAY($F413)+$LL413*30.4/10000)</f>
        <v>45325</v>
      </c>
      <c r="H413" s="11">
        <f>DATE(YEAR($G413),MONTH($G413),DAY($G413)+$LL413*30.4/10000)</f>
        <v>46054</v>
      </c>
      <c r="I413" s="11">
        <f>DATE(YEAR($H413),MONTH($H413),DAY($H413)+$LL413*30.4/10000)</f>
        <v>46783</v>
      </c>
      <c r="J413" s="12">
        <f>DATE(YEAR($I413),MONTH($I413),DAY($I413)+$LL413*30.4/10000)</f>
        <v>47512</v>
      </c>
      <c r="K413" s="15"/>
      <c r="L413" s="16"/>
      <c r="M413" s="16"/>
      <c r="N413" s="16">
        <v>1</v>
      </c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16"/>
      <c r="AH413" s="16"/>
      <c r="AI413" s="16"/>
      <c r="AJ413" s="16"/>
      <c r="AK413" s="16"/>
      <c r="AL413" s="16"/>
      <c r="AM413" s="16"/>
      <c r="AN413" s="16"/>
      <c r="AO413" s="16"/>
      <c r="AP413" s="16"/>
      <c r="AQ413" s="16"/>
      <c r="AR413" s="16"/>
      <c r="AS413" s="16"/>
      <c r="AT413" s="16"/>
      <c r="AU413" s="16"/>
      <c r="AV413" s="16"/>
      <c r="AW413" s="16"/>
      <c r="AX413" s="16"/>
      <c r="AY413" s="16"/>
      <c r="AZ413" s="16"/>
      <c r="BA413" s="16"/>
      <c r="BB413" s="16"/>
      <c r="BC413" s="16"/>
      <c r="BD413" s="16"/>
      <c r="BE413" s="16"/>
      <c r="BF413" s="16"/>
      <c r="BG413" s="16"/>
      <c r="BH413" s="16"/>
      <c r="BI413" s="16"/>
      <c r="BJ413" s="16"/>
      <c r="BK413" s="16"/>
      <c r="BL413" s="16"/>
      <c r="BM413" s="16"/>
      <c r="BN413" s="16"/>
      <c r="BO413" s="16"/>
      <c r="BP413" s="16"/>
      <c r="BQ413" s="16"/>
      <c r="BR413" s="16"/>
      <c r="BS413" s="16"/>
      <c r="BT413" s="16"/>
      <c r="BU413" s="16"/>
      <c r="BV413" s="16"/>
      <c r="BW413" s="16"/>
      <c r="BX413" s="16"/>
      <c r="BY413" s="16"/>
      <c r="BZ413" s="16"/>
      <c r="CA413" s="16"/>
      <c r="CB413" s="16"/>
      <c r="CC413" s="16"/>
      <c r="CD413" s="16"/>
      <c r="CE413" s="16"/>
      <c r="CF413" s="16"/>
      <c r="CG413" s="16"/>
      <c r="CH413" s="16"/>
      <c r="CI413" s="16"/>
      <c r="CJ413" s="16"/>
      <c r="CK413" s="16"/>
      <c r="CL413" s="16"/>
      <c r="CM413" s="16"/>
      <c r="CN413" s="16"/>
      <c r="CO413" s="16"/>
      <c r="CP413" s="16"/>
      <c r="CQ413" s="16"/>
      <c r="CR413" s="16"/>
      <c r="CS413" s="16"/>
      <c r="CT413" s="16"/>
      <c r="CU413" s="16"/>
      <c r="CV413" s="16"/>
      <c r="CW413" s="16"/>
      <c r="CX413" s="16"/>
      <c r="CY413" s="16"/>
      <c r="CZ413" s="16"/>
      <c r="DA413" s="16"/>
      <c r="DB413" s="16"/>
      <c r="DC413" s="16"/>
      <c r="DD413" s="16"/>
      <c r="DE413" s="16"/>
      <c r="DF413" s="16"/>
      <c r="DG413" s="16"/>
      <c r="DH413" s="16"/>
      <c r="DI413" s="16"/>
      <c r="DJ413" s="16"/>
      <c r="DK413" s="16"/>
      <c r="LK413" t="s">
        <v>15</v>
      </c>
      <c r="LL413">
        <v>240000</v>
      </c>
      <c r="LM413" t="s">
        <v>12</v>
      </c>
    </row>
    <row r="414" spans="1:325" ht="15.75" thickBot="1" x14ac:dyDescent="0.3">
      <c r="A414" s="9" t="s">
        <v>12</v>
      </c>
      <c r="B414" s="10" t="s">
        <v>53</v>
      </c>
      <c r="C414" s="10" t="s">
        <v>45</v>
      </c>
      <c r="D414" s="11">
        <v>44098.933333333334</v>
      </c>
      <c r="E414" s="11">
        <f>DATE(YEAR($D414),MONTH($D414),DAY($D414)-7)</f>
        <v>44091</v>
      </c>
      <c r="F414" s="11">
        <f>DATE(YEAR($E414),MONTH($E414)+$LL414,DAY($E414))</f>
        <v>44486</v>
      </c>
      <c r="G414" s="11">
        <f>DATE(YEAR($F414),MONTH($F414)+$LL414,DAY($F414))</f>
        <v>44882</v>
      </c>
      <c r="H414" s="11">
        <f>DATE(YEAR($G414),MONTH($G414)+$LL414,DAY($G414))</f>
        <v>45277</v>
      </c>
      <c r="I414" s="11">
        <f>DATE(YEAR($H414),MONTH($H414)+$LL414,DAY($H414))</f>
        <v>45674</v>
      </c>
      <c r="J414" s="12">
        <f>DATE(YEAR($I414),MONTH($I414)+$LL414,DAY($I414))</f>
        <v>46070</v>
      </c>
      <c r="K414" s="15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  <c r="AF414" s="16"/>
      <c r="AG414" s="16"/>
      <c r="AH414" s="16"/>
      <c r="AI414" s="16"/>
      <c r="AJ414" s="16"/>
      <c r="AK414" s="16"/>
      <c r="AL414" s="16"/>
      <c r="AM414" s="16"/>
      <c r="AN414" s="16"/>
      <c r="AO414" s="16"/>
      <c r="AP414" s="16"/>
      <c r="AQ414" s="16"/>
      <c r="AR414" s="16"/>
      <c r="AS414" s="16"/>
      <c r="AT414" s="16">
        <v>1</v>
      </c>
      <c r="AU414" s="16"/>
      <c r="AV414" s="16"/>
      <c r="AW414" s="16"/>
      <c r="AX414" s="16"/>
      <c r="AY414" s="16"/>
      <c r="AZ414" s="16"/>
      <c r="BA414" s="16"/>
      <c r="BB414" s="16"/>
      <c r="BC414" s="16"/>
      <c r="BD414" s="16"/>
      <c r="BE414" s="16"/>
      <c r="BF414" s="16"/>
      <c r="BG414" s="16"/>
      <c r="BH414" s="16"/>
      <c r="BI414" s="16"/>
      <c r="BJ414" s="16"/>
      <c r="BK414" s="16"/>
      <c r="BL414" s="16"/>
      <c r="BM414" s="16"/>
      <c r="BN414" s="16"/>
      <c r="BO414" s="16"/>
      <c r="BP414" s="16"/>
      <c r="BQ414" s="16"/>
      <c r="BR414" s="16"/>
      <c r="BS414" s="16"/>
      <c r="BT414" s="16"/>
      <c r="BU414" s="16"/>
      <c r="BV414" s="16"/>
      <c r="BW414" s="16"/>
      <c r="BX414" s="16"/>
      <c r="BY414" s="16"/>
      <c r="BZ414" s="16"/>
      <c r="CA414" s="16"/>
      <c r="CB414" s="16"/>
      <c r="CC414" s="16"/>
      <c r="CD414" s="16"/>
      <c r="CE414" s="16"/>
      <c r="CF414" s="16"/>
      <c r="CG414" s="16"/>
      <c r="CH414" s="16"/>
      <c r="CI414" s="16"/>
      <c r="CJ414" s="16"/>
      <c r="CK414" s="16"/>
      <c r="CL414" s="16"/>
      <c r="CM414" s="16"/>
      <c r="CN414" s="16"/>
      <c r="CO414" s="16"/>
      <c r="CP414" s="16"/>
      <c r="CQ414" s="16"/>
      <c r="CR414" s="16"/>
      <c r="CS414" s="16"/>
      <c r="CT414" s="16"/>
      <c r="CU414" s="16"/>
      <c r="CV414" s="16"/>
      <c r="CW414" s="16"/>
      <c r="CX414" s="16">
        <v>1</v>
      </c>
      <c r="CY414" s="16"/>
      <c r="CZ414" s="16"/>
      <c r="DA414" s="16"/>
      <c r="DB414" s="16"/>
      <c r="DC414" s="16"/>
      <c r="DD414" s="16"/>
      <c r="DE414" s="16"/>
      <c r="DF414" s="16"/>
      <c r="DG414" s="16"/>
      <c r="DH414" s="16"/>
      <c r="DI414" s="16"/>
      <c r="DJ414" s="16"/>
      <c r="DK414" s="16"/>
      <c r="LK414" t="s">
        <v>18</v>
      </c>
      <c r="LL414">
        <v>13</v>
      </c>
      <c r="LM414" t="s">
        <v>12</v>
      </c>
    </row>
    <row r="415" spans="1:325" ht="15.75" thickBot="1" x14ac:dyDescent="0.3">
      <c r="A415" s="9" t="s">
        <v>12</v>
      </c>
      <c r="B415" s="10" t="s">
        <v>53</v>
      </c>
      <c r="C415" s="10" t="s">
        <v>42</v>
      </c>
      <c r="D415" s="11">
        <v>44295.958333333336</v>
      </c>
      <c r="E415" s="11">
        <f>DATE(YEAR($D415),MONTH($D415)-1,DAY($D415))</f>
        <v>44264</v>
      </c>
      <c r="F415" s="11">
        <f>DATE(YEAR($E415)+$LL415,MONTH($E415),DAY($E415))</f>
        <v>47186</v>
      </c>
      <c r="G415" s="11">
        <f>DATE(YEAR($F415)+$LL415,MONTH($F415),DAY($F415))</f>
        <v>50108</v>
      </c>
      <c r="H415" s="11">
        <f>DATE(YEAR($G415)+$LL415,MONTH($G415),DAY($G415))</f>
        <v>53030</v>
      </c>
      <c r="I415" s="11">
        <f>DATE(YEAR($H415)+$LL415,MONTH($H415),DAY($H415))</f>
        <v>55952</v>
      </c>
      <c r="J415" s="12">
        <f>DATE(YEAR($I415)+$LL415,MONTH($I415),DAY($I415))</f>
        <v>58874</v>
      </c>
      <c r="K415" s="15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  <c r="AF415" s="16"/>
      <c r="AG415" s="16"/>
      <c r="AH415" s="16"/>
      <c r="AI415" s="16"/>
      <c r="AJ415" s="16"/>
      <c r="AK415" s="16"/>
      <c r="AL415" s="16"/>
      <c r="AM415" s="16"/>
      <c r="AN415" s="16"/>
      <c r="AO415" s="16"/>
      <c r="AP415" s="16"/>
      <c r="AQ415" s="16"/>
      <c r="AR415" s="16"/>
      <c r="AS415" s="16"/>
      <c r="AT415" s="16"/>
      <c r="AU415" s="16"/>
      <c r="AV415" s="16"/>
      <c r="AW415" s="16"/>
      <c r="AX415" s="16"/>
      <c r="AY415" s="16"/>
      <c r="AZ415" s="16"/>
      <c r="BA415" s="16"/>
      <c r="BB415" s="16"/>
      <c r="BC415" s="16"/>
      <c r="BD415" s="16"/>
      <c r="BE415" s="16"/>
      <c r="BF415" s="16"/>
      <c r="BG415" s="16"/>
      <c r="BH415" s="16"/>
      <c r="BI415" s="16"/>
      <c r="BJ415" s="16"/>
      <c r="BK415" s="16"/>
      <c r="BL415" s="16"/>
      <c r="BM415" s="16"/>
      <c r="BN415" s="16"/>
      <c r="BO415" s="16"/>
      <c r="BP415" s="16"/>
      <c r="BQ415" s="16"/>
      <c r="BR415" s="16"/>
      <c r="BS415" s="16">
        <v>1</v>
      </c>
      <c r="BT415" s="16"/>
      <c r="BU415" s="16"/>
      <c r="BV415" s="16"/>
      <c r="BW415" s="16"/>
      <c r="BX415" s="16"/>
      <c r="BY415" s="16"/>
      <c r="BZ415" s="16"/>
      <c r="CA415" s="16"/>
      <c r="CB415" s="16"/>
      <c r="CC415" s="16"/>
      <c r="CD415" s="16"/>
      <c r="CE415" s="16"/>
      <c r="CF415" s="16"/>
      <c r="CG415" s="16"/>
      <c r="CH415" s="16"/>
      <c r="CI415" s="16"/>
      <c r="CJ415" s="16"/>
      <c r="CK415" s="16"/>
      <c r="CL415" s="16"/>
      <c r="CM415" s="16"/>
      <c r="CN415" s="16"/>
      <c r="CO415" s="16"/>
      <c r="CP415" s="16"/>
      <c r="CQ415" s="16"/>
      <c r="CR415" s="16"/>
      <c r="CS415" s="16"/>
      <c r="CT415" s="16"/>
      <c r="CU415" s="16"/>
      <c r="CV415" s="16"/>
      <c r="CW415" s="16"/>
      <c r="CX415" s="16"/>
      <c r="CY415" s="16"/>
      <c r="CZ415" s="16"/>
      <c r="DA415" s="16"/>
      <c r="DB415" s="16"/>
      <c r="DC415" s="16"/>
      <c r="DD415" s="16"/>
      <c r="DE415" s="16"/>
      <c r="DF415" s="16"/>
      <c r="DG415" s="16"/>
      <c r="DH415" s="16"/>
      <c r="DI415" s="16"/>
      <c r="DJ415" s="16"/>
      <c r="DK415" s="16"/>
      <c r="LK415" t="s">
        <v>16</v>
      </c>
      <c r="LL415">
        <v>8</v>
      </c>
      <c r="LM415" t="s">
        <v>12</v>
      </c>
    </row>
    <row r="416" spans="1:325" ht="15.75" thickBot="1" x14ac:dyDescent="0.3">
      <c r="A416" s="9" t="s">
        <v>12</v>
      </c>
      <c r="B416" s="10" t="s">
        <v>53</v>
      </c>
      <c r="C416" s="10" t="s">
        <v>39</v>
      </c>
      <c r="D416" s="11">
        <v>45756</v>
      </c>
      <c r="E416" s="11">
        <f>DATE(YEAR($D416),MONTH($D416)-2,DAY($D416))</f>
        <v>45697</v>
      </c>
      <c r="F416" s="11">
        <f>DATE(YEAR($E416)+$LL416,MONTH($E416),DAY($E416))</f>
        <v>50080</v>
      </c>
      <c r="G416" s="11">
        <f>DATE(YEAR($F416)+$LL416,MONTH($F416),DAY($F416))</f>
        <v>54463</v>
      </c>
      <c r="H416" s="11">
        <f>DATE(YEAR($G416)+$LL416,MONTH($G416),DAY($G416))</f>
        <v>58846</v>
      </c>
      <c r="I416" s="11">
        <f>DATE(YEAR($H416)+$LL416,MONTH($H416),DAY($H416))</f>
        <v>63229</v>
      </c>
      <c r="J416" s="12">
        <f>DATE(YEAR($I416)+$LL416,MONTH($I416),DAY($I416))</f>
        <v>67612</v>
      </c>
      <c r="K416" s="15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  <c r="AF416" s="16"/>
      <c r="AG416" s="16"/>
      <c r="AH416" s="16"/>
      <c r="AI416" s="16"/>
      <c r="AJ416" s="16"/>
      <c r="AK416" s="16"/>
      <c r="AL416" s="16"/>
      <c r="AM416" s="16"/>
      <c r="AN416" s="16"/>
      <c r="AO416" s="16"/>
      <c r="AP416" s="16"/>
      <c r="AQ416" s="16"/>
      <c r="AR416" s="16"/>
      <c r="AS416" s="16"/>
      <c r="AT416" s="16"/>
      <c r="AU416" s="16"/>
      <c r="AV416" s="16"/>
      <c r="AW416" s="16"/>
      <c r="AX416" s="16"/>
      <c r="AY416" s="16"/>
      <c r="AZ416" s="16"/>
      <c r="BA416" s="16"/>
      <c r="BB416" s="16"/>
      <c r="BC416" s="16"/>
      <c r="BD416" s="16"/>
      <c r="BE416" s="16"/>
      <c r="BF416" s="16"/>
      <c r="BG416" s="16"/>
      <c r="BH416" s="16"/>
      <c r="BI416" s="16"/>
      <c r="BJ416" s="16"/>
      <c r="BK416" s="16"/>
      <c r="BL416" s="16"/>
      <c r="BM416" s="16"/>
      <c r="BN416" s="16"/>
      <c r="BO416" s="16"/>
      <c r="BP416" s="16"/>
      <c r="BQ416" s="16"/>
      <c r="BR416" s="16"/>
      <c r="BS416" s="16"/>
      <c r="BT416" s="16"/>
      <c r="BU416" s="16"/>
      <c r="BV416" s="16"/>
      <c r="BW416" s="16"/>
      <c r="BX416" s="16"/>
      <c r="BY416" s="16"/>
      <c r="BZ416" s="16"/>
      <c r="CA416" s="16"/>
      <c r="CB416" s="16"/>
      <c r="CC416" s="16"/>
      <c r="CD416" s="16"/>
      <c r="CE416" s="16"/>
      <c r="CF416" s="16"/>
      <c r="CG416" s="16"/>
      <c r="CH416" s="16"/>
      <c r="CI416" s="16"/>
      <c r="CJ416" s="16"/>
      <c r="CK416" s="16"/>
      <c r="CL416" s="16"/>
      <c r="CM416" s="16"/>
      <c r="CN416" s="16"/>
      <c r="CO416" s="16"/>
      <c r="CP416" s="16"/>
      <c r="CQ416" s="16"/>
      <c r="CR416" s="16"/>
      <c r="CS416" s="16"/>
      <c r="CT416" s="16"/>
      <c r="CU416" s="16"/>
      <c r="CV416" s="16"/>
      <c r="CW416" s="16"/>
      <c r="CX416" s="16"/>
      <c r="CY416" s="16"/>
      <c r="CZ416" s="16"/>
      <c r="DA416" s="16"/>
      <c r="DB416" s="16"/>
      <c r="DC416" s="16"/>
      <c r="DD416" s="16"/>
      <c r="DE416" s="16"/>
      <c r="DF416" s="16"/>
      <c r="DG416" s="16"/>
      <c r="DH416" s="16"/>
      <c r="DI416" s="16"/>
      <c r="DJ416" s="16"/>
      <c r="DK416" s="16"/>
      <c r="LK416" t="s">
        <v>16</v>
      </c>
      <c r="LL416">
        <v>12</v>
      </c>
      <c r="LM416" t="s">
        <v>12</v>
      </c>
    </row>
    <row r="417" spans="1:325" ht="15.75" thickBot="1" x14ac:dyDescent="0.3">
      <c r="A417" s="9" t="s">
        <v>12</v>
      </c>
      <c r="B417" s="10" t="s">
        <v>53</v>
      </c>
      <c r="C417" s="10" t="s">
        <v>43</v>
      </c>
      <c r="D417" s="11">
        <v>43896.65625</v>
      </c>
      <c r="E417" s="11">
        <f>DATE(YEAR($D417),MONTH($D417)-1,DAY($D417))</f>
        <v>43867</v>
      </c>
      <c r="F417" s="11">
        <f>DATE(YEAR($E417),MONTH($E417),DAY($E417)+$LL417*30.4/10000)</f>
        <v>44596</v>
      </c>
      <c r="G417" s="11">
        <f>DATE(YEAR($F417),MONTH($F417),DAY($F417)+$LL417*30.4/10000)</f>
        <v>45325</v>
      </c>
      <c r="H417" s="11">
        <f>DATE(YEAR($G417),MONTH($G417),DAY($G417)+$LL417*30.4/10000)</f>
        <v>46054</v>
      </c>
      <c r="I417" s="11">
        <f>DATE(YEAR($H417),MONTH($H417),DAY($H417)+$LL417*30.4/10000)</f>
        <v>46783</v>
      </c>
      <c r="J417" s="12">
        <f>DATE(YEAR($I417),MONTH($I417),DAY($I417)+$LL417*30.4/10000)</f>
        <v>47512</v>
      </c>
      <c r="K417" s="15"/>
      <c r="L417" s="16"/>
      <c r="M417" s="16"/>
      <c r="N417" s="16">
        <v>1</v>
      </c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16"/>
      <c r="AH417" s="16"/>
      <c r="AI417" s="16"/>
      <c r="AJ417" s="16"/>
      <c r="AK417" s="16"/>
      <c r="AL417" s="16"/>
      <c r="AM417" s="16"/>
      <c r="AN417" s="16"/>
      <c r="AO417" s="16"/>
      <c r="AP417" s="16"/>
      <c r="AQ417" s="16"/>
      <c r="AR417" s="16"/>
      <c r="AS417" s="16"/>
      <c r="AT417" s="16"/>
      <c r="AU417" s="16"/>
      <c r="AV417" s="16"/>
      <c r="AW417" s="16"/>
      <c r="AX417" s="16"/>
      <c r="AY417" s="16"/>
      <c r="AZ417" s="16"/>
      <c r="BA417" s="16"/>
      <c r="BB417" s="16"/>
      <c r="BC417" s="16"/>
      <c r="BD417" s="16"/>
      <c r="BE417" s="16"/>
      <c r="BF417" s="16"/>
      <c r="BG417" s="16"/>
      <c r="BH417" s="16"/>
      <c r="BI417" s="16"/>
      <c r="BJ417" s="16"/>
      <c r="BK417" s="16"/>
      <c r="BL417" s="16"/>
      <c r="BM417" s="16"/>
      <c r="BN417" s="16"/>
      <c r="BO417" s="16"/>
      <c r="BP417" s="16"/>
      <c r="BQ417" s="16"/>
      <c r="BR417" s="16"/>
      <c r="BS417" s="16"/>
      <c r="BT417" s="16"/>
      <c r="BU417" s="16"/>
      <c r="BV417" s="16"/>
      <c r="BW417" s="16"/>
      <c r="BX417" s="16"/>
      <c r="BY417" s="16"/>
      <c r="BZ417" s="16"/>
      <c r="CA417" s="16"/>
      <c r="CB417" s="16"/>
      <c r="CC417" s="16"/>
      <c r="CD417" s="16"/>
      <c r="CE417" s="16"/>
      <c r="CF417" s="16"/>
      <c r="CG417" s="16"/>
      <c r="CH417" s="16"/>
      <c r="CI417" s="16"/>
      <c r="CJ417" s="16"/>
      <c r="CK417" s="16"/>
      <c r="CL417" s="16"/>
      <c r="CM417" s="16"/>
      <c r="CN417" s="16"/>
      <c r="CO417" s="16"/>
      <c r="CP417" s="16"/>
      <c r="CQ417" s="16"/>
      <c r="CR417" s="16"/>
      <c r="CS417" s="16"/>
      <c r="CT417" s="16"/>
      <c r="CU417" s="16"/>
      <c r="CV417" s="16"/>
      <c r="CW417" s="16"/>
      <c r="CX417" s="16"/>
      <c r="CY417" s="16"/>
      <c r="CZ417" s="16"/>
      <c r="DA417" s="16"/>
      <c r="DB417" s="16"/>
      <c r="DC417" s="16"/>
      <c r="DD417" s="16"/>
      <c r="DE417" s="16"/>
      <c r="DF417" s="16"/>
      <c r="DG417" s="16"/>
      <c r="DH417" s="16"/>
      <c r="DI417" s="16"/>
      <c r="DJ417" s="16"/>
      <c r="DK417" s="16"/>
      <c r="LK417" t="s">
        <v>15</v>
      </c>
      <c r="LL417">
        <v>240000</v>
      </c>
      <c r="LM417" t="s">
        <v>12</v>
      </c>
    </row>
    <row r="418" spans="1:325" ht="15.75" thickBot="1" x14ac:dyDescent="0.3">
      <c r="A418" s="9" t="s">
        <v>12</v>
      </c>
      <c r="B418" s="10" t="s">
        <v>53</v>
      </c>
      <c r="C418" s="10" t="s">
        <v>44</v>
      </c>
      <c r="D418" s="11">
        <v>43935.529166666667</v>
      </c>
      <c r="E418" s="11">
        <f>DATE(YEAR($D418),MONTH($D418),DAY($D418)-7)</f>
        <v>43928</v>
      </c>
      <c r="F418" s="11">
        <f>DATE(YEAR($E418),MONTH($E418)+$LL418,DAY($E418))</f>
        <v>44507</v>
      </c>
      <c r="G418" s="11">
        <f>DATE(YEAR($F418),MONTH($F418)+$LL418,DAY($F418))</f>
        <v>45084</v>
      </c>
      <c r="H418" s="11">
        <f>DATE(YEAR($G418),MONTH($G418)+$LL418,DAY($G418))</f>
        <v>45664</v>
      </c>
      <c r="I418" s="11">
        <f>DATE(YEAR($H418),MONTH($H418)+$LL418,DAY($H418))</f>
        <v>46241</v>
      </c>
      <c r="J418" s="12">
        <f>DATE(YEAR($I418),MONTH($I418)+$LL418,DAY($I418))</f>
        <v>46819</v>
      </c>
      <c r="K418" s="15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>
        <v>1</v>
      </c>
      <c r="X418" s="16"/>
      <c r="Y418" s="16"/>
      <c r="Z418" s="16"/>
      <c r="AA418" s="16"/>
      <c r="AB418" s="16"/>
      <c r="AC418" s="16"/>
      <c r="AD418" s="16"/>
      <c r="AE418" s="16"/>
      <c r="AF418" s="16"/>
      <c r="AG418" s="16"/>
      <c r="AH418" s="16"/>
      <c r="AI418" s="16"/>
      <c r="AJ418" s="16"/>
      <c r="AK418" s="16"/>
      <c r="AL418" s="16"/>
      <c r="AM418" s="16"/>
      <c r="AN418" s="16"/>
      <c r="AO418" s="16"/>
      <c r="AP418" s="16"/>
      <c r="AQ418" s="16"/>
      <c r="AR418" s="16"/>
      <c r="AS418" s="16"/>
      <c r="AT418" s="16"/>
      <c r="AU418" s="16"/>
      <c r="AV418" s="16"/>
      <c r="AW418" s="16"/>
      <c r="AX418" s="16"/>
      <c r="AY418" s="16"/>
      <c r="AZ418" s="16"/>
      <c r="BA418" s="16"/>
      <c r="BB418" s="16"/>
      <c r="BC418" s="16"/>
      <c r="BD418" s="16"/>
      <c r="BE418" s="16"/>
      <c r="BF418" s="16"/>
      <c r="BG418" s="16"/>
      <c r="BH418" s="16"/>
      <c r="BI418" s="16"/>
      <c r="BJ418" s="16"/>
      <c r="BK418" s="16"/>
      <c r="BL418" s="16"/>
      <c r="BM418" s="16"/>
      <c r="BN418" s="16"/>
      <c r="BO418" s="16"/>
      <c r="BP418" s="16"/>
      <c r="BQ418" s="16"/>
      <c r="BR418" s="16"/>
      <c r="BS418" s="16"/>
      <c r="BT418" s="16"/>
      <c r="BU418" s="16"/>
      <c r="BV418" s="16"/>
      <c r="BW418" s="16"/>
      <c r="BX418" s="16"/>
      <c r="BY418" s="16"/>
      <c r="BZ418" s="16"/>
      <c r="CA418" s="16"/>
      <c r="CB418" s="16"/>
      <c r="CC418" s="16"/>
      <c r="CD418" s="16"/>
      <c r="CE418" s="16"/>
      <c r="CF418" s="16"/>
      <c r="CG418" s="16"/>
      <c r="CH418" s="16"/>
      <c r="CI418" s="16"/>
      <c r="CJ418" s="16"/>
      <c r="CK418" s="16"/>
      <c r="CL418" s="16"/>
      <c r="CM418" s="16"/>
      <c r="CN418" s="16"/>
      <c r="CO418" s="16"/>
      <c r="CP418" s="16"/>
      <c r="CQ418" s="16"/>
      <c r="CR418" s="16"/>
      <c r="CS418" s="16"/>
      <c r="CT418" s="16"/>
      <c r="CU418" s="16"/>
      <c r="CV418" s="16"/>
      <c r="CW418" s="16"/>
      <c r="CX418" s="16"/>
      <c r="CY418" s="16"/>
      <c r="CZ418" s="16"/>
      <c r="DA418" s="16">
        <v>1</v>
      </c>
      <c r="DB418" s="16"/>
      <c r="DC418" s="16"/>
      <c r="DD418" s="16"/>
      <c r="DE418" s="16"/>
      <c r="DF418" s="16"/>
      <c r="DG418" s="16"/>
      <c r="DH418" s="16"/>
      <c r="DI418" s="16"/>
      <c r="DJ418" s="16"/>
      <c r="DK418" s="16"/>
      <c r="LK418" t="s">
        <v>18</v>
      </c>
      <c r="LL418">
        <v>19</v>
      </c>
      <c r="LM418" t="s">
        <v>12</v>
      </c>
    </row>
    <row r="419" spans="1:325" ht="15.75" thickBot="1" x14ac:dyDescent="0.3">
      <c r="A419" s="9" t="s">
        <v>12</v>
      </c>
      <c r="B419" s="10" t="s">
        <v>53</v>
      </c>
      <c r="C419" s="10" t="s">
        <v>33</v>
      </c>
      <c r="D419" s="11">
        <v>45403.318749999999</v>
      </c>
      <c r="E419" s="11">
        <f>DATE(YEAR($D419),MONTH($D419)-1,DAY($D419))</f>
        <v>45372</v>
      </c>
      <c r="F419" s="11">
        <f>DATE(YEAR($E419),MONTH($E419),DAY($E419)+$LL419/10)</f>
        <v>45972</v>
      </c>
      <c r="G419" s="11">
        <f>DATE(YEAR($F419),MONTH($F419),DAY($F419)+$LL419/10)</f>
        <v>46572</v>
      </c>
      <c r="H419" s="11">
        <f>DATE(YEAR($G419),MONTH($G419),DAY($G419)+$LL419/10)</f>
        <v>47172</v>
      </c>
      <c r="I419" s="11">
        <f>DATE(YEAR($H419),MONTH($H419),DAY($H419)+$LL419/10)</f>
        <v>47772</v>
      </c>
      <c r="J419" s="12">
        <f>DATE(YEAR($I419),MONTH($I419),DAY($I419)+$LL419/10)</f>
        <v>48372</v>
      </c>
      <c r="K419" s="15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  <c r="AF419" s="16"/>
      <c r="AG419" s="16"/>
      <c r="AH419" s="16"/>
      <c r="AI419" s="16"/>
      <c r="AJ419" s="16"/>
      <c r="AK419" s="16"/>
      <c r="AL419" s="16"/>
      <c r="AM419" s="16"/>
      <c r="AN419" s="16"/>
      <c r="AO419" s="16"/>
      <c r="AP419" s="16"/>
      <c r="AQ419" s="16"/>
      <c r="AR419" s="16"/>
      <c r="AS419" s="16"/>
      <c r="AT419" s="16"/>
      <c r="AU419" s="16"/>
      <c r="AV419" s="16"/>
      <c r="AW419" s="16"/>
      <c r="AX419" s="16"/>
      <c r="AY419" s="16"/>
      <c r="AZ419" s="16"/>
      <c r="BA419" s="16"/>
      <c r="BB419" s="16"/>
      <c r="BC419" s="16"/>
      <c r="BD419" s="16"/>
      <c r="BE419" s="16"/>
      <c r="BF419" s="16"/>
      <c r="BG419" s="16"/>
      <c r="BH419" s="16"/>
      <c r="BI419" s="16"/>
      <c r="BJ419" s="16"/>
      <c r="BK419" s="16"/>
      <c r="BL419" s="16"/>
      <c r="BM419" s="16"/>
      <c r="BN419" s="16"/>
      <c r="BO419" s="16"/>
      <c r="BP419" s="16"/>
      <c r="BQ419" s="16"/>
      <c r="BR419" s="16"/>
      <c r="BS419" s="16"/>
      <c r="BT419" s="16"/>
      <c r="BU419" s="16"/>
      <c r="BV419" s="16"/>
      <c r="BW419" s="16"/>
      <c r="BX419" s="16"/>
      <c r="BY419" s="16"/>
      <c r="BZ419" s="16"/>
      <c r="CA419" s="16"/>
      <c r="CB419" s="16"/>
      <c r="CC419" s="16"/>
      <c r="CD419" s="16"/>
      <c r="CE419" s="16"/>
      <c r="CF419" s="16"/>
      <c r="CG419" s="16"/>
      <c r="CH419" s="16"/>
      <c r="CI419" s="16"/>
      <c r="CJ419" s="16"/>
      <c r="CK419" s="16"/>
      <c r="CL419" s="16"/>
      <c r="CM419" s="16"/>
      <c r="CN419" s="16"/>
      <c r="CO419" s="16"/>
      <c r="CP419" s="16"/>
      <c r="CQ419" s="16"/>
      <c r="CR419" s="16"/>
      <c r="CS419" s="16"/>
      <c r="CT419" s="16"/>
      <c r="CU419" s="16"/>
      <c r="CV419" s="16"/>
      <c r="CW419" s="16"/>
      <c r="CX419" s="16"/>
      <c r="CY419" s="16"/>
      <c r="CZ419" s="16"/>
      <c r="DA419" s="16"/>
      <c r="DB419" s="16"/>
      <c r="DC419" s="16"/>
      <c r="DD419" s="16"/>
      <c r="DE419" s="16"/>
      <c r="DF419" s="16"/>
      <c r="DG419" s="16"/>
      <c r="DH419" s="16"/>
      <c r="DI419" s="16"/>
      <c r="DJ419" s="16"/>
      <c r="DK419" s="16"/>
      <c r="LK419" t="s">
        <v>21</v>
      </c>
      <c r="LL419">
        <v>6000</v>
      </c>
      <c r="LM419" t="s">
        <v>12</v>
      </c>
    </row>
    <row r="420" spans="1:325" ht="15.75" thickBot="1" x14ac:dyDescent="0.3">
      <c r="A420" s="9" t="s">
        <v>12</v>
      </c>
      <c r="B420" s="10" t="s">
        <v>53</v>
      </c>
      <c r="C420" s="10" t="s">
        <v>33</v>
      </c>
      <c r="D420" s="11">
        <v>45105.493750000001</v>
      </c>
      <c r="E420" s="11">
        <f>DATE(YEAR($D420),MONTH($D420)-1,DAY($D420))</f>
        <v>45074</v>
      </c>
      <c r="F420" s="11">
        <f>DATE(YEAR($E420),MONTH($E420),DAY($E420)+$LL420/10)</f>
        <v>45674</v>
      </c>
      <c r="G420" s="11">
        <f>DATE(YEAR($F420),MONTH($F420),DAY($F420)+$LL420/10)</f>
        <v>46274</v>
      </c>
      <c r="H420" s="11">
        <f>DATE(YEAR($G420),MONTH($G420),DAY($G420)+$LL420/10)</f>
        <v>46874</v>
      </c>
      <c r="I420" s="11">
        <f>DATE(YEAR($H420),MONTH($H420),DAY($H420)+$LL420/10)</f>
        <v>47474</v>
      </c>
      <c r="J420" s="12">
        <f>DATE(YEAR($I420),MONTH($I420),DAY($I420)+$LL420/10)</f>
        <v>48074</v>
      </c>
      <c r="K420" s="15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  <c r="AF420" s="16"/>
      <c r="AG420" s="16"/>
      <c r="AH420" s="16"/>
      <c r="AI420" s="16"/>
      <c r="AJ420" s="16"/>
      <c r="AK420" s="16"/>
      <c r="AL420" s="16"/>
      <c r="AM420" s="16"/>
      <c r="AN420" s="16"/>
      <c r="AO420" s="16"/>
      <c r="AP420" s="16"/>
      <c r="AQ420" s="16"/>
      <c r="AR420" s="16"/>
      <c r="AS420" s="16"/>
      <c r="AT420" s="16"/>
      <c r="AU420" s="16"/>
      <c r="AV420" s="16"/>
      <c r="AW420" s="16"/>
      <c r="AX420" s="16"/>
      <c r="AY420" s="16"/>
      <c r="AZ420" s="16"/>
      <c r="BA420" s="16"/>
      <c r="BB420" s="16"/>
      <c r="BC420" s="16"/>
      <c r="BD420" s="16"/>
      <c r="BE420" s="16"/>
      <c r="BF420" s="16"/>
      <c r="BG420" s="16"/>
      <c r="BH420" s="16"/>
      <c r="BI420" s="16"/>
      <c r="BJ420" s="16"/>
      <c r="BK420" s="16"/>
      <c r="BL420" s="16"/>
      <c r="BM420" s="16"/>
      <c r="BN420" s="16"/>
      <c r="BO420" s="16"/>
      <c r="BP420" s="16"/>
      <c r="BQ420" s="16"/>
      <c r="BR420" s="16"/>
      <c r="BS420" s="16"/>
      <c r="BT420" s="16"/>
      <c r="BU420" s="16"/>
      <c r="BV420" s="16"/>
      <c r="BW420" s="16"/>
      <c r="BX420" s="16"/>
      <c r="BY420" s="16"/>
      <c r="BZ420" s="16"/>
      <c r="CA420" s="16"/>
      <c r="CB420" s="16"/>
      <c r="CC420" s="16"/>
      <c r="CD420" s="16"/>
      <c r="CE420" s="16"/>
      <c r="CF420" s="16"/>
      <c r="CG420" s="16"/>
      <c r="CH420" s="16"/>
      <c r="CI420" s="16"/>
      <c r="CJ420" s="16"/>
      <c r="CK420" s="16"/>
      <c r="CL420" s="16"/>
      <c r="CM420" s="16"/>
      <c r="CN420" s="16"/>
      <c r="CO420" s="16"/>
      <c r="CP420" s="16"/>
      <c r="CQ420" s="16"/>
      <c r="CR420" s="16"/>
      <c r="CS420" s="16"/>
      <c r="CT420" s="16"/>
      <c r="CU420" s="16"/>
      <c r="CV420" s="16"/>
      <c r="CW420" s="16"/>
      <c r="CX420" s="16"/>
      <c r="CY420" s="16"/>
      <c r="CZ420" s="16"/>
      <c r="DA420" s="16"/>
      <c r="DB420" s="16"/>
      <c r="DC420" s="16"/>
      <c r="DD420" s="16"/>
      <c r="DE420" s="16"/>
      <c r="DF420" s="16"/>
      <c r="DG420" s="16"/>
      <c r="DH420" s="16"/>
      <c r="DI420" s="16"/>
      <c r="DJ420" s="16"/>
      <c r="DK420" s="16"/>
      <c r="LK420" t="s">
        <v>21</v>
      </c>
      <c r="LL420">
        <v>6000</v>
      </c>
      <c r="LM420" t="s">
        <v>12</v>
      </c>
    </row>
    <row r="421" spans="1:325" ht="15.75" thickBot="1" x14ac:dyDescent="0.3">
      <c r="A421" s="9" t="s">
        <v>12</v>
      </c>
      <c r="B421" s="10" t="s">
        <v>53</v>
      </c>
      <c r="C421" s="10" t="s">
        <v>32</v>
      </c>
      <c r="D421" s="11">
        <v>43896.65625</v>
      </c>
      <c r="E421" s="11">
        <f>DATE(YEAR($D421),MONTH($D421)-1,DAY($D421))</f>
        <v>43867</v>
      </c>
      <c r="F421" s="11">
        <f>DATE(YEAR($E421),MONTH($E421),DAY($E421)+$LL421*30.4/10000)</f>
        <v>44596</v>
      </c>
      <c r="G421" s="11">
        <f>DATE(YEAR($F421),MONTH($F421),DAY($F421)+$LL421*30.4/10000)</f>
        <v>45325</v>
      </c>
      <c r="H421" s="11">
        <f>DATE(YEAR($G421),MONTH($G421),DAY($G421)+$LL421*30.4/10000)</f>
        <v>46054</v>
      </c>
      <c r="I421" s="11">
        <f>DATE(YEAR($H421),MONTH($H421),DAY($H421)+$LL421*30.4/10000)</f>
        <v>46783</v>
      </c>
      <c r="J421" s="12">
        <f>DATE(YEAR($I421),MONTH($I421),DAY($I421)+$LL421*30.4/10000)</f>
        <v>47512</v>
      </c>
      <c r="K421" s="15"/>
      <c r="L421" s="16"/>
      <c r="M421" s="16"/>
      <c r="N421" s="16">
        <v>1</v>
      </c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  <c r="AF421" s="16"/>
      <c r="AG421" s="16"/>
      <c r="AH421" s="16"/>
      <c r="AI421" s="16"/>
      <c r="AJ421" s="16"/>
      <c r="AK421" s="16"/>
      <c r="AL421" s="16"/>
      <c r="AM421" s="16"/>
      <c r="AN421" s="16"/>
      <c r="AO421" s="16"/>
      <c r="AP421" s="16"/>
      <c r="AQ421" s="16"/>
      <c r="AR421" s="16"/>
      <c r="AS421" s="16"/>
      <c r="AT421" s="16"/>
      <c r="AU421" s="16"/>
      <c r="AV421" s="16"/>
      <c r="AW421" s="16"/>
      <c r="AX421" s="16"/>
      <c r="AY421" s="16"/>
      <c r="AZ421" s="16"/>
      <c r="BA421" s="16"/>
      <c r="BB421" s="16"/>
      <c r="BC421" s="16"/>
      <c r="BD421" s="16"/>
      <c r="BE421" s="16"/>
      <c r="BF421" s="16"/>
      <c r="BG421" s="16"/>
      <c r="BH421" s="16"/>
      <c r="BI421" s="16"/>
      <c r="BJ421" s="16"/>
      <c r="BK421" s="16"/>
      <c r="BL421" s="16"/>
      <c r="BM421" s="16"/>
      <c r="BN421" s="16"/>
      <c r="BO421" s="16"/>
      <c r="BP421" s="16"/>
      <c r="BQ421" s="16"/>
      <c r="BR421" s="16"/>
      <c r="BS421" s="16"/>
      <c r="BT421" s="16"/>
      <c r="BU421" s="16"/>
      <c r="BV421" s="16"/>
      <c r="BW421" s="16"/>
      <c r="BX421" s="16"/>
      <c r="BY421" s="16"/>
      <c r="BZ421" s="16"/>
      <c r="CA421" s="16"/>
      <c r="CB421" s="16"/>
      <c r="CC421" s="16"/>
      <c r="CD421" s="16"/>
      <c r="CE421" s="16"/>
      <c r="CF421" s="16"/>
      <c r="CG421" s="16"/>
      <c r="CH421" s="16"/>
      <c r="CI421" s="16"/>
      <c r="CJ421" s="16"/>
      <c r="CK421" s="16"/>
      <c r="CL421" s="16"/>
      <c r="CM421" s="16"/>
      <c r="CN421" s="16"/>
      <c r="CO421" s="16"/>
      <c r="CP421" s="16"/>
      <c r="CQ421" s="16"/>
      <c r="CR421" s="16"/>
      <c r="CS421" s="16"/>
      <c r="CT421" s="16"/>
      <c r="CU421" s="16"/>
      <c r="CV421" s="16"/>
      <c r="CW421" s="16"/>
      <c r="CX421" s="16"/>
      <c r="CY421" s="16"/>
      <c r="CZ421" s="16"/>
      <c r="DA421" s="16"/>
      <c r="DB421" s="16"/>
      <c r="DC421" s="16"/>
      <c r="DD421" s="16"/>
      <c r="DE421" s="16"/>
      <c r="DF421" s="16"/>
      <c r="DG421" s="16"/>
      <c r="DH421" s="16"/>
      <c r="DI421" s="16"/>
      <c r="DJ421" s="16"/>
      <c r="DK421" s="16"/>
      <c r="LK421" t="s">
        <v>15</v>
      </c>
      <c r="LL421">
        <v>240000</v>
      </c>
      <c r="LM421" t="s">
        <v>12</v>
      </c>
    </row>
    <row r="422" spans="1:325" ht="15.75" thickBot="1" x14ac:dyDescent="0.3">
      <c r="A422" s="9" t="s">
        <v>12</v>
      </c>
      <c r="B422" s="10" t="s">
        <v>53</v>
      </c>
      <c r="C422" s="10" t="s">
        <v>34</v>
      </c>
      <c r="D422" s="11">
        <v>44414.59375</v>
      </c>
      <c r="E422" s="11">
        <f>DATE(YEAR($D422),MONTH($D422),DAY($D422)-7)</f>
        <v>44407</v>
      </c>
      <c r="F422" s="11">
        <f>DATE(YEAR($E422),MONTH($E422)+$LL422,DAY($E422))</f>
        <v>45534</v>
      </c>
      <c r="G422" s="11">
        <f>DATE(YEAR($F422),MONTH($F422)+$LL422,DAY($F422))</f>
        <v>46660</v>
      </c>
      <c r="H422" s="11">
        <f>DATE(YEAR($G422),MONTH($G422)+$LL422,DAY($G422))</f>
        <v>47786</v>
      </c>
      <c r="I422" s="11">
        <f>DATE(YEAR($H422),MONTH($H422)+$LL422,DAY($H422))</f>
        <v>48913</v>
      </c>
      <c r="J422" s="12">
        <f>DATE(YEAR($I422),MONTH($I422)+$LL422,DAY($I422))</f>
        <v>50039</v>
      </c>
      <c r="K422" s="15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  <c r="AF422" s="16"/>
      <c r="AG422" s="16"/>
      <c r="AH422" s="16"/>
      <c r="AI422" s="16"/>
      <c r="AJ422" s="16"/>
      <c r="AK422" s="16"/>
      <c r="AL422" s="16"/>
      <c r="AM422" s="16"/>
      <c r="AN422" s="16"/>
      <c r="AO422" s="16"/>
      <c r="AP422" s="16"/>
      <c r="AQ422" s="16"/>
      <c r="AR422" s="16"/>
      <c r="AS422" s="16"/>
      <c r="AT422" s="16"/>
      <c r="AU422" s="16"/>
      <c r="AV422" s="16"/>
      <c r="AW422" s="16"/>
      <c r="AX422" s="16"/>
      <c r="AY422" s="16"/>
      <c r="AZ422" s="16"/>
      <c r="BA422" s="16"/>
      <c r="BB422" s="16"/>
      <c r="BC422" s="16"/>
      <c r="BD422" s="16"/>
      <c r="BE422" s="16"/>
      <c r="BF422" s="16"/>
      <c r="BG422" s="16"/>
      <c r="BH422" s="16"/>
      <c r="BI422" s="16"/>
      <c r="BJ422" s="16"/>
      <c r="BK422" s="16"/>
      <c r="BL422" s="16"/>
      <c r="BM422" s="16"/>
      <c r="BN422" s="16"/>
      <c r="BO422" s="16"/>
      <c r="BP422" s="16"/>
      <c r="BQ422" s="16"/>
      <c r="BR422" s="16"/>
      <c r="BS422" s="16"/>
      <c r="BT422" s="16"/>
      <c r="BU422" s="16"/>
      <c r="BV422" s="16"/>
      <c r="BW422" s="16"/>
      <c r="BX422" s="16"/>
      <c r="BY422" s="16"/>
      <c r="BZ422" s="16"/>
      <c r="CA422" s="16"/>
      <c r="CB422" s="16"/>
      <c r="CC422" s="16"/>
      <c r="CD422" s="16"/>
      <c r="CE422" s="16"/>
      <c r="CF422" s="16"/>
      <c r="CG422" s="16"/>
      <c r="CH422" s="16"/>
      <c r="CI422" s="16"/>
      <c r="CJ422" s="16"/>
      <c r="CK422" s="16"/>
      <c r="CL422" s="16"/>
      <c r="CM422" s="16">
        <v>1</v>
      </c>
      <c r="CN422" s="16"/>
      <c r="CO422" s="16"/>
      <c r="CP422" s="16"/>
      <c r="CQ422" s="16"/>
      <c r="CR422" s="16"/>
      <c r="CS422" s="16"/>
      <c r="CT422" s="16"/>
      <c r="CU422" s="16"/>
      <c r="CV422" s="16"/>
      <c r="CW422" s="16"/>
      <c r="CX422" s="16"/>
      <c r="CY422" s="16"/>
      <c r="CZ422" s="16"/>
      <c r="DA422" s="16"/>
      <c r="DB422" s="16"/>
      <c r="DC422" s="16"/>
      <c r="DD422" s="16"/>
      <c r="DE422" s="16"/>
      <c r="DF422" s="16"/>
      <c r="DG422" s="16"/>
      <c r="DH422" s="16"/>
      <c r="DI422" s="16"/>
      <c r="DJ422" s="16"/>
      <c r="DK422" s="16"/>
      <c r="LK422" t="s">
        <v>18</v>
      </c>
      <c r="LL422">
        <v>37</v>
      </c>
      <c r="LM422" t="s">
        <v>12</v>
      </c>
    </row>
    <row r="423" spans="1:325" ht="15.75" thickBot="1" x14ac:dyDescent="0.3">
      <c r="A423" s="9" t="s">
        <v>12</v>
      </c>
      <c r="B423" s="10" t="s">
        <v>53</v>
      </c>
      <c r="C423" s="10" t="s">
        <v>38</v>
      </c>
      <c r="D423" s="11">
        <v>44144.574999999997</v>
      </c>
      <c r="E423" s="11">
        <f>DATE(YEAR($D423),MONTH($D423)-1,DAY($D423))</f>
        <v>44113</v>
      </c>
      <c r="F423" s="11">
        <f>DATE(YEAR($E423),MONTH($E423),DAY($E423)+$LL423*30.4/650)</f>
        <v>44954</v>
      </c>
      <c r="G423" s="11">
        <f>DATE(YEAR($F423),MONTH($F423),DAY($F423)+$LL423*30.4/650)</f>
        <v>45795</v>
      </c>
      <c r="H423" s="11">
        <f>DATE(YEAR($G423),MONTH($G423),DAY($G423)+$LL423*30.4/650)</f>
        <v>46636</v>
      </c>
      <c r="I423" s="11">
        <f>DATE(YEAR($H423),MONTH($H423),DAY($H423)+$LL423*30.4/650)</f>
        <v>47477</v>
      </c>
      <c r="J423" s="12">
        <f>DATE(YEAR($I423),MONTH($I423),DAY($I423)+$LL423*30.4/650)</f>
        <v>48318</v>
      </c>
      <c r="K423" s="15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16"/>
      <c r="AH423" s="16"/>
      <c r="AI423" s="16"/>
      <c r="AJ423" s="16"/>
      <c r="AK423" s="16"/>
      <c r="AL423" s="16"/>
      <c r="AM423" s="16"/>
      <c r="AN423" s="16"/>
      <c r="AO423" s="16"/>
      <c r="AP423" s="16"/>
      <c r="AQ423" s="16"/>
      <c r="AR423" s="16"/>
      <c r="AS423" s="16"/>
      <c r="AT423" s="16"/>
      <c r="AU423" s="16"/>
      <c r="AV423" s="16"/>
      <c r="AW423" s="16">
        <v>1</v>
      </c>
      <c r="AX423" s="16"/>
      <c r="AY423" s="16"/>
      <c r="AZ423" s="16"/>
      <c r="BA423" s="16"/>
      <c r="BB423" s="16"/>
      <c r="BC423" s="16"/>
      <c r="BD423" s="16"/>
      <c r="BE423" s="16"/>
      <c r="BF423" s="16"/>
      <c r="BG423" s="16"/>
      <c r="BH423" s="16"/>
      <c r="BI423" s="16"/>
      <c r="BJ423" s="16"/>
      <c r="BK423" s="16"/>
      <c r="BL423" s="16"/>
      <c r="BM423" s="16"/>
      <c r="BN423" s="16"/>
      <c r="BO423" s="16"/>
      <c r="BP423" s="16"/>
      <c r="BQ423" s="16"/>
      <c r="BR423" s="16"/>
      <c r="BS423" s="16"/>
      <c r="BT423" s="16"/>
      <c r="BU423" s="16"/>
      <c r="BV423" s="16"/>
      <c r="BW423" s="16"/>
      <c r="BX423" s="16"/>
      <c r="BY423" s="16"/>
      <c r="BZ423" s="16"/>
      <c r="CA423" s="16"/>
      <c r="CB423" s="16"/>
      <c r="CC423" s="16"/>
      <c r="CD423" s="16"/>
      <c r="CE423" s="16"/>
      <c r="CF423" s="16"/>
      <c r="CG423" s="16"/>
      <c r="CH423" s="16"/>
      <c r="CI423" s="16"/>
      <c r="CJ423" s="16"/>
      <c r="CK423" s="16"/>
      <c r="CL423" s="16"/>
      <c r="CM423" s="16"/>
      <c r="CN423" s="16"/>
      <c r="CO423" s="16"/>
      <c r="CP423" s="16"/>
      <c r="CQ423" s="16"/>
      <c r="CR423" s="16"/>
      <c r="CS423" s="16"/>
      <c r="CT423" s="16"/>
      <c r="CU423" s="16"/>
      <c r="CV423" s="16"/>
      <c r="CW423" s="16"/>
      <c r="CX423" s="16"/>
      <c r="CY423" s="16"/>
      <c r="CZ423" s="16"/>
      <c r="DA423" s="16"/>
      <c r="DB423" s="16"/>
      <c r="DC423" s="16"/>
      <c r="DD423" s="16"/>
      <c r="DE423" s="16"/>
      <c r="DF423" s="16"/>
      <c r="DG423" s="16"/>
      <c r="DH423" s="16"/>
      <c r="DI423" s="16"/>
      <c r="DJ423" s="16"/>
      <c r="DK423" s="16"/>
      <c r="LK423" t="s">
        <v>28</v>
      </c>
      <c r="LL423">
        <v>18000</v>
      </c>
      <c r="LM423" t="s">
        <v>12</v>
      </c>
    </row>
    <row r="424" spans="1:325" ht="15.75" thickBot="1" x14ac:dyDescent="0.3">
      <c r="A424" s="9" t="s">
        <v>12</v>
      </c>
      <c r="B424" s="10" t="s">
        <v>53</v>
      </c>
      <c r="C424" s="10" t="s">
        <v>35</v>
      </c>
      <c r="D424" s="11">
        <v>43896.65625</v>
      </c>
      <c r="E424" s="11">
        <f>DATE(YEAR($D424),MONTH($D424)-1,DAY($D424))</f>
        <v>43867</v>
      </c>
      <c r="F424" s="11">
        <f>DATE(YEAR($E424),MONTH($E424),DAY($E424)+$LL424*30.4/10000)</f>
        <v>44596</v>
      </c>
      <c r="G424" s="11">
        <f>DATE(YEAR($F424),MONTH($F424),DAY($F424)+$LL424*30.4/10000)</f>
        <v>45325</v>
      </c>
      <c r="H424" s="11">
        <f>DATE(YEAR($G424),MONTH($G424),DAY($G424)+$LL424*30.4/10000)</f>
        <v>46054</v>
      </c>
      <c r="I424" s="11">
        <f>DATE(YEAR($H424),MONTH($H424),DAY($H424)+$LL424*30.4/10000)</f>
        <v>46783</v>
      </c>
      <c r="J424" s="12">
        <f>DATE(YEAR($I424),MONTH($I424),DAY($I424)+$LL424*30.4/10000)</f>
        <v>47512</v>
      </c>
      <c r="K424" s="15"/>
      <c r="L424" s="16"/>
      <c r="M424" s="16"/>
      <c r="N424" s="16">
        <v>1</v>
      </c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16"/>
      <c r="AH424" s="16"/>
      <c r="AI424" s="16"/>
      <c r="AJ424" s="16"/>
      <c r="AK424" s="16"/>
      <c r="AL424" s="16"/>
      <c r="AM424" s="16"/>
      <c r="AN424" s="16"/>
      <c r="AO424" s="16"/>
      <c r="AP424" s="16"/>
      <c r="AQ424" s="16"/>
      <c r="AR424" s="16"/>
      <c r="AS424" s="16"/>
      <c r="AT424" s="16"/>
      <c r="AU424" s="16"/>
      <c r="AV424" s="16"/>
      <c r="AW424" s="16"/>
      <c r="AX424" s="16"/>
      <c r="AY424" s="16"/>
      <c r="AZ424" s="16"/>
      <c r="BA424" s="16"/>
      <c r="BB424" s="16"/>
      <c r="BC424" s="16"/>
      <c r="BD424" s="16"/>
      <c r="BE424" s="16"/>
      <c r="BF424" s="16"/>
      <c r="BG424" s="16"/>
      <c r="BH424" s="16"/>
      <c r="BI424" s="16"/>
      <c r="BJ424" s="16"/>
      <c r="BK424" s="16"/>
      <c r="BL424" s="16"/>
      <c r="BM424" s="16"/>
      <c r="BN424" s="16"/>
      <c r="BO424" s="16"/>
      <c r="BP424" s="16"/>
      <c r="BQ424" s="16"/>
      <c r="BR424" s="16"/>
      <c r="BS424" s="16"/>
      <c r="BT424" s="16"/>
      <c r="BU424" s="16"/>
      <c r="BV424" s="16"/>
      <c r="BW424" s="16"/>
      <c r="BX424" s="16"/>
      <c r="BY424" s="16"/>
      <c r="BZ424" s="16"/>
      <c r="CA424" s="16"/>
      <c r="CB424" s="16"/>
      <c r="CC424" s="16"/>
      <c r="CD424" s="16"/>
      <c r="CE424" s="16"/>
      <c r="CF424" s="16"/>
      <c r="CG424" s="16"/>
      <c r="CH424" s="16"/>
      <c r="CI424" s="16"/>
      <c r="CJ424" s="16"/>
      <c r="CK424" s="16"/>
      <c r="CL424" s="16"/>
      <c r="CM424" s="16"/>
      <c r="CN424" s="16"/>
      <c r="CO424" s="16"/>
      <c r="CP424" s="16"/>
      <c r="CQ424" s="16"/>
      <c r="CR424" s="16"/>
      <c r="CS424" s="16"/>
      <c r="CT424" s="16"/>
      <c r="CU424" s="16"/>
      <c r="CV424" s="16"/>
      <c r="CW424" s="16"/>
      <c r="CX424" s="16"/>
      <c r="CY424" s="16"/>
      <c r="CZ424" s="16"/>
      <c r="DA424" s="16"/>
      <c r="DB424" s="16"/>
      <c r="DC424" s="16"/>
      <c r="DD424" s="16"/>
      <c r="DE424" s="16"/>
      <c r="DF424" s="16"/>
      <c r="DG424" s="16"/>
      <c r="DH424" s="16"/>
      <c r="DI424" s="16"/>
      <c r="DJ424" s="16"/>
      <c r="DK424" s="16"/>
      <c r="LK424" t="s">
        <v>15</v>
      </c>
      <c r="LL424">
        <v>240000</v>
      </c>
      <c r="LM424" t="s">
        <v>12</v>
      </c>
    </row>
    <row r="425" spans="1:325" ht="15.75" thickBot="1" x14ac:dyDescent="0.3">
      <c r="A425" s="9" t="s">
        <v>12</v>
      </c>
      <c r="B425" s="10" t="s">
        <v>54</v>
      </c>
      <c r="C425" s="10" t="s">
        <v>27</v>
      </c>
      <c r="D425" s="11">
        <v>44693.957638888889</v>
      </c>
      <c r="E425" s="11">
        <f>DATE(YEAR($D425),MONTH($D425)-1,DAY($D425))</f>
        <v>44663</v>
      </c>
      <c r="F425" s="11">
        <f>DATE(YEAR($E425),MONTH($E425),DAY($E425)+$LL425*30.4/650)</f>
        <v>45504</v>
      </c>
      <c r="G425" s="11">
        <f>DATE(YEAR($F425),MONTH($F425),DAY($F425)+$LL425*30.4/650)</f>
        <v>46345</v>
      </c>
      <c r="H425" s="11">
        <f>DATE(YEAR($G425),MONTH($G425),DAY($G425)+$LL425*30.4/650)</f>
        <v>47186</v>
      </c>
      <c r="I425" s="11">
        <f>DATE(YEAR($H425),MONTH($H425),DAY($H425)+$LL425*30.4/650)</f>
        <v>48027</v>
      </c>
      <c r="J425" s="12">
        <f>DATE(YEAR($I425),MONTH($I425),DAY($I425)+$LL425*30.4/650)</f>
        <v>48868</v>
      </c>
      <c r="K425" s="15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  <c r="AF425" s="16"/>
      <c r="AG425" s="16"/>
      <c r="AH425" s="16"/>
      <c r="AI425" s="16"/>
      <c r="AJ425" s="16"/>
      <c r="AK425" s="16"/>
      <c r="AL425" s="16"/>
      <c r="AM425" s="16"/>
      <c r="AN425" s="16"/>
      <c r="AO425" s="16"/>
      <c r="AP425" s="16"/>
      <c r="AQ425" s="16"/>
      <c r="AR425" s="16"/>
      <c r="AS425" s="16"/>
      <c r="AT425" s="16"/>
      <c r="AU425" s="16"/>
      <c r="AV425" s="16"/>
      <c r="AW425" s="16"/>
      <c r="AX425" s="16"/>
      <c r="AY425" s="16"/>
      <c r="AZ425" s="16"/>
      <c r="BA425" s="16"/>
      <c r="BB425" s="16"/>
      <c r="BC425" s="16"/>
      <c r="BD425" s="16"/>
      <c r="BE425" s="16"/>
      <c r="BF425" s="16"/>
      <c r="BG425" s="16"/>
      <c r="BH425" s="16"/>
      <c r="BI425" s="16"/>
      <c r="BJ425" s="16"/>
      <c r="BK425" s="16"/>
      <c r="BL425" s="16"/>
      <c r="BM425" s="16"/>
      <c r="BN425" s="16"/>
      <c r="BO425" s="16"/>
      <c r="BP425" s="16"/>
      <c r="BQ425" s="16"/>
      <c r="BR425" s="16"/>
      <c r="BS425" s="16"/>
      <c r="BT425" s="16"/>
      <c r="BU425" s="16"/>
      <c r="BV425" s="16"/>
      <c r="BW425" s="16"/>
      <c r="BX425" s="16"/>
      <c r="BY425" s="16"/>
      <c r="BZ425" s="16"/>
      <c r="CA425" s="16"/>
      <c r="CB425" s="16"/>
      <c r="CC425" s="16"/>
      <c r="CD425" s="16"/>
      <c r="CE425" s="16"/>
      <c r="CF425" s="16"/>
      <c r="CG425" s="16"/>
      <c r="CH425" s="16"/>
      <c r="CI425" s="16"/>
      <c r="CJ425" s="16"/>
      <c r="CK425" s="16"/>
      <c r="CL425" s="16"/>
      <c r="CM425" s="16"/>
      <c r="CN425" s="16"/>
      <c r="CO425" s="16"/>
      <c r="CP425" s="16"/>
      <c r="CQ425" s="16"/>
      <c r="CR425" s="16"/>
      <c r="CS425" s="16"/>
      <c r="CT425" s="16"/>
      <c r="CU425" s="16"/>
      <c r="CV425" s="16"/>
      <c r="CW425" s="16"/>
      <c r="CX425" s="16"/>
      <c r="CY425" s="16"/>
      <c r="CZ425" s="16"/>
      <c r="DA425" s="16"/>
      <c r="DB425" s="16"/>
      <c r="DC425" s="16"/>
      <c r="DD425" s="16"/>
      <c r="DE425" s="16"/>
      <c r="DF425" s="16"/>
      <c r="DG425" s="16"/>
      <c r="DH425" s="16"/>
      <c r="DI425" s="16"/>
      <c r="DJ425" s="16"/>
      <c r="DK425" s="16"/>
      <c r="LK425" t="s">
        <v>28</v>
      </c>
      <c r="LL425">
        <v>18000</v>
      </c>
      <c r="LM425" t="s">
        <v>12</v>
      </c>
    </row>
    <row r="426" spans="1:325" ht="15.75" thickBot="1" x14ac:dyDescent="0.3">
      <c r="A426" s="9" t="s">
        <v>12</v>
      </c>
      <c r="B426" s="10" t="s">
        <v>54</v>
      </c>
      <c r="C426" s="10" t="s">
        <v>29</v>
      </c>
      <c r="D426" s="11">
        <v>44122.147916666669</v>
      </c>
      <c r="E426" s="11">
        <f>DATE(YEAR($D426),MONTH($D426),DAY($D426)-7)</f>
        <v>44115</v>
      </c>
      <c r="F426" s="11">
        <f>DATE(YEAR($E426),MONTH($E426)+$LL426,DAY($E426))</f>
        <v>44511</v>
      </c>
      <c r="G426" s="11">
        <f>DATE(YEAR($F426),MONTH($F426)+$LL426,DAY($F426))</f>
        <v>44906</v>
      </c>
      <c r="H426" s="11">
        <f>DATE(YEAR($G426),MONTH($G426)+$LL426,DAY($G426))</f>
        <v>45302</v>
      </c>
      <c r="I426" s="11">
        <f>DATE(YEAR($H426),MONTH($H426)+$LL426,DAY($H426))</f>
        <v>45699</v>
      </c>
      <c r="J426" s="12">
        <f>DATE(YEAR($I426),MONTH($I426)+$LL426,DAY($I426))</f>
        <v>46092</v>
      </c>
      <c r="K426" s="15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  <c r="AF426" s="16"/>
      <c r="AG426" s="16"/>
      <c r="AH426" s="16"/>
      <c r="AI426" s="16"/>
      <c r="AJ426" s="16"/>
      <c r="AK426" s="16"/>
      <c r="AL426" s="16"/>
      <c r="AM426" s="16"/>
      <c r="AN426" s="16"/>
      <c r="AO426" s="16"/>
      <c r="AP426" s="16"/>
      <c r="AQ426" s="16"/>
      <c r="AR426" s="16"/>
      <c r="AS426" s="16"/>
      <c r="AT426" s="16"/>
      <c r="AU426" s="16"/>
      <c r="AV426" s="16"/>
      <c r="AW426" s="16">
        <v>1</v>
      </c>
      <c r="AX426" s="16"/>
      <c r="AY426" s="16"/>
      <c r="AZ426" s="16"/>
      <c r="BA426" s="16"/>
      <c r="BB426" s="16"/>
      <c r="BC426" s="16"/>
      <c r="BD426" s="16"/>
      <c r="BE426" s="16"/>
      <c r="BF426" s="16"/>
      <c r="BG426" s="16"/>
      <c r="BH426" s="16"/>
      <c r="BI426" s="16"/>
      <c r="BJ426" s="16"/>
      <c r="BK426" s="16"/>
      <c r="BL426" s="16"/>
      <c r="BM426" s="16"/>
      <c r="BN426" s="16"/>
      <c r="BO426" s="16"/>
      <c r="BP426" s="16"/>
      <c r="BQ426" s="16"/>
      <c r="BR426" s="16"/>
      <c r="BS426" s="16"/>
      <c r="BT426" s="16"/>
      <c r="BU426" s="16"/>
      <c r="BV426" s="16"/>
      <c r="BW426" s="16"/>
      <c r="BX426" s="16"/>
      <c r="BY426" s="16"/>
      <c r="BZ426" s="16"/>
      <c r="CA426" s="16"/>
      <c r="CB426" s="16"/>
      <c r="CC426" s="16"/>
      <c r="CD426" s="16"/>
      <c r="CE426" s="16"/>
      <c r="CF426" s="16"/>
      <c r="CG426" s="16"/>
      <c r="CH426" s="16"/>
      <c r="CI426" s="16"/>
      <c r="CJ426" s="16"/>
      <c r="CK426" s="16"/>
      <c r="CL426" s="16"/>
      <c r="CM426" s="16"/>
      <c r="CN426" s="16"/>
      <c r="CO426" s="16"/>
      <c r="CP426" s="16"/>
      <c r="CQ426" s="16"/>
      <c r="CR426" s="16"/>
      <c r="CS426" s="16"/>
      <c r="CT426" s="16"/>
      <c r="CU426" s="16"/>
      <c r="CV426" s="16"/>
      <c r="CW426" s="16"/>
      <c r="CX426" s="16"/>
      <c r="CY426" s="16"/>
      <c r="CZ426" s="16"/>
      <c r="DA426" s="16"/>
      <c r="DB426" s="16">
        <v>1</v>
      </c>
      <c r="DC426" s="16"/>
      <c r="DD426" s="16"/>
      <c r="DE426" s="16"/>
      <c r="DF426" s="16"/>
      <c r="DG426" s="16"/>
      <c r="DH426" s="16"/>
      <c r="DI426" s="16"/>
      <c r="DJ426" s="16"/>
      <c r="DK426" s="16"/>
      <c r="LK426" t="s">
        <v>18</v>
      </c>
      <c r="LL426">
        <v>13</v>
      </c>
      <c r="LM426" t="s">
        <v>12</v>
      </c>
    </row>
    <row r="427" spans="1:325" ht="15.75" thickBot="1" x14ac:dyDescent="0.3">
      <c r="A427" s="9" t="s">
        <v>12</v>
      </c>
      <c r="B427" s="10" t="s">
        <v>54</v>
      </c>
      <c r="C427" s="10" t="s">
        <v>30</v>
      </c>
      <c r="D427" s="11">
        <v>44109.084722222222</v>
      </c>
      <c r="E427" s="11">
        <f>DATE(YEAR($D427),MONTH($D427),DAY($D427)-7)</f>
        <v>44102</v>
      </c>
      <c r="F427" s="11">
        <f>DATE(YEAR($E427),MONTH($E427)+$LL427,DAY($E427))</f>
        <v>44497</v>
      </c>
      <c r="G427" s="11">
        <f>DATE(YEAR($F427),MONTH($F427)+$LL427,DAY($F427))</f>
        <v>44893</v>
      </c>
      <c r="H427" s="11">
        <f>DATE(YEAR($G427),MONTH($G427)+$LL427,DAY($G427))</f>
        <v>45288</v>
      </c>
      <c r="I427" s="11">
        <f>DATE(YEAR($H427),MONTH($H427)+$LL427,DAY($H427))</f>
        <v>45685</v>
      </c>
      <c r="J427" s="12">
        <f>DATE(YEAR($I427),MONTH($I427)+$LL427,DAY($I427))</f>
        <v>46081</v>
      </c>
      <c r="K427" s="15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  <c r="AF427" s="16"/>
      <c r="AG427" s="16"/>
      <c r="AH427" s="16"/>
      <c r="AI427" s="16"/>
      <c r="AJ427" s="16"/>
      <c r="AK427" s="16"/>
      <c r="AL427" s="16"/>
      <c r="AM427" s="16"/>
      <c r="AN427" s="16"/>
      <c r="AO427" s="16"/>
      <c r="AP427" s="16"/>
      <c r="AQ427" s="16"/>
      <c r="AR427" s="16"/>
      <c r="AS427" s="16"/>
      <c r="AT427" s="16"/>
      <c r="AU427" s="16"/>
      <c r="AV427" s="16">
        <v>1</v>
      </c>
      <c r="AW427" s="16"/>
      <c r="AX427" s="16"/>
      <c r="AY427" s="16"/>
      <c r="AZ427" s="16"/>
      <c r="BA427" s="16"/>
      <c r="BB427" s="16"/>
      <c r="BC427" s="16"/>
      <c r="BD427" s="16"/>
      <c r="BE427" s="16"/>
      <c r="BF427" s="16"/>
      <c r="BG427" s="16"/>
      <c r="BH427" s="16"/>
      <c r="BI427" s="16"/>
      <c r="BJ427" s="16"/>
      <c r="BK427" s="16"/>
      <c r="BL427" s="16"/>
      <c r="BM427" s="16"/>
      <c r="BN427" s="16"/>
      <c r="BO427" s="16"/>
      <c r="BP427" s="16"/>
      <c r="BQ427" s="16"/>
      <c r="BR427" s="16"/>
      <c r="BS427" s="16"/>
      <c r="BT427" s="16"/>
      <c r="BU427" s="16"/>
      <c r="BV427" s="16"/>
      <c r="BW427" s="16"/>
      <c r="BX427" s="16"/>
      <c r="BY427" s="16"/>
      <c r="BZ427" s="16"/>
      <c r="CA427" s="16"/>
      <c r="CB427" s="16"/>
      <c r="CC427" s="16"/>
      <c r="CD427" s="16"/>
      <c r="CE427" s="16"/>
      <c r="CF427" s="16"/>
      <c r="CG427" s="16"/>
      <c r="CH427" s="16"/>
      <c r="CI427" s="16"/>
      <c r="CJ427" s="16"/>
      <c r="CK427" s="16"/>
      <c r="CL427" s="16"/>
      <c r="CM427" s="16"/>
      <c r="CN427" s="16"/>
      <c r="CO427" s="16"/>
      <c r="CP427" s="16"/>
      <c r="CQ427" s="16"/>
      <c r="CR427" s="16"/>
      <c r="CS427" s="16"/>
      <c r="CT427" s="16"/>
      <c r="CU427" s="16"/>
      <c r="CV427" s="16"/>
      <c r="CW427" s="16"/>
      <c r="CX427" s="16"/>
      <c r="CY427" s="16"/>
      <c r="CZ427" s="16">
        <v>1</v>
      </c>
      <c r="DA427" s="16"/>
      <c r="DB427" s="16"/>
      <c r="DC427" s="16"/>
      <c r="DD427" s="16"/>
      <c r="DE427" s="16"/>
      <c r="DF427" s="16"/>
      <c r="DG427" s="16"/>
      <c r="DH427" s="16"/>
      <c r="DI427" s="16"/>
      <c r="DJ427" s="16"/>
      <c r="DK427" s="16"/>
      <c r="LK427" t="s">
        <v>18</v>
      </c>
      <c r="LL427">
        <v>13</v>
      </c>
      <c r="LM427" t="s">
        <v>12</v>
      </c>
    </row>
    <row r="428" spans="1:325" ht="15.75" thickBot="1" x14ac:dyDescent="0.3">
      <c r="A428" s="9" t="s">
        <v>12</v>
      </c>
      <c r="B428" s="10" t="s">
        <v>54</v>
      </c>
      <c r="C428" s="10" t="s">
        <v>31</v>
      </c>
      <c r="D428" s="11">
        <v>46515.974999999999</v>
      </c>
      <c r="E428" s="11">
        <f t="shared" ref="E428:E433" si="19">DATE(YEAR($D428),MONTH($D428)-1,DAY($D428))</f>
        <v>46485</v>
      </c>
      <c r="F428" s="11">
        <f>DATE(YEAR($E428),MONTH($E428),DAY($E428)+$LL428/10)</f>
        <v>48585</v>
      </c>
      <c r="G428" s="11">
        <f>DATE(YEAR($F428),MONTH($F428),DAY($F428)+$LL428/10)</f>
        <v>50685</v>
      </c>
      <c r="H428" s="11">
        <f>DATE(YEAR($G428),MONTH($G428),DAY($G428)+$LL428/10)</f>
        <v>52785</v>
      </c>
      <c r="I428" s="11">
        <f>DATE(YEAR($H428),MONTH($H428),DAY($H428)+$LL428/10)</f>
        <v>54885</v>
      </c>
      <c r="J428" s="12">
        <f>DATE(YEAR($I428),MONTH($I428),DAY($I428)+$LL428/10)</f>
        <v>56985</v>
      </c>
      <c r="K428" s="15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  <c r="AF428" s="16"/>
      <c r="AG428" s="16"/>
      <c r="AH428" s="16"/>
      <c r="AI428" s="16"/>
      <c r="AJ428" s="16"/>
      <c r="AK428" s="16"/>
      <c r="AL428" s="16"/>
      <c r="AM428" s="16"/>
      <c r="AN428" s="16"/>
      <c r="AO428" s="16"/>
      <c r="AP428" s="16"/>
      <c r="AQ428" s="16"/>
      <c r="AR428" s="16"/>
      <c r="AS428" s="16"/>
      <c r="AT428" s="16"/>
      <c r="AU428" s="16"/>
      <c r="AV428" s="16"/>
      <c r="AW428" s="16"/>
      <c r="AX428" s="16"/>
      <c r="AY428" s="16"/>
      <c r="AZ428" s="16"/>
      <c r="BA428" s="16"/>
      <c r="BB428" s="16"/>
      <c r="BC428" s="16"/>
      <c r="BD428" s="16"/>
      <c r="BE428" s="16"/>
      <c r="BF428" s="16"/>
      <c r="BG428" s="16"/>
      <c r="BH428" s="16"/>
      <c r="BI428" s="16"/>
      <c r="BJ428" s="16"/>
      <c r="BK428" s="16"/>
      <c r="BL428" s="16"/>
      <c r="BM428" s="16"/>
      <c r="BN428" s="16"/>
      <c r="BO428" s="16"/>
      <c r="BP428" s="16"/>
      <c r="BQ428" s="16"/>
      <c r="BR428" s="16"/>
      <c r="BS428" s="16"/>
      <c r="BT428" s="16"/>
      <c r="BU428" s="16"/>
      <c r="BV428" s="16"/>
      <c r="BW428" s="16"/>
      <c r="BX428" s="16"/>
      <c r="BY428" s="16"/>
      <c r="BZ428" s="16"/>
      <c r="CA428" s="16"/>
      <c r="CB428" s="16"/>
      <c r="CC428" s="16"/>
      <c r="CD428" s="16"/>
      <c r="CE428" s="16"/>
      <c r="CF428" s="16"/>
      <c r="CG428" s="16"/>
      <c r="CH428" s="16"/>
      <c r="CI428" s="16"/>
      <c r="CJ428" s="16"/>
      <c r="CK428" s="16"/>
      <c r="CL428" s="16"/>
      <c r="CM428" s="16"/>
      <c r="CN428" s="16"/>
      <c r="CO428" s="16"/>
      <c r="CP428" s="16"/>
      <c r="CQ428" s="16"/>
      <c r="CR428" s="16"/>
      <c r="CS428" s="16"/>
      <c r="CT428" s="16"/>
      <c r="CU428" s="16"/>
      <c r="CV428" s="16"/>
      <c r="CW428" s="16"/>
      <c r="CX428" s="16"/>
      <c r="CY428" s="16"/>
      <c r="CZ428" s="16"/>
      <c r="DA428" s="16"/>
      <c r="DB428" s="16"/>
      <c r="DC428" s="16"/>
      <c r="DD428" s="16"/>
      <c r="DE428" s="16"/>
      <c r="DF428" s="16"/>
      <c r="DG428" s="16"/>
      <c r="DH428" s="16"/>
      <c r="DI428" s="16"/>
      <c r="DJ428" s="16"/>
      <c r="DK428" s="16"/>
      <c r="LK428" t="s">
        <v>21</v>
      </c>
      <c r="LL428">
        <v>21000</v>
      </c>
      <c r="LM428" t="s">
        <v>12</v>
      </c>
    </row>
    <row r="429" spans="1:325" ht="15.75" thickBot="1" x14ac:dyDescent="0.3">
      <c r="A429" s="9" t="s">
        <v>12</v>
      </c>
      <c r="B429" s="10" t="s">
        <v>54</v>
      </c>
      <c r="C429" s="10" t="s">
        <v>31</v>
      </c>
      <c r="D429" s="11">
        <v>47285.636805555558</v>
      </c>
      <c r="E429" s="11">
        <f t="shared" si="19"/>
        <v>47254</v>
      </c>
      <c r="F429" s="11">
        <f>DATE(YEAR($E429),MONTH($E429),DAY($E429)+$LL429/10)</f>
        <v>49354</v>
      </c>
      <c r="G429" s="11">
        <f>DATE(YEAR($F429),MONTH($F429),DAY($F429)+$LL429/10)</f>
        <v>51454</v>
      </c>
      <c r="H429" s="11">
        <f>DATE(YEAR($G429),MONTH($G429),DAY($G429)+$LL429/10)</f>
        <v>53554</v>
      </c>
      <c r="I429" s="11">
        <f>DATE(YEAR($H429),MONTH($H429),DAY($H429)+$LL429/10)</f>
        <v>55654</v>
      </c>
      <c r="J429" s="12">
        <f>DATE(YEAR($I429),MONTH($I429),DAY($I429)+$LL429/10)</f>
        <v>57754</v>
      </c>
      <c r="K429" s="15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  <c r="AF429" s="16"/>
      <c r="AG429" s="16"/>
      <c r="AH429" s="16"/>
      <c r="AI429" s="16"/>
      <c r="AJ429" s="16"/>
      <c r="AK429" s="16"/>
      <c r="AL429" s="16"/>
      <c r="AM429" s="16"/>
      <c r="AN429" s="16"/>
      <c r="AO429" s="16"/>
      <c r="AP429" s="16"/>
      <c r="AQ429" s="16"/>
      <c r="AR429" s="16"/>
      <c r="AS429" s="16"/>
      <c r="AT429" s="16"/>
      <c r="AU429" s="16"/>
      <c r="AV429" s="16"/>
      <c r="AW429" s="16"/>
      <c r="AX429" s="16"/>
      <c r="AY429" s="16"/>
      <c r="AZ429" s="16"/>
      <c r="BA429" s="16"/>
      <c r="BB429" s="16"/>
      <c r="BC429" s="16"/>
      <c r="BD429" s="16"/>
      <c r="BE429" s="16"/>
      <c r="BF429" s="16"/>
      <c r="BG429" s="16"/>
      <c r="BH429" s="16"/>
      <c r="BI429" s="16"/>
      <c r="BJ429" s="16"/>
      <c r="BK429" s="16"/>
      <c r="BL429" s="16"/>
      <c r="BM429" s="16"/>
      <c r="BN429" s="16"/>
      <c r="BO429" s="16"/>
      <c r="BP429" s="16"/>
      <c r="BQ429" s="16"/>
      <c r="BR429" s="16"/>
      <c r="BS429" s="16"/>
      <c r="BT429" s="16"/>
      <c r="BU429" s="16"/>
      <c r="BV429" s="16"/>
      <c r="BW429" s="16"/>
      <c r="BX429" s="16"/>
      <c r="BY429" s="16"/>
      <c r="BZ429" s="16"/>
      <c r="CA429" s="16"/>
      <c r="CB429" s="16"/>
      <c r="CC429" s="16"/>
      <c r="CD429" s="16"/>
      <c r="CE429" s="16"/>
      <c r="CF429" s="16"/>
      <c r="CG429" s="16"/>
      <c r="CH429" s="16"/>
      <c r="CI429" s="16"/>
      <c r="CJ429" s="16"/>
      <c r="CK429" s="16"/>
      <c r="CL429" s="16"/>
      <c r="CM429" s="16"/>
      <c r="CN429" s="16"/>
      <c r="CO429" s="16"/>
      <c r="CP429" s="16"/>
      <c r="CQ429" s="16"/>
      <c r="CR429" s="16"/>
      <c r="CS429" s="16"/>
      <c r="CT429" s="16"/>
      <c r="CU429" s="16"/>
      <c r="CV429" s="16"/>
      <c r="CW429" s="16"/>
      <c r="CX429" s="16"/>
      <c r="CY429" s="16"/>
      <c r="CZ429" s="16"/>
      <c r="DA429" s="16"/>
      <c r="DB429" s="16"/>
      <c r="DC429" s="16"/>
      <c r="DD429" s="16"/>
      <c r="DE429" s="16"/>
      <c r="DF429" s="16"/>
      <c r="DG429" s="16"/>
      <c r="DH429" s="16"/>
      <c r="DI429" s="16"/>
      <c r="DJ429" s="16"/>
      <c r="DK429" s="16"/>
      <c r="LK429" t="s">
        <v>21</v>
      </c>
      <c r="LL429">
        <v>21000</v>
      </c>
      <c r="LM429" t="s">
        <v>12</v>
      </c>
    </row>
    <row r="430" spans="1:325" ht="15.75" thickBot="1" x14ac:dyDescent="0.3">
      <c r="A430" s="9" t="s">
        <v>12</v>
      </c>
      <c r="B430" s="10" t="s">
        <v>54</v>
      </c>
      <c r="C430" s="10" t="s">
        <v>24</v>
      </c>
      <c r="D430" s="11">
        <v>46714.773611111108</v>
      </c>
      <c r="E430" s="11">
        <f t="shared" si="19"/>
        <v>46683</v>
      </c>
      <c r="F430" s="11">
        <f>DATE(YEAR($E430),MONTH($E430),DAY($E430)+$LL430*30.4/10000)</f>
        <v>50331</v>
      </c>
      <c r="G430" s="11">
        <f>DATE(YEAR($F430),MONTH($F430),DAY($F430)+$LL430*30.4/10000)</f>
        <v>53979</v>
      </c>
      <c r="H430" s="11">
        <f>DATE(YEAR($G430),MONTH($G430),DAY($G430)+$LL430*30.4/10000)</f>
        <v>57627</v>
      </c>
      <c r="I430" s="11">
        <f>DATE(YEAR($H430),MONTH($H430),DAY($H430)+$LL430*30.4/10000)</f>
        <v>61275</v>
      </c>
      <c r="J430" s="12">
        <f>DATE(YEAR($I430),MONTH($I430),DAY($I430)+$LL430*30.4/10000)</f>
        <v>64923</v>
      </c>
      <c r="K430" s="15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  <c r="AF430" s="16"/>
      <c r="AG430" s="16"/>
      <c r="AH430" s="16"/>
      <c r="AI430" s="16"/>
      <c r="AJ430" s="16"/>
      <c r="AK430" s="16"/>
      <c r="AL430" s="16"/>
      <c r="AM430" s="16"/>
      <c r="AN430" s="16"/>
      <c r="AO430" s="16"/>
      <c r="AP430" s="16"/>
      <c r="AQ430" s="16"/>
      <c r="AR430" s="16"/>
      <c r="AS430" s="16"/>
      <c r="AT430" s="16"/>
      <c r="AU430" s="16"/>
      <c r="AV430" s="16"/>
      <c r="AW430" s="16"/>
      <c r="AX430" s="16"/>
      <c r="AY430" s="16"/>
      <c r="AZ430" s="16"/>
      <c r="BA430" s="16"/>
      <c r="BB430" s="16"/>
      <c r="BC430" s="16"/>
      <c r="BD430" s="16"/>
      <c r="BE430" s="16"/>
      <c r="BF430" s="16"/>
      <c r="BG430" s="16"/>
      <c r="BH430" s="16"/>
      <c r="BI430" s="16"/>
      <c r="BJ430" s="16"/>
      <c r="BK430" s="16"/>
      <c r="BL430" s="16"/>
      <c r="BM430" s="16"/>
      <c r="BN430" s="16"/>
      <c r="BO430" s="16"/>
      <c r="BP430" s="16"/>
      <c r="BQ430" s="16"/>
      <c r="BR430" s="16"/>
      <c r="BS430" s="16"/>
      <c r="BT430" s="16"/>
      <c r="BU430" s="16"/>
      <c r="BV430" s="16"/>
      <c r="BW430" s="16"/>
      <c r="BX430" s="16"/>
      <c r="BY430" s="16"/>
      <c r="BZ430" s="16"/>
      <c r="CA430" s="16"/>
      <c r="CB430" s="16"/>
      <c r="CC430" s="16"/>
      <c r="CD430" s="16"/>
      <c r="CE430" s="16"/>
      <c r="CF430" s="16"/>
      <c r="CG430" s="16"/>
      <c r="CH430" s="16"/>
      <c r="CI430" s="16"/>
      <c r="CJ430" s="16"/>
      <c r="CK430" s="16"/>
      <c r="CL430" s="16"/>
      <c r="CM430" s="16"/>
      <c r="CN430" s="16"/>
      <c r="CO430" s="16"/>
      <c r="CP430" s="16"/>
      <c r="CQ430" s="16"/>
      <c r="CR430" s="16"/>
      <c r="CS430" s="16"/>
      <c r="CT430" s="16"/>
      <c r="CU430" s="16"/>
      <c r="CV430" s="16"/>
      <c r="CW430" s="16"/>
      <c r="CX430" s="16"/>
      <c r="CY430" s="16"/>
      <c r="CZ430" s="16"/>
      <c r="DA430" s="16"/>
      <c r="DB430" s="16"/>
      <c r="DC430" s="16"/>
      <c r="DD430" s="16"/>
      <c r="DE430" s="16"/>
      <c r="DF430" s="16"/>
      <c r="DG430" s="16"/>
      <c r="DH430" s="16"/>
      <c r="DI430" s="16"/>
      <c r="DJ430" s="16"/>
      <c r="DK430" s="16"/>
      <c r="LK430" t="s">
        <v>15</v>
      </c>
      <c r="LL430">
        <v>1200000</v>
      </c>
      <c r="LM430" t="s">
        <v>12</v>
      </c>
    </row>
    <row r="431" spans="1:325" ht="15.75" thickBot="1" x14ac:dyDescent="0.3">
      <c r="A431" s="9" t="s">
        <v>12</v>
      </c>
      <c r="B431" s="10" t="s">
        <v>54</v>
      </c>
      <c r="C431" s="10" t="s">
        <v>25</v>
      </c>
      <c r="D431" s="11">
        <v>44349.902777777781</v>
      </c>
      <c r="E431" s="11">
        <f t="shared" si="19"/>
        <v>44318</v>
      </c>
      <c r="F431" s="11">
        <f>DATE(YEAR($E431),MONTH($E431),DAY($E431)+$LL431*30.4/10000)</f>
        <v>45047</v>
      </c>
      <c r="G431" s="11">
        <f>DATE(YEAR($F431),MONTH($F431),DAY($F431)+$LL431*30.4/10000)</f>
        <v>45776</v>
      </c>
      <c r="H431" s="11">
        <f>DATE(YEAR($G431),MONTH($G431),DAY($G431)+$LL431*30.4/10000)</f>
        <v>46505</v>
      </c>
      <c r="I431" s="11">
        <f>DATE(YEAR($H431),MONTH($H431),DAY($H431)+$LL431*30.4/10000)</f>
        <v>47234</v>
      </c>
      <c r="J431" s="12">
        <f>DATE(YEAR($I431),MONTH($I431),DAY($I431)+$LL431*30.4/10000)</f>
        <v>47963</v>
      </c>
      <c r="K431" s="15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16"/>
      <c r="AH431" s="16"/>
      <c r="AI431" s="16"/>
      <c r="AJ431" s="16"/>
      <c r="AK431" s="16"/>
      <c r="AL431" s="16"/>
      <c r="AM431" s="16"/>
      <c r="AN431" s="16"/>
      <c r="AO431" s="16"/>
      <c r="AP431" s="16"/>
      <c r="AQ431" s="16"/>
      <c r="AR431" s="16"/>
      <c r="AS431" s="16"/>
      <c r="AT431" s="16"/>
      <c r="AU431" s="16"/>
      <c r="AV431" s="16"/>
      <c r="AW431" s="16"/>
      <c r="AX431" s="16"/>
      <c r="AY431" s="16"/>
      <c r="AZ431" s="16"/>
      <c r="BA431" s="16"/>
      <c r="BB431" s="16"/>
      <c r="BC431" s="16"/>
      <c r="BD431" s="16"/>
      <c r="BE431" s="16"/>
      <c r="BF431" s="16"/>
      <c r="BG431" s="16"/>
      <c r="BH431" s="16"/>
      <c r="BI431" s="16"/>
      <c r="BJ431" s="16"/>
      <c r="BK431" s="16"/>
      <c r="BL431" s="16"/>
      <c r="BM431" s="16"/>
      <c r="BN431" s="16"/>
      <c r="BO431" s="16"/>
      <c r="BP431" s="16"/>
      <c r="BQ431" s="16"/>
      <c r="BR431" s="16"/>
      <c r="BS431" s="16"/>
      <c r="BT431" s="16"/>
      <c r="BU431" s="16"/>
      <c r="BV431" s="16"/>
      <c r="BW431" s="16"/>
      <c r="BX431" s="16"/>
      <c r="BY431" s="16"/>
      <c r="BZ431" s="16">
        <v>1</v>
      </c>
      <c r="CA431" s="16"/>
      <c r="CB431" s="16"/>
      <c r="CC431" s="16"/>
      <c r="CD431" s="16"/>
      <c r="CE431" s="16"/>
      <c r="CF431" s="16"/>
      <c r="CG431" s="16"/>
      <c r="CH431" s="16"/>
      <c r="CI431" s="16"/>
      <c r="CJ431" s="16"/>
      <c r="CK431" s="16"/>
      <c r="CL431" s="16"/>
      <c r="CM431" s="16"/>
      <c r="CN431" s="16"/>
      <c r="CO431" s="16"/>
      <c r="CP431" s="16"/>
      <c r="CQ431" s="16"/>
      <c r="CR431" s="16"/>
      <c r="CS431" s="16"/>
      <c r="CT431" s="16"/>
      <c r="CU431" s="16"/>
      <c r="CV431" s="16"/>
      <c r="CW431" s="16"/>
      <c r="CX431" s="16"/>
      <c r="CY431" s="16"/>
      <c r="CZ431" s="16"/>
      <c r="DA431" s="16"/>
      <c r="DB431" s="16"/>
      <c r="DC431" s="16"/>
      <c r="DD431" s="16"/>
      <c r="DE431" s="16"/>
      <c r="DF431" s="16"/>
      <c r="DG431" s="16"/>
      <c r="DH431" s="16"/>
      <c r="DI431" s="16"/>
      <c r="DJ431" s="16"/>
      <c r="DK431" s="16"/>
      <c r="LK431" t="s">
        <v>15</v>
      </c>
      <c r="LL431">
        <v>240000</v>
      </c>
      <c r="LM431" t="s">
        <v>12</v>
      </c>
    </row>
    <row r="432" spans="1:325" ht="15.75" thickBot="1" x14ac:dyDescent="0.3">
      <c r="A432" s="9" t="s">
        <v>12</v>
      </c>
      <c r="B432" s="10" t="s">
        <v>54</v>
      </c>
      <c r="C432" s="10" t="s">
        <v>26</v>
      </c>
      <c r="D432" s="11">
        <v>44973.100694444445</v>
      </c>
      <c r="E432" s="11">
        <f t="shared" si="19"/>
        <v>44942</v>
      </c>
      <c r="F432" s="11">
        <f>DATE(YEAR($E432),MONTH($E432),DAY($E432)+$LL432/10)</f>
        <v>45992</v>
      </c>
      <c r="G432" s="11">
        <f>DATE(YEAR($F432),MONTH($F432),DAY($F432)+$LL432/10)</f>
        <v>47042</v>
      </c>
      <c r="H432" s="11">
        <f>DATE(YEAR($G432),MONTH($G432),DAY($G432)+$LL432/10)</f>
        <v>48092</v>
      </c>
      <c r="I432" s="11">
        <f>DATE(YEAR($H432),MONTH($H432),DAY($H432)+$LL432/10)</f>
        <v>49142</v>
      </c>
      <c r="J432" s="12">
        <f>DATE(YEAR($I432),MONTH($I432),DAY($I432)+$LL432/10)</f>
        <v>50192</v>
      </c>
      <c r="K432" s="15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  <c r="AF432" s="16"/>
      <c r="AG432" s="16"/>
      <c r="AH432" s="16"/>
      <c r="AI432" s="16"/>
      <c r="AJ432" s="16"/>
      <c r="AK432" s="16"/>
      <c r="AL432" s="16"/>
      <c r="AM432" s="16"/>
      <c r="AN432" s="16"/>
      <c r="AO432" s="16"/>
      <c r="AP432" s="16"/>
      <c r="AQ432" s="16"/>
      <c r="AR432" s="16"/>
      <c r="AS432" s="16"/>
      <c r="AT432" s="16"/>
      <c r="AU432" s="16"/>
      <c r="AV432" s="16"/>
      <c r="AW432" s="16"/>
      <c r="AX432" s="16"/>
      <c r="AY432" s="16"/>
      <c r="AZ432" s="16"/>
      <c r="BA432" s="16"/>
      <c r="BB432" s="16"/>
      <c r="BC432" s="16"/>
      <c r="BD432" s="16"/>
      <c r="BE432" s="16"/>
      <c r="BF432" s="16"/>
      <c r="BG432" s="16"/>
      <c r="BH432" s="16"/>
      <c r="BI432" s="16"/>
      <c r="BJ432" s="16"/>
      <c r="BK432" s="16"/>
      <c r="BL432" s="16"/>
      <c r="BM432" s="16"/>
      <c r="BN432" s="16"/>
      <c r="BO432" s="16"/>
      <c r="BP432" s="16"/>
      <c r="BQ432" s="16"/>
      <c r="BR432" s="16"/>
      <c r="BS432" s="16"/>
      <c r="BT432" s="16"/>
      <c r="BU432" s="16"/>
      <c r="BV432" s="16"/>
      <c r="BW432" s="16"/>
      <c r="BX432" s="16"/>
      <c r="BY432" s="16"/>
      <c r="BZ432" s="16"/>
      <c r="CA432" s="16"/>
      <c r="CB432" s="16"/>
      <c r="CC432" s="16"/>
      <c r="CD432" s="16"/>
      <c r="CE432" s="16"/>
      <c r="CF432" s="16"/>
      <c r="CG432" s="16"/>
      <c r="CH432" s="16"/>
      <c r="CI432" s="16"/>
      <c r="CJ432" s="16"/>
      <c r="CK432" s="16"/>
      <c r="CL432" s="16"/>
      <c r="CM432" s="16"/>
      <c r="CN432" s="16"/>
      <c r="CO432" s="16"/>
      <c r="CP432" s="16"/>
      <c r="CQ432" s="16"/>
      <c r="CR432" s="16"/>
      <c r="CS432" s="16"/>
      <c r="CT432" s="16"/>
      <c r="CU432" s="16"/>
      <c r="CV432" s="16"/>
      <c r="CW432" s="16"/>
      <c r="CX432" s="16"/>
      <c r="CY432" s="16"/>
      <c r="CZ432" s="16"/>
      <c r="DA432" s="16"/>
      <c r="DB432" s="16"/>
      <c r="DC432" s="16"/>
      <c r="DD432" s="16"/>
      <c r="DE432" s="16"/>
      <c r="DF432" s="16"/>
      <c r="DG432" s="16"/>
      <c r="DH432" s="16"/>
      <c r="DI432" s="16"/>
      <c r="DJ432" s="16"/>
      <c r="DK432" s="16"/>
      <c r="LK432" t="s">
        <v>21</v>
      </c>
      <c r="LL432">
        <v>10500</v>
      </c>
      <c r="LM432" t="s">
        <v>12</v>
      </c>
    </row>
    <row r="433" spans="1:325" ht="15.75" thickBot="1" x14ac:dyDescent="0.3">
      <c r="A433" s="9" t="s">
        <v>12</v>
      </c>
      <c r="B433" s="10" t="s">
        <v>54</v>
      </c>
      <c r="C433" s="10" t="s">
        <v>26</v>
      </c>
      <c r="D433" s="11">
        <v>45352.959027777775</v>
      </c>
      <c r="E433" s="11">
        <f t="shared" si="19"/>
        <v>45323</v>
      </c>
      <c r="F433" s="11">
        <f>DATE(YEAR($E433),MONTH($E433),DAY($E433)+$LL433/10)</f>
        <v>46373</v>
      </c>
      <c r="G433" s="11">
        <f>DATE(YEAR($F433),MONTH($F433),DAY($F433)+$LL433/10)</f>
        <v>47423</v>
      </c>
      <c r="H433" s="11">
        <f>DATE(YEAR($G433),MONTH($G433),DAY($G433)+$LL433/10)</f>
        <v>48473</v>
      </c>
      <c r="I433" s="11">
        <f>DATE(YEAR($H433),MONTH($H433),DAY($H433)+$LL433/10)</f>
        <v>49523</v>
      </c>
      <c r="J433" s="12">
        <f>DATE(YEAR($I433),MONTH($I433),DAY($I433)+$LL433/10)</f>
        <v>50573</v>
      </c>
      <c r="K433" s="15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  <c r="AF433" s="16"/>
      <c r="AG433" s="16"/>
      <c r="AH433" s="16"/>
      <c r="AI433" s="16"/>
      <c r="AJ433" s="16"/>
      <c r="AK433" s="16"/>
      <c r="AL433" s="16"/>
      <c r="AM433" s="16"/>
      <c r="AN433" s="16"/>
      <c r="AO433" s="16"/>
      <c r="AP433" s="16"/>
      <c r="AQ433" s="16"/>
      <c r="AR433" s="16"/>
      <c r="AS433" s="16"/>
      <c r="AT433" s="16"/>
      <c r="AU433" s="16"/>
      <c r="AV433" s="16"/>
      <c r="AW433" s="16"/>
      <c r="AX433" s="16"/>
      <c r="AY433" s="16"/>
      <c r="AZ433" s="16"/>
      <c r="BA433" s="16"/>
      <c r="BB433" s="16"/>
      <c r="BC433" s="16"/>
      <c r="BD433" s="16"/>
      <c r="BE433" s="16"/>
      <c r="BF433" s="16"/>
      <c r="BG433" s="16"/>
      <c r="BH433" s="16"/>
      <c r="BI433" s="16"/>
      <c r="BJ433" s="16"/>
      <c r="BK433" s="16"/>
      <c r="BL433" s="16"/>
      <c r="BM433" s="16"/>
      <c r="BN433" s="16"/>
      <c r="BO433" s="16"/>
      <c r="BP433" s="16"/>
      <c r="BQ433" s="16"/>
      <c r="BR433" s="16"/>
      <c r="BS433" s="16"/>
      <c r="BT433" s="16"/>
      <c r="BU433" s="16"/>
      <c r="BV433" s="16"/>
      <c r="BW433" s="16"/>
      <c r="BX433" s="16"/>
      <c r="BY433" s="16"/>
      <c r="BZ433" s="16"/>
      <c r="CA433" s="16"/>
      <c r="CB433" s="16"/>
      <c r="CC433" s="16"/>
      <c r="CD433" s="16"/>
      <c r="CE433" s="16"/>
      <c r="CF433" s="16"/>
      <c r="CG433" s="16"/>
      <c r="CH433" s="16"/>
      <c r="CI433" s="16"/>
      <c r="CJ433" s="16"/>
      <c r="CK433" s="16"/>
      <c r="CL433" s="16"/>
      <c r="CM433" s="16"/>
      <c r="CN433" s="16"/>
      <c r="CO433" s="16"/>
      <c r="CP433" s="16"/>
      <c r="CQ433" s="16"/>
      <c r="CR433" s="16"/>
      <c r="CS433" s="16"/>
      <c r="CT433" s="16"/>
      <c r="CU433" s="16"/>
      <c r="CV433" s="16"/>
      <c r="CW433" s="16"/>
      <c r="CX433" s="16"/>
      <c r="CY433" s="16"/>
      <c r="CZ433" s="16"/>
      <c r="DA433" s="16"/>
      <c r="DB433" s="16"/>
      <c r="DC433" s="16"/>
      <c r="DD433" s="16"/>
      <c r="DE433" s="16"/>
      <c r="DF433" s="16"/>
      <c r="DG433" s="16"/>
      <c r="DH433" s="16"/>
      <c r="DI433" s="16"/>
      <c r="DJ433" s="16"/>
      <c r="DK433" s="16"/>
      <c r="LK433" t="s">
        <v>21</v>
      </c>
      <c r="LL433">
        <v>10500</v>
      </c>
      <c r="LM433" t="s">
        <v>12</v>
      </c>
    </row>
    <row r="434" spans="1:325" ht="15.75" thickBot="1" x14ac:dyDescent="0.3">
      <c r="A434" s="9" t="s">
        <v>12</v>
      </c>
      <c r="B434" s="10" t="s">
        <v>54</v>
      </c>
      <c r="C434" s="10" t="s">
        <v>14</v>
      </c>
      <c r="D434" s="11">
        <v>47198.564583333333</v>
      </c>
      <c r="E434" s="11">
        <f>DATE(YEAR($D434),MONTH($D434)-2,DAY($D434))</f>
        <v>47139</v>
      </c>
      <c r="F434" s="11">
        <f>DATE(YEAR($E434)+$LL434,MONTH($E434),DAY($E434))</f>
        <v>51522</v>
      </c>
      <c r="G434" s="11">
        <f>DATE(YEAR($F434)+$LL434,MONTH($F434),DAY($F434))</f>
        <v>55905</v>
      </c>
      <c r="H434" s="11">
        <f>DATE(YEAR($G434)+$LL434,MONTH($G434),DAY($G434))</f>
        <v>60288</v>
      </c>
      <c r="I434" s="11">
        <f>DATE(YEAR($H434)+$LL434,MONTH($H434),DAY($H434))</f>
        <v>64671</v>
      </c>
      <c r="J434" s="12">
        <f>DATE(YEAR($I434)+$LL434,MONTH($I434),DAY($I434))</f>
        <v>69054</v>
      </c>
      <c r="K434" s="15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  <c r="AF434" s="16"/>
      <c r="AG434" s="16"/>
      <c r="AH434" s="16"/>
      <c r="AI434" s="16"/>
      <c r="AJ434" s="16"/>
      <c r="AK434" s="16"/>
      <c r="AL434" s="16"/>
      <c r="AM434" s="16"/>
      <c r="AN434" s="16"/>
      <c r="AO434" s="16"/>
      <c r="AP434" s="16"/>
      <c r="AQ434" s="16"/>
      <c r="AR434" s="16"/>
      <c r="AS434" s="16"/>
      <c r="AT434" s="16"/>
      <c r="AU434" s="16"/>
      <c r="AV434" s="16"/>
      <c r="AW434" s="16"/>
      <c r="AX434" s="16"/>
      <c r="AY434" s="16"/>
      <c r="AZ434" s="16"/>
      <c r="BA434" s="16"/>
      <c r="BB434" s="16"/>
      <c r="BC434" s="16"/>
      <c r="BD434" s="16"/>
      <c r="BE434" s="16"/>
      <c r="BF434" s="16"/>
      <c r="BG434" s="16"/>
      <c r="BH434" s="16"/>
      <c r="BI434" s="16"/>
      <c r="BJ434" s="16"/>
      <c r="BK434" s="16"/>
      <c r="BL434" s="16"/>
      <c r="BM434" s="16"/>
      <c r="BN434" s="16"/>
      <c r="BO434" s="16"/>
      <c r="BP434" s="16"/>
      <c r="BQ434" s="16"/>
      <c r="BR434" s="16"/>
      <c r="BS434" s="16"/>
      <c r="BT434" s="16"/>
      <c r="BU434" s="16"/>
      <c r="BV434" s="16"/>
      <c r="BW434" s="16"/>
      <c r="BX434" s="16"/>
      <c r="BY434" s="16"/>
      <c r="BZ434" s="16"/>
      <c r="CA434" s="16"/>
      <c r="CB434" s="16"/>
      <c r="CC434" s="16"/>
      <c r="CD434" s="16"/>
      <c r="CE434" s="16"/>
      <c r="CF434" s="16"/>
      <c r="CG434" s="16"/>
      <c r="CH434" s="16"/>
      <c r="CI434" s="16"/>
      <c r="CJ434" s="16"/>
      <c r="CK434" s="16"/>
      <c r="CL434" s="16"/>
      <c r="CM434" s="16"/>
      <c r="CN434" s="16"/>
      <c r="CO434" s="16"/>
      <c r="CP434" s="16"/>
      <c r="CQ434" s="16"/>
      <c r="CR434" s="16"/>
      <c r="CS434" s="16"/>
      <c r="CT434" s="16"/>
      <c r="CU434" s="16"/>
      <c r="CV434" s="16"/>
      <c r="CW434" s="16"/>
      <c r="CX434" s="16"/>
      <c r="CY434" s="16"/>
      <c r="CZ434" s="16"/>
      <c r="DA434" s="16"/>
      <c r="DB434" s="16"/>
      <c r="DC434" s="16"/>
      <c r="DD434" s="16"/>
      <c r="DE434" s="16"/>
      <c r="DF434" s="16"/>
      <c r="DG434" s="16"/>
      <c r="DH434" s="16"/>
      <c r="DI434" s="16"/>
      <c r="DJ434" s="16"/>
      <c r="DK434" s="16"/>
      <c r="LK434" t="s">
        <v>16</v>
      </c>
      <c r="LL434">
        <v>12</v>
      </c>
      <c r="LM434" t="s">
        <v>12</v>
      </c>
    </row>
    <row r="435" spans="1:325" ht="15.75" thickBot="1" x14ac:dyDescent="0.3">
      <c r="A435" s="9" t="s">
        <v>12</v>
      </c>
      <c r="B435" s="10" t="s">
        <v>54</v>
      </c>
      <c r="C435" s="10" t="s">
        <v>14</v>
      </c>
      <c r="D435" s="11">
        <v>43969.866666666669</v>
      </c>
      <c r="E435" s="11">
        <f>DATE(YEAR($D435),MONTH($D435)-2,DAY($D435))</f>
        <v>43908</v>
      </c>
      <c r="F435" s="11">
        <f>DATE(YEAR($E435),MONTH($E435),DAY($E435)+$LL435*30.4/10000)</f>
        <v>44820</v>
      </c>
      <c r="G435" s="11">
        <f>DATE(YEAR($F435),MONTH($F435),DAY($F435)+$LL435*30.4/10000)</f>
        <v>45732</v>
      </c>
      <c r="H435" s="11">
        <f>DATE(YEAR($G435),MONTH($G435),DAY($G435)+$LL435*30.4/10000)</f>
        <v>46644</v>
      </c>
      <c r="I435" s="11">
        <f>DATE(YEAR($H435),MONTH($H435),DAY($H435)+$LL435*30.4/10000)</f>
        <v>47556</v>
      </c>
      <c r="J435" s="12">
        <f>DATE(YEAR($I435),MONTH($I435),DAY($I435)+$LL435*30.4/10000)</f>
        <v>48468</v>
      </c>
      <c r="K435" s="15"/>
      <c r="L435" s="16"/>
      <c r="M435" s="16"/>
      <c r="N435" s="16"/>
      <c r="O435" s="16"/>
      <c r="P435" s="16"/>
      <c r="Q435" s="16"/>
      <c r="R435" s="16"/>
      <c r="S435" s="16"/>
      <c r="T435" s="16">
        <v>1</v>
      </c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  <c r="AF435" s="16"/>
      <c r="AG435" s="16"/>
      <c r="AH435" s="16"/>
      <c r="AI435" s="16"/>
      <c r="AJ435" s="16"/>
      <c r="AK435" s="16"/>
      <c r="AL435" s="16"/>
      <c r="AM435" s="16"/>
      <c r="AN435" s="16"/>
      <c r="AO435" s="16"/>
      <c r="AP435" s="16"/>
      <c r="AQ435" s="16"/>
      <c r="AR435" s="16"/>
      <c r="AS435" s="16"/>
      <c r="AT435" s="16"/>
      <c r="AU435" s="16"/>
      <c r="AV435" s="16"/>
      <c r="AW435" s="16"/>
      <c r="AX435" s="16"/>
      <c r="AY435" s="16"/>
      <c r="AZ435" s="16"/>
      <c r="BA435" s="16"/>
      <c r="BB435" s="16"/>
      <c r="BC435" s="16"/>
      <c r="BD435" s="16"/>
      <c r="BE435" s="16"/>
      <c r="BF435" s="16"/>
      <c r="BG435" s="16"/>
      <c r="BH435" s="16"/>
      <c r="BI435" s="16"/>
      <c r="BJ435" s="16"/>
      <c r="BK435" s="16"/>
      <c r="BL435" s="16"/>
      <c r="BM435" s="16"/>
      <c r="BN435" s="16"/>
      <c r="BO435" s="16"/>
      <c r="BP435" s="16"/>
      <c r="BQ435" s="16"/>
      <c r="BR435" s="16"/>
      <c r="BS435" s="16"/>
      <c r="BT435" s="16"/>
      <c r="BU435" s="16"/>
      <c r="BV435" s="16"/>
      <c r="BW435" s="16"/>
      <c r="BX435" s="16"/>
      <c r="BY435" s="16"/>
      <c r="BZ435" s="16"/>
      <c r="CA435" s="16"/>
      <c r="CB435" s="16"/>
      <c r="CC435" s="16"/>
      <c r="CD435" s="16"/>
      <c r="CE435" s="16"/>
      <c r="CF435" s="16"/>
      <c r="CG435" s="16"/>
      <c r="CH435" s="16"/>
      <c r="CI435" s="16"/>
      <c r="CJ435" s="16"/>
      <c r="CK435" s="16"/>
      <c r="CL435" s="16"/>
      <c r="CM435" s="16"/>
      <c r="CN435" s="16"/>
      <c r="CO435" s="16"/>
      <c r="CP435" s="16"/>
      <c r="CQ435" s="16"/>
      <c r="CR435" s="16"/>
      <c r="CS435" s="16"/>
      <c r="CT435" s="16"/>
      <c r="CU435" s="16"/>
      <c r="CV435" s="16"/>
      <c r="CW435" s="16"/>
      <c r="CX435" s="16"/>
      <c r="CY435" s="16"/>
      <c r="CZ435" s="16"/>
      <c r="DA435" s="16"/>
      <c r="DB435" s="16"/>
      <c r="DC435" s="16"/>
      <c r="DD435" s="16"/>
      <c r="DE435" s="16"/>
      <c r="DF435" s="16"/>
      <c r="DG435" s="16"/>
      <c r="DH435" s="16"/>
      <c r="DI435" s="16"/>
      <c r="DJ435" s="16"/>
      <c r="DK435" s="16"/>
      <c r="LK435" t="s">
        <v>15</v>
      </c>
      <c r="LL435">
        <v>300000</v>
      </c>
      <c r="LM435" t="s">
        <v>12</v>
      </c>
    </row>
    <row r="436" spans="1:325" ht="15.75" thickBot="1" x14ac:dyDescent="0.3">
      <c r="A436" s="9" t="s">
        <v>12</v>
      </c>
      <c r="B436" s="10" t="s">
        <v>54</v>
      </c>
      <c r="C436" s="10" t="s">
        <v>14</v>
      </c>
      <c r="D436" s="11">
        <v>44824.4</v>
      </c>
      <c r="E436" s="11">
        <f>DATE(YEAR($D436),MONTH($D436)-2,DAY($D436))</f>
        <v>44762</v>
      </c>
      <c r="F436" s="11">
        <f>DATE(YEAR($E436),MONTH($E436),DAY($E436)+$LL436*30.4/10000)</f>
        <v>45674</v>
      </c>
      <c r="G436" s="11">
        <f>DATE(YEAR($F436),MONTH($F436),DAY($F436)+$LL436*30.4/10000)</f>
        <v>46586</v>
      </c>
      <c r="H436" s="11">
        <f>DATE(YEAR($G436),MONTH($G436),DAY($G436)+$LL436*30.4/10000)</f>
        <v>47498</v>
      </c>
      <c r="I436" s="11">
        <f>DATE(YEAR($H436),MONTH($H436),DAY($H436)+$LL436*30.4/10000)</f>
        <v>48410</v>
      </c>
      <c r="J436" s="12">
        <f>DATE(YEAR($I436),MONTH($I436),DAY($I436)+$LL436*30.4/10000)</f>
        <v>49322</v>
      </c>
      <c r="K436" s="15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  <c r="AF436" s="16"/>
      <c r="AG436" s="16"/>
      <c r="AH436" s="16"/>
      <c r="AI436" s="16"/>
      <c r="AJ436" s="16"/>
      <c r="AK436" s="16"/>
      <c r="AL436" s="16"/>
      <c r="AM436" s="16"/>
      <c r="AN436" s="16"/>
      <c r="AO436" s="16"/>
      <c r="AP436" s="16"/>
      <c r="AQ436" s="16"/>
      <c r="AR436" s="16"/>
      <c r="AS436" s="16"/>
      <c r="AT436" s="16"/>
      <c r="AU436" s="16"/>
      <c r="AV436" s="16"/>
      <c r="AW436" s="16"/>
      <c r="AX436" s="16"/>
      <c r="AY436" s="16"/>
      <c r="AZ436" s="16"/>
      <c r="BA436" s="16"/>
      <c r="BB436" s="16"/>
      <c r="BC436" s="16"/>
      <c r="BD436" s="16"/>
      <c r="BE436" s="16"/>
      <c r="BF436" s="16"/>
      <c r="BG436" s="16"/>
      <c r="BH436" s="16"/>
      <c r="BI436" s="16"/>
      <c r="BJ436" s="16"/>
      <c r="BK436" s="16"/>
      <c r="BL436" s="16"/>
      <c r="BM436" s="16"/>
      <c r="BN436" s="16"/>
      <c r="BO436" s="16"/>
      <c r="BP436" s="16"/>
      <c r="BQ436" s="16"/>
      <c r="BR436" s="16"/>
      <c r="BS436" s="16"/>
      <c r="BT436" s="16"/>
      <c r="BU436" s="16"/>
      <c r="BV436" s="16"/>
      <c r="BW436" s="16"/>
      <c r="BX436" s="16"/>
      <c r="BY436" s="16"/>
      <c r="BZ436" s="16"/>
      <c r="CA436" s="16"/>
      <c r="CB436" s="16"/>
      <c r="CC436" s="16"/>
      <c r="CD436" s="16"/>
      <c r="CE436" s="16"/>
      <c r="CF436" s="16"/>
      <c r="CG436" s="16"/>
      <c r="CH436" s="16"/>
      <c r="CI436" s="16"/>
      <c r="CJ436" s="16"/>
      <c r="CK436" s="16"/>
      <c r="CL436" s="16"/>
      <c r="CM436" s="16"/>
      <c r="CN436" s="16"/>
      <c r="CO436" s="16"/>
      <c r="CP436" s="16"/>
      <c r="CQ436" s="16"/>
      <c r="CR436" s="16"/>
      <c r="CS436" s="16"/>
      <c r="CT436" s="16"/>
      <c r="CU436" s="16"/>
      <c r="CV436" s="16"/>
      <c r="CW436" s="16"/>
      <c r="CX436" s="16"/>
      <c r="CY436" s="16"/>
      <c r="CZ436" s="16"/>
      <c r="DA436" s="16"/>
      <c r="DB436" s="16"/>
      <c r="DC436" s="16"/>
      <c r="DD436" s="16"/>
      <c r="DE436" s="16"/>
      <c r="DF436" s="16"/>
      <c r="DG436" s="16"/>
      <c r="DH436" s="16"/>
      <c r="DI436" s="16"/>
      <c r="DJ436" s="16"/>
      <c r="DK436" s="16"/>
      <c r="LK436" t="s">
        <v>15</v>
      </c>
      <c r="LL436">
        <v>300000</v>
      </c>
      <c r="LM436" t="s">
        <v>12</v>
      </c>
    </row>
    <row r="437" spans="1:325" ht="15.75" thickBot="1" x14ac:dyDescent="0.3">
      <c r="A437" s="9" t="s">
        <v>12</v>
      </c>
      <c r="B437" s="10" t="s">
        <v>54</v>
      </c>
      <c r="C437" s="10" t="s">
        <v>17</v>
      </c>
      <c r="D437" s="11">
        <v>44005.615972222222</v>
      </c>
      <c r="E437" s="11">
        <f>DATE(YEAR($D437),MONTH($D437)-2,DAY($D437))</f>
        <v>43944</v>
      </c>
      <c r="F437" s="11">
        <f>DATE(YEAR($E437),MONTH($E437)+$LL437,DAY($E437))</f>
        <v>45039</v>
      </c>
      <c r="G437" s="11">
        <f>DATE(YEAR($F437),MONTH($F437)+$LL437,DAY($F437))</f>
        <v>46135</v>
      </c>
      <c r="H437" s="11">
        <f>DATE(YEAR($G437),MONTH($G437)+$LL437,DAY($G437))</f>
        <v>47231</v>
      </c>
      <c r="I437" s="11">
        <f>DATE(YEAR($H437),MONTH($H437)+$LL437,DAY($H437))</f>
        <v>48327</v>
      </c>
      <c r="J437" s="12">
        <f>DATE(YEAR($I437),MONTH($I437)+$LL437,DAY($I437))</f>
        <v>49422</v>
      </c>
      <c r="K437" s="15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>
        <v>1</v>
      </c>
      <c r="Z437" s="16"/>
      <c r="AA437" s="16"/>
      <c r="AB437" s="16"/>
      <c r="AC437" s="16"/>
      <c r="AD437" s="16"/>
      <c r="AE437" s="16"/>
      <c r="AF437" s="16"/>
      <c r="AG437" s="16"/>
      <c r="AH437" s="16"/>
      <c r="AI437" s="16"/>
      <c r="AJ437" s="16"/>
      <c r="AK437" s="16"/>
      <c r="AL437" s="16"/>
      <c r="AM437" s="16"/>
      <c r="AN437" s="16"/>
      <c r="AO437" s="16"/>
      <c r="AP437" s="16"/>
      <c r="AQ437" s="16"/>
      <c r="AR437" s="16"/>
      <c r="AS437" s="16"/>
      <c r="AT437" s="16"/>
      <c r="AU437" s="16"/>
      <c r="AV437" s="16"/>
      <c r="AW437" s="16"/>
      <c r="AX437" s="16"/>
      <c r="AY437" s="16"/>
      <c r="AZ437" s="16"/>
      <c r="BA437" s="16"/>
      <c r="BB437" s="16"/>
      <c r="BC437" s="16"/>
      <c r="BD437" s="16"/>
      <c r="BE437" s="16"/>
      <c r="BF437" s="16"/>
      <c r="BG437" s="16"/>
      <c r="BH437" s="16"/>
      <c r="BI437" s="16"/>
      <c r="BJ437" s="16"/>
      <c r="BK437" s="16"/>
      <c r="BL437" s="16"/>
      <c r="BM437" s="16"/>
      <c r="BN437" s="16"/>
      <c r="BO437" s="16"/>
      <c r="BP437" s="16"/>
      <c r="BQ437" s="16"/>
      <c r="BR437" s="16"/>
      <c r="BS437" s="16"/>
      <c r="BT437" s="16"/>
      <c r="BU437" s="16"/>
      <c r="BV437" s="16"/>
      <c r="BW437" s="16"/>
      <c r="BX437" s="16"/>
      <c r="BY437" s="16"/>
      <c r="BZ437" s="16"/>
      <c r="CA437" s="16"/>
      <c r="CB437" s="16"/>
      <c r="CC437" s="16"/>
      <c r="CD437" s="16"/>
      <c r="CE437" s="16"/>
      <c r="CF437" s="16"/>
      <c r="CG437" s="16"/>
      <c r="CH437" s="16"/>
      <c r="CI437" s="16"/>
      <c r="CJ437" s="16"/>
      <c r="CK437" s="16"/>
      <c r="CL437" s="16"/>
      <c r="CM437" s="16"/>
      <c r="CN437" s="16"/>
      <c r="CO437" s="16"/>
      <c r="CP437" s="16"/>
      <c r="CQ437" s="16"/>
      <c r="CR437" s="16"/>
      <c r="CS437" s="16"/>
      <c r="CT437" s="16"/>
      <c r="CU437" s="16"/>
      <c r="CV437" s="16"/>
      <c r="CW437" s="16"/>
      <c r="CX437" s="16"/>
      <c r="CY437" s="16"/>
      <c r="CZ437" s="16"/>
      <c r="DA437" s="16"/>
      <c r="DB437" s="16"/>
      <c r="DC437" s="16"/>
      <c r="DD437" s="16"/>
      <c r="DE437" s="16"/>
      <c r="DF437" s="16"/>
      <c r="DG437" s="16"/>
      <c r="DH437" s="16"/>
      <c r="DI437" s="16"/>
      <c r="DJ437" s="16"/>
      <c r="DK437" s="16"/>
      <c r="LK437" t="s">
        <v>18</v>
      </c>
      <c r="LL437">
        <v>36</v>
      </c>
      <c r="LM437" t="s">
        <v>12</v>
      </c>
    </row>
    <row r="438" spans="1:325" ht="15.75" thickBot="1" x14ac:dyDescent="0.3">
      <c r="A438" s="9" t="s">
        <v>12</v>
      </c>
      <c r="B438" s="10" t="s">
        <v>54</v>
      </c>
      <c r="C438" s="10" t="s">
        <v>19</v>
      </c>
      <c r="D438" s="11">
        <v>45029.604861111111</v>
      </c>
      <c r="E438" s="11">
        <f>DATE(YEAR($D438),MONTH($D438)-2,DAY($D438))</f>
        <v>44970</v>
      </c>
      <c r="F438" s="11">
        <f>DATE(YEAR($E438)+$LL438,MONTH($E438),DAY($E438))</f>
        <v>47162</v>
      </c>
      <c r="G438" s="11">
        <f>DATE(YEAR($F438)+$LL438,MONTH($F438),DAY($F438))</f>
        <v>49353</v>
      </c>
      <c r="H438" s="11">
        <f>DATE(YEAR($G438)+$LL438,MONTH($G438),DAY($G438))</f>
        <v>51545</v>
      </c>
      <c r="I438" s="11">
        <f>DATE(YEAR($H438)+$LL438,MONTH($H438),DAY($H438))</f>
        <v>53736</v>
      </c>
      <c r="J438" s="12">
        <f>DATE(YEAR($I438)+$LL438,MONTH($I438),DAY($I438))</f>
        <v>55928</v>
      </c>
      <c r="K438" s="15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  <c r="AF438" s="16"/>
      <c r="AG438" s="16"/>
      <c r="AH438" s="16"/>
      <c r="AI438" s="16"/>
      <c r="AJ438" s="16"/>
      <c r="AK438" s="16"/>
      <c r="AL438" s="16"/>
      <c r="AM438" s="16"/>
      <c r="AN438" s="16"/>
      <c r="AO438" s="16"/>
      <c r="AP438" s="16"/>
      <c r="AQ438" s="16"/>
      <c r="AR438" s="16"/>
      <c r="AS438" s="16"/>
      <c r="AT438" s="16"/>
      <c r="AU438" s="16"/>
      <c r="AV438" s="16"/>
      <c r="AW438" s="16"/>
      <c r="AX438" s="16"/>
      <c r="AY438" s="16"/>
      <c r="AZ438" s="16"/>
      <c r="BA438" s="16"/>
      <c r="BB438" s="16"/>
      <c r="BC438" s="16"/>
      <c r="BD438" s="16"/>
      <c r="BE438" s="16"/>
      <c r="BF438" s="16"/>
      <c r="BG438" s="16"/>
      <c r="BH438" s="16"/>
      <c r="BI438" s="16"/>
      <c r="BJ438" s="16"/>
      <c r="BK438" s="16"/>
      <c r="BL438" s="16"/>
      <c r="BM438" s="16"/>
      <c r="BN438" s="16"/>
      <c r="BO438" s="16"/>
      <c r="BP438" s="16"/>
      <c r="BQ438" s="16"/>
      <c r="BR438" s="16"/>
      <c r="BS438" s="16"/>
      <c r="BT438" s="16"/>
      <c r="BU438" s="16"/>
      <c r="BV438" s="16"/>
      <c r="BW438" s="16"/>
      <c r="BX438" s="16"/>
      <c r="BY438" s="16"/>
      <c r="BZ438" s="16"/>
      <c r="CA438" s="16"/>
      <c r="CB438" s="16"/>
      <c r="CC438" s="16"/>
      <c r="CD438" s="16"/>
      <c r="CE438" s="16"/>
      <c r="CF438" s="16"/>
      <c r="CG438" s="16"/>
      <c r="CH438" s="16"/>
      <c r="CI438" s="16"/>
      <c r="CJ438" s="16"/>
      <c r="CK438" s="16"/>
      <c r="CL438" s="16"/>
      <c r="CM438" s="16"/>
      <c r="CN438" s="16"/>
      <c r="CO438" s="16"/>
      <c r="CP438" s="16"/>
      <c r="CQ438" s="16"/>
      <c r="CR438" s="16"/>
      <c r="CS438" s="16"/>
      <c r="CT438" s="16"/>
      <c r="CU438" s="16"/>
      <c r="CV438" s="16"/>
      <c r="CW438" s="16"/>
      <c r="CX438" s="16"/>
      <c r="CY438" s="16"/>
      <c r="CZ438" s="16"/>
      <c r="DA438" s="16"/>
      <c r="DB438" s="16"/>
      <c r="DC438" s="16"/>
      <c r="DD438" s="16"/>
      <c r="DE438" s="16"/>
      <c r="DF438" s="16"/>
      <c r="DG438" s="16"/>
      <c r="DH438" s="16"/>
      <c r="DI438" s="16"/>
      <c r="DJ438" s="16"/>
      <c r="DK438" s="16"/>
      <c r="LK438" t="s">
        <v>16</v>
      </c>
      <c r="LL438">
        <v>6</v>
      </c>
      <c r="LM438" t="s">
        <v>12</v>
      </c>
    </row>
    <row r="439" spans="1:325" ht="15.75" thickBot="1" x14ac:dyDescent="0.3">
      <c r="A439" s="9" t="s">
        <v>12</v>
      </c>
      <c r="B439" s="10" t="s">
        <v>54</v>
      </c>
      <c r="C439" s="10" t="s">
        <v>20</v>
      </c>
      <c r="D439" s="11">
        <v>44027.913194444445</v>
      </c>
      <c r="E439" s="11">
        <f>DATE(YEAR($D439),MONTH($D439)-1,DAY($D439))</f>
        <v>43997</v>
      </c>
      <c r="F439" s="11">
        <f>DATE(YEAR($E439),MONTH($E439),DAY($E439)+$LL439/10)</f>
        <v>44297</v>
      </c>
      <c r="G439" s="11">
        <f>DATE(YEAR($F439),MONTH($F439),DAY($F439)+$LL439/10)</f>
        <v>44597</v>
      </c>
      <c r="H439" s="11">
        <f>DATE(YEAR($G439),MONTH($G439),DAY($G439)+$LL439/10)</f>
        <v>44897</v>
      </c>
      <c r="I439" s="11">
        <f>DATE(YEAR($H439),MONTH($H439),DAY($H439)+$LL439/10)</f>
        <v>45197</v>
      </c>
      <c r="J439" s="12">
        <f>DATE(YEAR($I439),MONTH($I439),DAY($I439)+$LL439/10)</f>
        <v>45497</v>
      </c>
      <c r="K439" s="15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  <c r="AF439" s="16"/>
      <c r="AG439" s="16">
        <v>1</v>
      </c>
      <c r="AH439" s="16"/>
      <c r="AI439" s="16"/>
      <c r="AJ439" s="16"/>
      <c r="AK439" s="16"/>
      <c r="AL439" s="16"/>
      <c r="AM439" s="16"/>
      <c r="AN439" s="16"/>
      <c r="AO439" s="16"/>
      <c r="AP439" s="16"/>
      <c r="AQ439" s="16"/>
      <c r="AR439" s="16"/>
      <c r="AS439" s="16"/>
      <c r="AT439" s="16"/>
      <c r="AU439" s="16"/>
      <c r="AV439" s="16"/>
      <c r="AW439" s="16"/>
      <c r="AX439" s="16"/>
      <c r="AY439" s="16"/>
      <c r="AZ439" s="16"/>
      <c r="BA439" s="16"/>
      <c r="BB439" s="16"/>
      <c r="BC439" s="16"/>
      <c r="BD439" s="16"/>
      <c r="BE439" s="16"/>
      <c r="BF439" s="16"/>
      <c r="BG439" s="16"/>
      <c r="BH439" s="16"/>
      <c r="BI439" s="16"/>
      <c r="BJ439" s="16"/>
      <c r="BK439" s="16"/>
      <c r="BL439" s="16"/>
      <c r="BM439" s="16"/>
      <c r="BN439" s="16"/>
      <c r="BO439" s="16"/>
      <c r="BP439" s="16"/>
      <c r="BQ439" s="16"/>
      <c r="BR439" s="16"/>
      <c r="BS439" s="16"/>
      <c r="BT439" s="16"/>
      <c r="BU439" s="16"/>
      <c r="BV439" s="16"/>
      <c r="BW439" s="16">
        <v>1</v>
      </c>
      <c r="BX439" s="16"/>
      <c r="BY439" s="16"/>
      <c r="BZ439" s="16"/>
      <c r="CA439" s="16"/>
      <c r="CB439" s="16"/>
      <c r="CC439" s="16"/>
      <c r="CD439" s="16"/>
      <c r="CE439" s="16"/>
      <c r="CF439" s="16"/>
      <c r="CG439" s="16"/>
      <c r="CH439" s="16"/>
      <c r="CI439" s="16"/>
      <c r="CJ439" s="16"/>
      <c r="CK439" s="16"/>
      <c r="CL439" s="16"/>
      <c r="CM439" s="16"/>
      <c r="CN439" s="16"/>
      <c r="CO439" s="16"/>
      <c r="CP439" s="16"/>
      <c r="CQ439" s="16"/>
      <c r="CR439" s="16"/>
      <c r="CS439" s="16"/>
      <c r="CT439" s="16"/>
      <c r="CU439" s="16"/>
      <c r="CV439" s="16"/>
      <c r="CW439" s="16"/>
      <c r="CX439" s="16"/>
      <c r="CY439" s="16"/>
      <c r="CZ439" s="16"/>
      <c r="DA439" s="16"/>
      <c r="DB439" s="16"/>
      <c r="DC439" s="16"/>
      <c r="DD439" s="16"/>
      <c r="DE439" s="16"/>
      <c r="DF439" s="16"/>
      <c r="DG439" s="16"/>
      <c r="DH439" s="16"/>
      <c r="DI439" s="16"/>
      <c r="DJ439" s="16"/>
      <c r="DK439" s="16"/>
      <c r="LK439" t="s">
        <v>21</v>
      </c>
      <c r="LL439">
        <v>3000</v>
      </c>
      <c r="LM439" t="s">
        <v>12</v>
      </c>
    </row>
    <row r="440" spans="1:325" ht="15.75" thickBot="1" x14ac:dyDescent="0.3">
      <c r="A440" s="9" t="s">
        <v>12</v>
      </c>
      <c r="B440" s="10" t="s">
        <v>54</v>
      </c>
      <c r="C440" s="10" t="s">
        <v>22</v>
      </c>
      <c r="D440" s="11">
        <v>44211.129861111112</v>
      </c>
      <c r="E440" s="11">
        <f>DATE(YEAR($D440),MONTH($D440)-2,DAY($D440))</f>
        <v>44150</v>
      </c>
      <c r="F440" s="11">
        <f>DATE(YEAR($E440),MONTH($E440)+$LL440,DAY($E440))</f>
        <v>44880</v>
      </c>
      <c r="G440" s="11">
        <f>DATE(YEAR($F440),MONTH($F440)+$LL440,DAY($F440))</f>
        <v>45611</v>
      </c>
      <c r="H440" s="11">
        <f>DATE(YEAR($G440),MONTH($G440)+$LL440,DAY($G440))</f>
        <v>46341</v>
      </c>
      <c r="I440" s="11">
        <f>DATE(YEAR($H440),MONTH($H440)+$LL440,DAY($H440))</f>
        <v>47072</v>
      </c>
      <c r="J440" s="12">
        <f>DATE(YEAR($I440),MONTH($I440)+$LL440,DAY($I440))</f>
        <v>47802</v>
      </c>
      <c r="K440" s="15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16"/>
      <c r="AH440" s="16"/>
      <c r="AI440" s="16"/>
      <c r="AJ440" s="16"/>
      <c r="AK440" s="16"/>
      <c r="AL440" s="16"/>
      <c r="AM440" s="16"/>
      <c r="AN440" s="16"/>
      <c r="AO440" s="16"/>
      <c r="AP440" s="16"/>
      <c r="AQ440" s="16"/>
      <c r="AR440" s="16"/>
      <c r="AS440" s="16"/>
      <c r="AT440" s="16"/>
      <c r="AU440" s="16"/>
      <c r="AV440" s="16"/>
      <c r="AW440" s="16"/>
      <c r="AX440" s="16"/>
      <c r="AY440" s="16"/>
      <c r="AZ440" s="16"/>
      <c r="BA440" s="16"/>
      <c r="BB440" s="16">
        <v>1</v>
      </c>
      <c r="BC440" s="16"/>
      <c r="BD440" s="16"/>
      <c r="BE440" s="16"/>
      <c r="BF440" s="16"/>
      <c r="BG440" s="16"/>
      <c r="BH440" s="16"/>
      <c r="BI440" s="16"/>
      <c r="BJ440" s="16"/>
      <c r="BK440" s="16"/>
      <c r="BL440" s="16"/>
      <c r="BM440" s="16"/>
      <c r="BN440" s="16"/>
      <c r="BO440" s="16"/>
      <c r="BP440" s="16"/>
      <c r="BQ440" s="16"/>
      <c r="BR440" s="16"/>
      <c r="BS440" s="16"/>
      <c r="BT440" s="16"/>
      <c r="BU440" s="16"/>
      <c r="BV440" s="16"/>
      <c r="BW440" s="16"/>
      <c r="BX440" s="16"/>
      <c r="BY440" s="16"/>
      <c r="BZ440" s="16"/>
      <c r="CA440" s="16"/>
      <c r="CB440" s="16"/>
      <c r="CC440" s="16"/>
      <c r="CD440" s="16"/>
      <c r="CE440" s="16"/>
      <c r="CF440" s="16"/>
      <c r="CG440" s="16"/>
      <c r="CH440" s="16"/>
      <c r="CI440" s="16"/>
      <c r="CJ440" s="16"/>
      <c r="CK440" s="16"/>
      <c r="CL440" s="16"/>
      <c r="CM440" s="16"/>
      <c r="CN440" s="16"/>
      <c r="CO440" s="16"/>
      <c r="CP440" s="16"/>
      <c r="CQ440" s="16"/>
      <c r="CR440" s="16"/>
      <c r="CS440" s="16"/>
      <c r="CT440" s="16"/>
      <c r="CU440" s="16"/>
      <c r="CV440" s="16"/>
      <c r="CW440" s="16"/>
      <c r="CX440" s="16"/>
      <c r="CY440" s="16"/>
      <c r="CZ440" s="16"/>
      <c r="DA440" s="16"/>
      <c r="DB440" s="16"/>
      <c r="DC440" s="16"/>
      <c r="DD440" s="16"/>
      <c r="DE440" s="16"/>
      <c r="DF440" s="16"/>
      <c r="DG440" s="16"/>
      <c r="DH440" s="16"/>
      <c r="DI440" s="16"/>
      <c r="DJ440" s="16"/>
      <c r="DK440" s="16"/>
      <c r="LK440" t="s">
        <v>18</v>
      </c>
      <c r="LL440">
        <v>24</v>
      </c>
      <c r="LM440" t="s">
        <v>12</v>
      </c>
    </row>
    <row r="441" spans="1:325" ht="15.75" thickBot="1" x14ac:dyDescent="0.3">
      <c r="A441" s="9" t="s">
        <v>12</v>
      </c>
      <c r="B441" s="10" t="s">
        <v>54</v>
      </c>
      <c r="C441" s="10" t="s">
        <v>23</v>
      </c>
      <c r="D441" s="11">
        <v>44011.101388888892</v>
      </c>
      <c r="E441" s="11">
        <f>DATE(YEAR($D441),MONTH($D441)-1,DAY($D441))</f>
        <v>43980</v>
      </c>
      <c r="F441" s="11">
        <f>DATE(YEAR($E441),MONTH($E441),DAY($E441)+$LL441/10)</f>
        <v>44130</v>
      </c>
      <c r="G441" s="11">
        <f>DATE(YEAR($F441),MONTH($F441),DAY($F441)+$LL441/10)</f>
        <v>44280</v>
      </c>
      <c r="H441" s="11">
        <f>DATE(YEAR($G441),MONTH($G441),DAY($G441)+$LL441/10)</f>
        <v>44430</v>
      </c>
      <c r="I441" s="11">
        <f>DATE(YEAR($H441),MONTH($H441),DAY($H441)+$LL441/10)</f>
        <v>44580</v>
      </c>
      <c r="J441" s="12">
        <f>DATE(YEAR($I441),MONTH($I441),DAY($I441)+$LL441/10)</f>
        <v>44730</v>
      </c>
      <c r="K441" s="15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>
        <v>1</v>
      </c>
      <c r="AE441" s="16"/>
      <c r="AF441" s="16"/>
      <c r="AG441" s="16"/>
      <c r="AH441" s="16"/>
      <c r="AI441" s="16"/>
      <c r="AJ441" s="16"/>
      <c r="AK441" s="16"/>
      <c r="AL441" s="16"/>
      <c r="AM441" s="16"/>
      <c r="AN441" s="16"/>
      <c r="AO441" s="16"/>
      <c r="AP441" s="16"/>
      <c r="AQ441" s="16"/>
      <c r="AR441" s="16"/>
      <c r="AS441" s="16"/>
      <c r="AT441" s="16"/>
      <c r="AU441" s="16"/>
      <c r="AV441" s="16"/>
      <c r="AW441" s="16"/>
      <c r="AX441" s="16"/>
      <c r="AY441" s="16"/>
      <c r="AZ441" s="16">
        <v>1</v>
      </c>
      <c r="BA441" s="16"/>
      <c r="BB441" s="16"/>
      <c r="BC441" s="16"/>
      <c r="BD441" s="16"/>
      <c r="BE441" s="16"/>
      <c r="BF441" s="16"/>
      <c r="BG441" s="16"/>
      <c r="BH441" s="16"/>
      <c r="BI441" s="16"/>
      <c r="BJ441" s="16"/>
      <c r="BK441" s="16"/>
      <c r="BL441" s="16"/>
      <c r="BM441" s="16"/>
      <c r="BN441" s="16"/>
      <c r="BO441" s="16"/>
      <c r="BP441" s="16"/>
      <c r="BQ441" s="16"/>
      <c r="BR441" s="16"/>
      <c r="BS441" s="16"/>
      <c r="BT441" s="16"/>
      <c r="BU441" s="16">
        <v>1</v>
      </c>
      <c r="BV441" s="16"/>
      <c r="BW441" s="16"/>
      <c r="BX441" s="16"/>
      <c r="BY441" s="16"/>
      <c r="BZ441" s="16"/>
      <c r="CA441" s="16"/>
      <c r="CB441" s="16"/>
      <c r="CC441" s="16"/>
      <c r="CD441" s="16"/>
      <c r="CE441" s="16"/>
      <c r="CF441" s="16"/>
      <c r="CG441" s="16"/>
      <c r="CH441" s="16"/>
      <c r="CI441" s="16"/>
      <c r="CJ441" s="16"/>
      <c r="CK441" s="16"/>
      <c r="CL441" s="16"/>
      <c r="CM441" s="16"/>
      <c r="CN441" s="16"/>
      <c r="CO441" s="16"/>
      <c r="CP441" s="16">
        <v>1</v>
      </c>
      <c r="CQ441" s="16"/>
      <c r="CR441" s="16"/>
      <c r="CS441" s="16"/>
      <c r="CT441" s="16"/>
      <c r="CU441" s="16"/>
      <c r="CV441" s="16"/>
      <c r="CW441" s="16"/>
      <c r="CX441" s="16"/>
      <c r="CY441" s="16"/>
      <c r="CZ441" s="16"/>
      <c r="DA441" s="16"/>
      <c r="DB441" s="16"/>
      <c r="DC441" s="16"/>
      <c r="DD441" s="16"/>
      <c r="DE441" s="16"/>
      <c r="DF441" s="16"/>
      <c r="DG441" s="16"/>
      <c r="DH441" s="16"/>
      <c r="DI441" s="16"/>
      <c r="DJ441" s="16"/>
      <c r="DK441" s="16"/>
      <c r="LK441" t="s">
        <v>21</v>
      </c>
      <c r="LL441">
        <v>1500</v>
      </c>
      <c r="LM441" t="s">
        <v>12</v>
      </c>
    </row>
    <row r="442" spans="1:325" ht="15.75" thickBot="1" x14ac:dyDescent="0.3">
      <c r="A442" s="9" t="s">
        <v>12</v>
      </c>
      <c r="B442" s="10" t="s">
        <v>54</v>
      </c>
      <c r="C442" s="10" t="s">
        <v>23</v>
      </c>
      <c r="D442" s="11">
        <v>44080.513888888891</v>
      </c>
      <c r="E442" s="11">
        <f>DATE(YEAR($D442),MONTH($D442)-1,DAY($D442))</f>
        <v>44049</v>
      </c>
      <c r="F442" s="11">
        <f>DATE(YEAR($E442),MONTH($E442),DAY($E442)+$LL442/10)</f>
        <v>44199</v>
      </c>
      <c r="G442" s="11">
        <f>DATE(YEAR($F442),MONTH($F442),DAY($F442)+$LL442/10)</f>
        <v>44349</v>
      </c>
      <c r="H442" s="11">
        <f>DATE(YEAR($G442),MONTH($G442),DAY($G442)+$LL442/10)</f>
        <v>44499</v>
      </c>
      <c r="I442" s="11">
        <f>DATE(YEAR($H442),MONTH($H442),DAY($H442)+$LL442/10)</f>
        <v>44649</v>
      </c>
      <c r="J442" s="12">
        <f>DATE(YEAR($I442),MONTH($I442),DAY($I442)+$LL442/10)</f>
        <v>44799</v>
      </c>
      <c r="K442" s="15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  <c r="AF442" s="16"/>
      <c r="AG442" s="16"/>
      <c r="AH442" s="16"/>
      <c r="AI442" s="16"/>
      <c r="AJ442" s="16"/>
      <c r="AK442" s="16"/>
      <c r="AL442" s="16"/>
      <c r="AM442" s="16"/>
      <c r="AN442" s="16">
        <v>1</v>
      </c>
      <c r="AO442" s="16"/>
      <c r="AP442" s="16"/>
      <c r="AQ442" s="16"/>
      <c r="AR442" s="16"/>
      <c r="AS442" s="16"/>
      <c r="AT442" s="16"/>
      <c r="AU442" s="16"/>
      <c r="AV442" s="16"/>
      <c r="AW442" s="16"/>
      <c r="AX442" s="16"/>
      <c r="AY442" s="16"/>
      <c r="AZ442" s="16"/>
      <c r="BA442" s="16"/>
      <c r="BB442" s="16"/>
      <c r="BC442" s="16"/>
      <c r="BD442" s="16"/>
      <c r="BE442" s="16"/>
      <c r="BF442" s="16"/>
      <c r="BG442" s="16"/>
      <c r="BH442" s="16"/>
      <c r="BI442" s="16"/>
      <c r="BJ442" s="16"/>
      <c r="BK442" s="16"/>
      <c r="BL442" s="16"/>
      <c r="BM442" s="16"/>
      <c r="BN442" s="16"/>
      <c r="BO442" s="16"/>
      <c r="BP442" s="16"/>
      <c r="BQ442" s="16"/>
      <c r="BR442" s="16"/>
      <c r="BS442" s="16"/>
      <c r="BT442" s="16"/>
      <c r="BU442" s="16"/>
      <c r="BV442" s="16"/>
      <c r="BW442" s="16"/>
      <c r="BX442" s="16"/>
      <c r="BY442" s="16"/>
      <c r="BZ442" s="16"/>
      <c r="CA442" s="16"/>
      <c r="CB442" s="16"/>
      <c r="CC442" s="16"/>
      <c r="CD442" s="16"/>
      <c r="CE442" s="16">
        <v>1</v>
      </c>
      <c r="CF442" s="16"/>
      <c r="CG442" s="16"/>
      <c r="CH442" s="16"/>
      <c r="CI442" s="16"/>
      <c r="CJ442" s="16"/>
      <c r="CK442" s="16"/>
      <c r="CL442" s="16"/>
      <c r="CM442" s="16"/>
      <c r="CN442" s="16"/>
      <c r="CO442" s="16"/>
      <c r="CP442" s="16"/>
      <c r="CQ442" s="16"/>
      <c r="CR442" s="16"/>
      <c r="CS442" s="16"/>
      <c r="CT442" s="16"/>
      <c r="CU442" s="16"/>
      <c r="CV442" s="16"/>
      <c r="CW442" s="16"/>
      <c r="CX442" s="16"/>
      <c r="CY442" s="16"/>
      <c r="CZ442" s="16">
        <v>1</v>
      </c>
      <c r="DA442" s="16"/>
      <c r="DB442" s="16"/>
      <c r="DC442" s="16"/>
      <c r="DD442" s="16"/>
      <c r="DE442" s="16"/>
      <c r="DF442" s="16"/>
      <c r="DG442" s="16"/>
      <c r="DH442" s="16"/>
      <c r="DI442" s="16"/>
      <c r="DJ442" s="16"/>
      <c r="DK442" s="16"/>
      <c r="LK442" t="s">
        <v>21</v>
      </c>
      <c r="LL442">
        <v>1500</v>
      </c>
      <c r="LM442" t="s">
        <v>12</v>
      </c>
    </row>
    <row r="443" spans="1:325" ht="15.75" thickBot="1" x14ac:dyDescent="0.3">
      <c r="A443" s="9" t="s">
        <v>12</v>
      </c>
      <c r="B443" s="10" t="s">
        <v>54</v>
      </c>
      <c r="C443" s="10" t="s">
        <v>20</v>
      </c>
      <c r="D443" s="11">
        <v>44748.729861111111</v>
      </c>
      <c r="E443" s="11">
        <f>DATE(YEAR($D443),MONTH($D443)-1,DAY($D443))</f>
        <v>44718</v>
      </c>
      <c r="F443" s="11">
        <f>DATE(YEAR($E443),MONTH($E443),DAY($E443)+$LL443/10)</f>
        <v>45018</v>
      </c>
      <c r="G443" s="11">
        <f>DATE(YEAR($F443),MONTH($F443),DAY($F443)+$LL443/10)</f>
        <v>45318</v>
      </c>
      <c r="H443" s="11">
        <f>DATE(YEAR($G443),MONTH($G443),DAY($G443)+$LL443/10)</f>
        <v>45618</v>
      </c>
      <c r="I443" s="11">
        <f>DATE(YEAR($H443),MONTH($H443),DAY($H443)+$LL443/10)</f>
        <v>45918</v>
      </c>
      <c r="J443" s="12">
        <f>DATE(YEAR($I443),MONTH($I443),DAY($I443)+$LL443/10)</f>
        <v>46218</v>
      </c>
      <c r="K443" s="15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  <c r="AF443" s="16"/>
      <c r="AG443" s="16"/>
      <c r="AH443" s="16"/>
      <c r="AI443" s="16"/>
      <c r="AJ443" s="16"/>
      <c r="AK443" s="16"/>
      <c r="AL443" s="16"/>
      <c r="AM443" s="16"/>
      <c r="AN443" s="16"/>
      <c r="AO443" s="16"/>
      <c r="AP443" s="16"/>
      <c r="AQ443" s="16"/>
      <c r="AR443" s="16"/>
      <c r="AS443" s="16"/>
      <c r="AT443" s="16"/>
      <c r="AU443" s="16"/>
      <c r="AV443" s="16"/>
      <c r="AW443" s="16"/>
      <c r="AX443" s="16"/>
      <c r="AY443" s="16"/>
      <c r="AZ443" s="16"/>
      <c r="BA443" s="16"/>
      <c r="BB443" s="16"/>
      <c r="BC443" s="16"/>
      <c r="BD443" s="16"/>
      <c r="BE443" s="16"/>
      <c r="BF443" s="16"/>
      <c r="BG443" s="16"/>
      <c r="BH443" s="16"/>
      <c r="BI443" s="16"/>
      <c r="BJ443" s="16"/>
      <c r="BK443" s="16"/>
      <c r="BL443" s="16"/>
      <c r="BM443" s="16"/>
      <c r="BN443" s="16"/>
      <c r="BO443" s="16"/>
      <c r="BP443" s="16"/>
      <c r="BQ443" s="16"/>
      <c r="BR443" s="16"/>
      <c r="BS443" s="16"/>
      <c r="BT443" s="16"/>
      <c r="BU443" s="16"/>
      <c r="BV443" s="16"/>
      <c r="BW443" s="16"/>
      <c r="BX443" s="16"/>
      <c r="BY443" s="16"/>
      <c r="BZ443" s="16"/>
      <c r="CA443" s="16"/>
      <c r="CB443" s="16"/>
      <c r="CC443" s="16"/>
      <c r="CD443" s="16"/>
      <c r="CE443" s="16"/>
      <c r="CF443" s="16"/>
      <c r="CG443" s="16"/>
      <c r="CH443" s="16"/>
      <c r="CI443" s="16"/>
      <c r="CJ443" s="16"/>
      <c r="CK443" s="16"/>
      <c r="CL443" s="16"/>
      <c r="CM443" s="16"/>
      <c r="CN443" s="16"/>
      <c r="CO443" s="16"/>
      <c r="CP443" s="16"/>
      <c r="CQ443" s="16"/>
      <c r="CR443" s="16"/>
      <c r="CS443" s="16"/>
      <c r="CT443" s="16"/>
      <c r="CU443" s="16"/>
      <c r="CV443" s="16"/>
      <c r="CW443" s="16"/>
      <c r="CX443" s="16"/>
      <c r="CY443" s="16"/>
      <c r="CZ443" s="16"/>
      <c r="DA443" s="16"/>
      <c r="DB443" s="16"/>
      <c r="DC443" s="16"/>
      <c r="DD443" s="16"/>
      <c r="DE443" s="16"/>
      <c r="DF443" s="16"/>
      <c r="DG443" s="16"/>
      <c r="DH443" s="16"/>
      <c r="DI443" s="16"/>
      <c r="DJ443" s="16"/>
      <c r="DK443" s="16"/>
      <c r="LK443" t="s">
        <v>21</v>
      </c>
      <c r="LL443">
        <v>3000</v>
      </c>
      <c r="LM443" t="s">
        <v>12</v>
      </c>
    </row>
    <row r="444" spans="1:325" ht="15.75" thickBot="1" x14ac:dyDescent="0.3">
      <c r="A444" s="9" t="s">
        <v>12</v>
      </c>
      <c r="B444" s="10" t="s">
        <v>54</v>
      </c>
      <c r="C444" s="10" t="s">
        <v>14</v>
      </c>
      <c r="D444" s="11">
        <v>44424.307638888888</v>
      </c>
      <c r="E444" s="11">
        <f t="shared" ref="E444:E456" si="20">DATE(YEAR($D444),MONTH($D444)-2,DAY($D444))</f>
        <v>44363</v>
      </c>
      <c r="F444" s="11">
        <f>DATE(YEAR($E444),MONTH($E444),DAY($E444)+$LL444*30.4/10000)</f>
        <v>45275</v>
      </c>
      <c r="G444" s="11">
        <f>DATE(YEAR($F444),MONTH($F444),DAY($F444)+$LL444*30.4/10000)</f>
        <v>46187</v>
      </c>
      <c r="H444" s="11">
        <f>DATE(YEAR($G444),MONTH($G444),DAY($G444)+$LL444*30.4/10000)</f>
        <v>47099</v>
      </c>
      <c r="I444" s="11">
        <f>DATE(YEAR($H444),MONTH($H444),DAY($H444)+$LL444*30.4/10000)</f>
        <v>48011</v>
      </c>
      <c r="J444" s="12">
        <f>DATE(YEAR($I444),MONTH($I444),DAY($I444)+$LL444*30.4/10000)</f>
        <v>48923</v>
      </c>
      <c r="K444" s="15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  <c r="AF444" s="16"/>
      <c r="AG444" s="16"/>
      <c r="AH444" s="16"/>
      <c r="AI444" s="16"/>
      <c r="AJ444" s="16"/>
      <c r="AK444" s="16"/>
      <c r="AL444" s="16"/>
      <c r="AM444" s="16"/>
      <c r="AN444" s="16"/>
      <c r="AO444" s="16"/>
      <c r="AP444" s="16"/>
      <c r="AQ444" s="16"/>
      <c r="AR444" s="16"/>
      <c r="AS444" s="16"/>
      <c r="AT444" s="16"/>
      <c r="AU444" s="16"/>
      <c r="AV444" s="16"/>
      <c r="AW444" s="16"/>
      <c r="AX444" s="16"/>
      <c r="AY444" s="16"/>
      <c r="AZ444" s="16"/>
      <c r="BA444" s="16"/>
      <c r="BB444" s="16"/>
      <c r="BC444" s="16"/>
      <c r="BD444" s="16"/>
      <c r="BE444" s="16"/>
      <c r="BF444" s="16"/>
      <c r="BG444" s="16"/>
      <c r="BH444" s="16"/>
      <c r="BI444" s="16"/>
      <c r="BJ444" s="16"/>
      <c r="BK444" s="16"/>
      <c r="BL444" s="16"/>
      <c r="BM444" s="16"/>
      <c r="BN444" s="16"/>
      <c r="BO444" s="16"/>
      <c r="BP444" s="16"/>
      <c r="BQ444" s="16"/>
      <c r="BR444" s="16"/>
      <c r="BS444" s="16"/>
      <c r="BT444" s="16"/>
      <c r="BU444" s="16"/>
      <c r="BV444" s="16"/>
      <c r="BW444" s="16"/>
      <c r="BX444" s="16"/>
      <c r="BY444" s="16"/>
      <c r="BZ444" s="16"/>
      <c r="CA444" s="16"/>
      <c r="CB444" s="16"/>
      <c r="CC444" s="16"/>
      <c r="CD444" s="16"/>
      <c r="CE444" s="16"/>
      <c r="CF444" s="16"/>
      <c r="CG444" s="16">
        <v>1</v>
      </c>
      <c r="CH444" s="16"/>
      <c r="CI444" s="16"/>
      <c r="CJ444" s="16"/>
      <c r="CK444" s="16"/>
      <c r="CL444" s="16"/>
      <c r="CM444" s="16"/>
      <c r="CN444" s="16"/>
      <c r="CO444" s="16"/>
      <c r="CP444" s="16"/>
      <c r="CQ444" s="16"/>
      <c r="CR444" s="16"/>
      <c r="CS444" s="16"/>
      <c r="CT444" s="16"/>
      <c r="CU444" s="16"/>
      <c r="CV444" s="16"/>
      <c r="CW444" s="16"/>
      <c r="CX444" s="16"/>
      <c r="CY444" s="16"/>
      <c r="CZ444" s="16"/>
      <c r="DA444" s="16"/>
      <c r="DB444" s="16"/>
      <c r="DC444" s="16"/>
      <c r="DD444" s="16"/>
      <c r="DE444" s="16"/>
      <c r="DF444" s="16"/>
      <c r="DG444" s="16"/>
      <c r="DH444" s="16"/>
      <c r="DI444" s="16"/>
      <c r="DJ444" s="16"/>
      <c r="DK444" s="16"/>
      <c r="LK444" t="s">
        <v>15</v>
      </c>
      <c r="LL444">
        <v>300000</v>
      </c>
      <c r="LM444" t="s">
        <v>12</v>
      </c>
    </row>
    <row r="445" spans="1:325" ht="15.75" thickBot="1" x14ac:dyDescent="0.3">
      <c r="A445" s="9" t="s">
        <v>12</v>
      </c>
      <c r="B445" s="10" t="s">
        <v>54</v>
      </c>
      <c r="C445" s="10" t="s">
        <v>14</v>
      </c>
      <c r="D445" s="11">
        <v>47495</v>
      </c>
      <c r="E445" s="11">
        <f t="shared" si="20"/>
        <v>47434</v>
      </c>
      <c r="F445" s="11">
        <f>DATE(YEAR($E445)+$LL445,MONTH($E445),DAY($E445))</f>
        <v>51817</v>
      </c>
      <c r="G445" s="11">
        <f>DATE(YEAR($F445)+$LL445,MONTH($F445),DAY($F445))</f>
        <v>56200</v>
      </c>
      <c r="H445" s="11">
        <f>DATE(YEAR($G445)+$LL445,MONTH($G445),DAY($G445))</f>
        <v>60583</v>
      </c>
      <c r="I445" s="11">
        <f>DATE(YEAR($H445)+$LL445,MONTH($H445),DAY($H445))</f>
        <v>64966</v>
      </c>
      <c r="J445" s="12">
        <f>DATE(YEAR($I445)+$LL445,MONTH($I445),DAY($I445))</f>
        <v>69349</v>
      </c>
      <c r="K445" s="15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  <c r="AF445" s="16"/>
      <c r="AG445" s="16"/>
      <c r="AH445" s="16"/>
      <c r="AI445" s="16"/>
      <c r="AJ445" s="16"/>
      <c r="AK445" s="16"/>
      <c r="AL445" s="16"/>
      <c r="AM445" s="16"/>
      <c r="AN445" s="16"/>
      <c r="AO445" s="16"/>
      <c r="AP445" s="16"/>
      <c r="AQ445" s="16"/>
      <c r="AR445" s="16"/>
      <c r="AS445" s="16"/>
      <c r="AT445" s="16"/>
      <c r="AU445" s="16"/>
      <c r="AV445" s="16"/>
      <c r="AW445" s="16"/>
      <c r="AX445" s="16"/>
      <c r="AY445" s="16"/>
      <c r="AZ445" s="16"/>
      <c r="BA445" s="16"/>
      <c r="BB445" s="16"/>
      <c r="BC445" s="16"/>
      <c r="BD445" s="16"/>
      <c r="BE445" s="16"/>
      <c r="BF445" s="16"/>
      <c r="BG445" s="16"/>
      <c r="BH445" s="16"/>
      <c r="BI445" s="16"/>
      <c r="BJ445" s="16"/>
      <c r="BK445" s="16"/>
      <c r="BL445" s="16"/>
      <c r="BM445" s="16"/>
      <c r="BN445" s="16"/>
      <c r="BO445" s="16"/>
      <c r="BP445" s="16"/>
      <c r="BQ445" s="16"/>
      <c r="BR445" s="16"/>
      <c r="BS445" s="16"/>
      <c r="BT445" s="16"/>
      <c r="BU445" s="16"/>
      <c r="BV445" s="16"/>
      <c r="BW445" s="16"/>
      <c r="BX445" s="16"/>
      <c r="BY445" s="16"/>
      <c r="BZ445" s="16"/>
      <c r="CA445" s="16"/>
      <c r="CB445" s="16"/>
      <c r="CC445" s="16"/>
      <c r="CD445" s="16"/>
      <c r="CE445" s="16"/>
      <c r="CF445" s="16"/>
      <c r="CG445" s="16"/>
      <c r="CH445" s="16"/>
      <c r="CI445" s="16"/>
      <c r="CJ445" s="16"/>
      <c r="CK445" s="16"/>
      <c r="CL445" s="16"/>
      <c r="CM445" s="16"/>
      <c r="CN445" s="16"/>
      <c r="CO445" s="16"/>
      <c r="CP445" s="16"/>
      <c r="CQ445" s="16"/>
      <c r="CR445" s="16"/>
      <c r="CS445" s="16"/>
      <c r="CT445" s="16"/>
      <c r="CU445" s="16"/>
      <c r="CV445" s="16"/>
      <c r="CW445" s="16"/>
      <c r="CX445" s="16"/>
      <c r="CY445" s="16"/>
      <c r="CZ445" s="16"/>
      <c r="DA445" s="16"/>
      <c r="DB445" s="16"/>
      <c r="DC445" s="16"/>
      <c r="DD445" s="16"/>
      <c r="DE445" s="16"/>
      <c r="DF445" s="16"/>
      <c r="DG445" s="16"/>
      <c r="DH445" s="16"/>
      <c r="DI445" s="16"/>
      <c r="DJ445" s="16"/>
      <c r="DK445" s="16"/>
      <c r="LK445" t="s">
        <v>16</v>
      </c>
      <c r="LL445">
        <v>12</v>
      </c>
      <c r="LM445" t="s">
        <v>12</v>
      </c>
    </row>
    <row r="446" spans="1:325" ht="15.75" thickBot="1" x14ac:dyDescent="0.3">
      <c r="A446" s="9" t="s">
        <v>12</v>
      </c>
      <c r="B446" s="10" t="s">
        <v>54</v>
      </c>
      <c r="C446" s="10" t="s">
        <v>14</v>
      </c>
      <c r="D446" s="11">
        <v>47391.625</v>
      </c>
      <c r="E446" s="11">
        <f t="shared" si="20"/>
        <v>47329</v>
      </c>
      <c r="F446" s="11">
        <f>DATE(YEAR($E446)+$LL446,MONTH($E446),DAY($E446))</f>
        <v>51712</v>
      </c>
      <c r="G446" s="11">
        <f>DATE(YEAR($F446)+$LL446,MONTH($F446),DAY($F446))</f>
        <v>56095</v>
      </c>
      <c r="H446" s="11">
        <f>DATE(YEAR($G446)+$LL446,MONTH($G446),DAY($G446))</f>
        <v>60478</v>
      </c>
      <c r="I446" s="11">
        <f>DATE(YEAR($H446)+$LL446,MONTH($H446),DAY($H446))</f>
        <v>64861</v>
      </c>
      <c r="J446" s="12">
        <f>DATE(YEAR($I446)+$LL446,MONTH($I446),DAY($I446))</f>
        <v>69244</v>
      </c>
      <c r="K446" s="15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  <c r="AF446" s="16"/>
      <c r="AG446" s="16"/>
      <c r="AH446" s="16"/>
      <c r="AI446" s="16"/>
      <c r="AJ446" s="16"/>
      <c r="AK446" s="16"/>
      <c r="AL446" s="16"/>
      <c r="AM446" s="16"/>
      <c r="AN446" s="16"/>
      <c r="AO446" s="16"/>
      <c r="AP446" s="16"/>
      <c r="AQ446" s="16"/>
      <c r="AR446" s="16"/>
      <c r="AS446" s="16"/>
      <c r="AT446" s="16"/>
      <c r="AU446" s="16"/>
      <c r="AV446" s="16"/>
      <c r="AW446" s="16"/>
      <c r="AX446" s="16"/>
      <c r="AY446" s="16"/>
      <c r="AZ446" s="16"/>
      <c r="BA446" s="16"/>
      <c r="BB446" s="16"/>
      <c r="BC446" s="16"/>
      <c r="BD446" s="16"/>
      <c r="BE446" s="16"/>
      <c r="BF446" s="16"/>
      <c r="BG446" s="16"/>
      <c r="BH446" s="16"/>
      <c r="BI446" s="16"/>
      <c r="BJ446" s="16"/>
      <c r="BK446" s="16"/>
      <c r="BL446" s="16"/>
      <c r="BM446" s="16"/>
      <c r="BN446" s="16"/>
      <c r="BO446" s="16"/>
      <c r="BP446" s="16"/>
      <c r="BQ446" s="16"/>
      <c r="BR446" s="16"/>
      <c r="BS446" s="16"/>
      <c r="BT446" s="16"/>
      <c r="BU446" s="16"/>
      <c r="BV446" s="16"/>
      <c r="BW446" s="16"/>
      <c r="BX446" s="16"/>
      <c r="BY446" s="16"/>
      <c r="BZ446" s="16"/>
      <c r="CA446" s="16"/>
      <c r="CB446" s="16"/>
      <c r="CC446" s="16"/>
      <c r="CD446" s="16"/>
      <c r="CE446" s="16"/>
      <c r="CF446" s="16"/>
      <c r="CG446" s="16"/>
      <c r="CH446" s="16"/>
      <c r="CI446" s="16"/>
      <c r="CJ446" s="16"/>
      <c r="CK446" s="16"/>
      <c r="CL446" s="16"/>
      <c r="CM446" s="16"/>
      <c r="CN446" s="16"/>
      <c r="CO446" s="16"/>
      <c r="CP446" s="16"/>
      <c r="CQ446" s="16"/>
      <c r="CR446" s="16"/>
      <c r="CS446" s="16"/>
      <c r="CT446" s="16"/>
      <c r="CU446" s="16"/>
      <c r="CV446" s="16"/>
      <c r="CW446" s="16"/>
      <c r="CX446" s="16"/>
      <c r="CY446" s="16"/>
      <c r="CZ446" s="16"/>
      <c r="DA446" s="16"/>
      <c r="DB446" s="16"/>
      <c r="DC446" s="16"/>
      <c r="DD446" s="16"/>
      <c r="DE446" s="16"/>
      <c r="DF446" s="16"/>
      <c r="DG446" s="16"/>
      <c r="DH446" s="16"/>
      <c r="DI446" s="16"/>
      <c r="DJ446" s="16"/>
      <c r="DK446" s="16"/>
      <c r="LK446" t="s">
        <v>16</v>
      </c>
      <c r="LL446">
        <v>12</v>
      </c>
      <c r="LM446" t="s">
        <v>12</v>
      </c>
    </row>
    <row r="447" spans="1:325" ht="15.75" thickBot="1" x14ac:dyDescent="0.3">
      <c r="A447" s="9" t="s">
        <v>12</v>
      </c>
      <c r="B447" s="10" t="s">
        <v>54</v>
      </c>
      <c r="C447" s="10" t="s">
        <v>14</v>
      </c>
      <c r="D447" s="11">
        <v>44268.418749999997</v>
      </c>
      <c r="E447" s="11">
        <f t="shared" si="20"/>
        <v>44209</v>
      </c>
      <c r="F447" s="11">
        <f>DATE(YEAR($E447),MONTH($E447),DAY($E447)+$LL447*30.4/10000)</f>
        <v>45121</v>
      </c>
      <c r="G447" s="11">
        <f>DATE(YEAR($F447),MONTH($F447),DAY($F447)+$LL447*30.4/10000)</f>
        <v>46033</v>
      </c>
      <c r="H447" s="11">
        <f>DATE(YEAR($G447),MONTH($G447),DAY($G447)+$LL447*30.4/10000)</f>
        <v>46945</v>
      </c>
      <c r="I447" s="11">
        <f>DATE(YEAR($H447),MONTH($H447),DAY($H447)+$LL447*30.4/10000)</f>
        <v>47857</v>
      </c>
      <c r="J447" s="12">
        <f>DATE(YEAR($I447),MONTH($I447),DAY($I447)+$LL447*30.4/10000)</f>
        <v>48769</v>
      </c>
      <c r="K447" s="15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  <c r="AF447" s="16"/>
      <c r="AG447" s="16"/>
      <c r="AH447" s="16"/>
      <c r="AI447" s="16"/>
      <c r="AJ447" s="16"/>
      <c r="AK447" s="16"/>
      <c r="AL447" s="16"/>
      <c r="AM447" s="16"/>
      <c r="AN447" s="16"/>
      <c r="AO447" s="16"/>
      <c r="AP447" s="16"/>
      <c r="AQ447" s="16"/>
      <c r="AR447" s="16"/>
      <c r="AS447" s="16"/>
      <c r="AT447" s="16"/>
      <c r="AU447" s="16"/>
      <c r="AV447" s="16"/>
      <c r="AW447" s="16"/>
      <c r="AX447" s="16"/>
      <c r="AY447" s="16"/>
      <c r="AZ447" s="16"/>
      <c r="BA447" s="16"/>
      <c r="BB447" s="16"/>
      <c r="BC447" s="16"/>
      <c r="BD447" s="16"/>
      <c r="BE447" s="16"/>
      <c r="BF447" s="16"/>
      <c r="BG447" s="16"/>
      <c r="BH447" s="16"/>
      <c r="BI447" s="16"/>
      <c r="BJ447" s="16"/>
      <c r="BK447" s="16">
        <v>1</v>
      </c>
      <c r="BL447" s="16"/>
      <c r="BM447" s="16"/>
      <c r="BN447" s="16"/>
      <c r="BO447" s="16"/>
      <c r="BP447" s="16"/>
      <c r="BQ447" s="16"/>
      <c r="BR447" s="16"/>
      <c r="BS447" s="16"/>
      <c r="BT447" s="16"/>
      <c r="BU447" s="16"/>
      <c r="BV447" s="16"/>
      <c r="BW447" s="16"/>
      <c r="BX447" s="16"/>
      <c r="BY447" s="16"/>
      <c r="BZ447" s="16"/>
      <c r="CA447" s="16"/>
      <c r="CB447" s="16"/>
      <c r="CC447" s="16"/>
      <c r="CD447" s="16"/>
      <c r="CE447" s="16"/>
      <c r="CF447" s="16"/>
      <c r="CG447" s="16"/>
      <c r="CH447" s="16"/>
      <c r="CI447" s="16"/>
      <c r="CJ447" s="16"/>
      <c r="CK447" s="16"/>
      <c r="CL447" s="16"/>
      <c r="CM447" s="16"/>
      <c r="CN447" s="16"/>
      <c r="CO447" s="16"/>
      <c r="CP447" s="16"/>
      <c r="CQ447" s="16"/>
      <c r="CR447" s="16"/>
      <c r="CS447" s="16"/>
      <c r="CT447" s="16"/>
      <c r="CU447" s="16"/>
      <c r="CV447" s="16"/>
      <c r="CW447" s="16"/>
      <c r="CX447" s="16"/>
      <c r="CY447" s="16"/>
      <c r="CZ447" s="16"/>
      <c r="DA447" s="16"/>
      <c r="DB447" s="16"/>
      <c r="DC447" s="16"/>
      <c r="DD447" s="16"/>
      <c r="DE447" s="16"/>
      <c r="DF447" s="16"/>
      <c r="DG447" s="16"/>
      <c r="DH447" s="16"/>
      <c r="DI447" s="16"/>
      <c r="DJ447" s="16"/>
      <c r="DK447" s="16"/>
      <c r="LK447" t="s">
        <v>15</v>
      </c>
      <c r="LL447">
        <v>300000</v>
      </c>
      <c r="LM447" t="s">
        <v>12</v>
      </c>
    </row>
    <row r="448" spans="1:325" ht="15.75" thickBot="1" x14ac:dyDescent="0.3">
      <c r="A448" s="9" t="s">
        <v>12</v>
      </c>
      <c r="B448" s="10" t="s">
        <v>54</v>
      </c>
      <c r="C448" s="10" t="s">
        <v>14</v>
      </c>
      <c r="D448" s="11">
        <v>47383</v>
      </c>
      <c r="E448" s="11">
        <f t="shared" si="20"/>
        <v>47321</v>
      </c>
      <c r="F448" s="11">
        <f>DATE(YEAR($E448)+$LL448,MONTH($E448),DAY($E448))</f>
        <v>51704</v>
      </c>
      <c r="G448" s="11">
        <f>DATE(YEAR($F448)+$LL448,MONTH($F448),DAY($F448))</f>
        <v>56087</v>
      </c>
      <c r="H448" s="11">
        <f>DATE(YEAR($G448)+$LL448,MONTH($G448),DAY($G448))</f>
        <v>60470</v>
      </c>
      <c r="I448" s="11">
        <f>DATE(YEAR($H448)+$LL448,MONTH($H448),DAY($H448))</f>
        <v>64853</v>
      </c>
      <c r="J448" s="12">
        <f>DATE(YEAR($I448)+$LL448,MONTH($I448),DAY($I448))</f>
        <v>69236</v>
      </c>
      <c r="K448" s="15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  <c r="AF448" s="16"/>
      <c r="AG448" s="16"/>
      <c r="AH448" s="16"/>
      <c r="AI448" s="16"/>
      <c r="AJ448" s="16"/>
      <c r="AK448" s="16"/>
      <c r="AL448" s="16"/>
      <c r="AM448" s="16"/>
      <c r="AN448" s="16"/>
      <c r="AO448" s="16"/>
      <c r="AP448" s="16"/>
      <c r="AQ448" s="16"/>
      <c r="AR448" s="16"/>
      <c r="AS448" s="16"/>
      <c r="AT448" s="16"/>
      <c r="AU448" s="16"/>
      <c r="AV448" s="16"/>
      <c r="AW448" s="16"/>
      <c r="AX448" s="16"/>
      <c r="AY448" s="16"/>
      <c r="AZ448" s="16"/>
      <c r="BA448" s="16"/>
      <c r="BB448" s="16"/>
      <c r="BC448" s="16"/>
      <c r="BD448" s="16"/>
      <c r="BE448" s="16"/>
      <c r="BF448" s="16"/>
      <c r="BG448" s="16"/>
      <c r="BH448" s="16"/>
      <c r="BI448" s="16"/>
      <c r="BJ448" s="16"/>
      <c r="BK448" s="16"/>
      <c r="BL448" s="16"/>
      <c r="BM448" s="16"/>
      <c r="BN448" s="16"/>
      <c r="BO448" s="16"/>
      <c r="BP448" s="16"/>
      <c r="BQ448" s="16"/>
      <c r="BR448" s="16"/>
      <c r="BS448" s="16"/>
      <c r="BT448" s="16"/>
      <c r="BU448" s="16"/>
      <c r="BV448" s="16"/>
      <c r="BW448" s="16"/>
      <c r="BX448" s="16"/>
      <c r="BY448" s="16"/>
      <c r="BZ448" s="16"/>
      <c r="CA448" s="16"/>
      <c r="CB448" s="16"/>
      <c r="CC448" s="16"/>
      <c r="CD448" s="16"/>
      <c r="CE448" s="16"/>
      <c r="CF448" s="16"/>
      <c r="CG448" s="16"/>
      <c r="CH448" s="16"/>
      <c r="CI448" s="16"/>
      <c r="CJ448" s="16"/>
      <c r="CK448" s="16"/>
      <c r="CL448" s="16"/>
      <c r="CM448" s="16"/>
      <c r="CN448" s="16"/>
      <c r="CO448" s="16"/>
      <c r="CP448" s="16"/>
      <c r="CQ448" s="16"/>
      <c r="CR448" s="16"/>
      <c r="CS448" s="16"/>
      <c r="CT448" s="16"/>
      <c r="CU448" s="16"/>
      <c r="CV448" s="16"/>
      <c r="CW448" s="16"/>
      <c r="CX448" s="16"/>
      <c r="CY448" s="16"/>
      <c r="CZ448" s="16"/>
      <c r="DA448" s="16"/>
      <c r="DB448" s="16"/>
      <c r="DC448" s="16"/>
      <c r="DD448" s="16"/>
      <c r="DE448" s="16"/>
      <c r="DF448" s="16"/>
      <c r="DG448" s="16"/>
      <c r="DH448" s="16"/>
      <c r="DI448" s="16"/>
      <c r="DJ448" s="16"/>
      <c r="DK448" s="16"/>
      <c r="LK448" t="s">
        <v>16</v>
      </c>
      <c r="LL448">
        <v>12</v>
      </c>
      <c r="LM448" t="s">
        <v>12</v>
      </c>
    </row>
    <row r="449" spans="1:325" ht="15.75" thickBot="1" x14ac:dyDescent="0.3">
      <c r="A449" s="9" t="s">
        <v>12</v>
      </c>
      <c r="B449" s="10" t="s">
        <v>54</v>
      </c>
      <c r="C449" s="10" t="s">
        <v>14</v>
      </c>
      <c r="D449" s="11">
        <v>44268.418749999997</v>
      </c>
      <c r="E449" s="11">
        <f t="shared" si="20"/>
        <v>44209</v>
      </c>
      <c r="F449" s="11">
        <f>DATE(YEAR($E449),MONTH($E449),DAY($E449)+$LL449*30.4/10000)</f>
        <v>45121</v>
      </c>
      <c r="G449" s="11">
        <f>DATE(YEAR($F449),MONTH($F449),DAY($F449)+$LL449*30.4/10000)</f>
        <v>46033</v>
      </c>
      <c r="H449" s="11">
        <f>DATE(YEAR($G449),MONTH($G449),DAY($G449)+$LL449*30.4/10000)</f>
        <v>46945</v>
      </c>
      <c r="I449" s="11">
        <f>DATE(YEAR($H449),MONTH($H449),DAY($H449)+$LL449*30.4/10000)</f>
        <v>47857</v>
      </c>
      <c r="J449" s="12">
        <f>DATE(YEAR($I449),MONTH($I449),DAY($I449)+$LL449*30.4/10000)</f>
        <v>48769</v>
      </c>
      <c r="K449" s="15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16"/>
      <c r="AH449" s="16"/>
      <c r="AI449" s="16"/>
      <c r="AJ449" s="16"/>
      <c r="AK449" s="16"/>
      <c r="AL449" s="16"/>
      <c r="AM449" s="16"/>
      <c r="AN449" s="16"/>
      <c r="AO449" s="16"/>
      <c r="AP449" s="16"/>
      <c r="AQ449" s="16"/>
      <c r="AR449" s="16"/>
      <c r="AS449" s="16"/>
      <c r="AT449" s="16"/>
      <c r="AU449" s="16"/>
      <c r="AV449" s="16"/>
      <c r="AW449" s="16"/>
      <c r="AX449" s="16"/>
      <c r="AY449" s="16"/>
      <c r="AZ449" s="16"/>
      <c r="BA449" s="16"/>
      <c r="BB449" s="16"/>
      <c r="BC449" s="16"/>
      <c r="BD449" s="16"/>
      <c r="BE449" s="16"/>
      <c r="BF449" s="16"/>
      <c r="BG449" s="16"/>
      <c r="BH449" s="16"/>
      <c r="BI449" s="16"/>
      <c r="BJ449" s="16"/>
      <c r="BK449" s="16">
        <v>1</v>
      </c>
      <c r="BL449" s="16"/>
      <c r="BM449" s="16"/>
      <c r="BN449" s="16"/>
      <c r="BO449" s="16"/>
      <c r="BP449" s="16"/>
      <c r="BQ449" s="16"/>
      <c r="BR449" s="16"/>
      <c r="BS449" s="16"/>
      <c r="BT449" s="16"/>
      <c r="BU449" s="16"/>
      <c r="BV449" s="16"/>
      <c r="BW449" s="16"/>
      <c r="BX449" s="16"/>
      <c r="BY449" s="16"/>
      <c r="BZ449" s="16"/>
      <c r="CA449" s="16"/>
      <c r="CB449" s="16"/>
      <c r="CC449" s="16"/>
      <c r="CD449" s="16"/>
      <c r="CE449" s="16"/>
      <c r="CF449" s="16"/>
      <c r="CG449" s="16"/>
      <c r="CH449" s="16"/>
      <c r="CI449" s="16"/>
      <c r="CJ449" s="16"/>
      <c r="CK449" s="16"/>
      <c r="CL449" s="16"/>
      <c r="CM449" s="16"/>
      <c r="CN449" s="16"/>
      <c r="CO449" s="16"/>
      <c r="CP449" s="16"/>
      <c r="CQ449" s="16"/>
      <c r="CR449" s="16"/>
      <c r="CS449" s="16"/>
      <c r="CT449" s="16"/>
      <c r="CU449" s="16"/>
      <c r="CV449" s="16"/>
      <c r="CW449" s="16"/>
      <c r="CX449" s="16"/>
      <c r="CY449" s="16"/>
      <c r="CZ449" s="16"/>
      <c r="DA449" s="16"/>
      <c r="DB449" s="16"/>
      <c r="DC449" s="16"/>
      <c r="DD449" s="16"/>
      <c r="DE449" s="16"/>
      <c r="DF449" s="16"/>
      <c r="DG449" s="16"/>
      <c r="DH449" s="16"/>
      <c r="DI449" s="16"/>
      <c r="DJ449" s="16"/>
      <c r="DK449" s="16"/>
      <c r="LK449" t="s">
        <v>15</v>
      </c>
      <c r="LL449">
        <v>300000</v>
      </c>
      <c r="LM449" t="s">
        <v>12</v>
      </c>
    </row>
    <row r="450" spans="1:325" ht="15.75" thickBot="1" x14ac:dyDescent="0.3">
      <c r="A450" s="9" t="s">
        <v>12</v>
      </c>
      <c r="B450" s="10" t="s">
        <v>54</v>
      </c>
      <c r="C450" s="10" t="s">
        <v>14</v>
      </c>
      <c r="D450" s="11">
        <v>48063</v>
      </c>
      <c r="E450" s="11">
        <f t="shared" si="20"/>
        <v>48002</v>
      </c>
      <c r="F450" s="11">
        <f>DATE(YEAR($E450)+$LL450,MONTH($E450),DAY($E450))</f>
        <v>52385</v>
      </c>
      <c r="G450" s="11">
        <f>DATE(YEAR($F450)+$LL450,MONTH($F450),DAY($F450))</f>
        <v>56768</v>
      </c>
      <c r="H450" s="11">
        <f>DATE(YEAR($G450)+$LL450,MONTH($G450),DAY($G450))</f>
        <v>61151</v>
      </c>
      <c r="I450" s="11">
        <f>DATE(YEAR($H450)+$LL450,MONTH($H450),DAY($H450))</f>
        <v>65534</v>
      </c>
      <c r="J450" s="12">
        <f>DATE(YEAR($I450)+$LL450,MONTH($I450),DAY($I450))</f>
        <v>69917</v>
      </c>
      <c r="K450" s="15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  <c r="AF450" s="16"/>
      <c r="AG450" s="16"/>
      <c r="AH450" s="16"/>
      <c r="AI450" s="16"/>
      <c r="AJ450" s="16"/>
      <c r="AK450" s="16"/>
      <c r="AL450" s="16"/>
      <c r="AM450" s="16"/>
      <c r="AN450" s="16"/>
      <c r="AO450" s="16"/>
      <c r="AP450" s="16"/>
      <c r="AQ450" s="16"/>
      <c r="AR450" s="16"/>
      <c r="AS450" s="16"/>
      <c r="AT450" s="16"/>
      <c r="AU450" s="16"/>
      <c r="AV450" s="16"/>
      <c r="AW450" s="16"/>
      <c r="AX450" s="16"/>
      <c r="AY450" s="16"/>
      <c r="AZ450" s="16"/>
      <c r="BA450" s="16"/>
      <c r="BB450" s="16"/>
      <c r="BC450" s="16"/>
      <c r="BD450" s="16"/>
      <c r="BE450" s="16"/>
      <c r="BF450" s="16"/>
      <c r="BG450" s="16"/>
      <c r="BH450" s="16"/>
      <c r="BI450" s="16"/>
      <c r="BJ450" s="16"/>
      <c r="BK450" s="16"/>
      <c r="BL450" s="16"/>
      <c r="BM450" s="16"/>
      <c r="BN450" s="16"/>
      <c r="BO450" s="16"/>
      <c r="BP450" s="16"/>
      <c r="BQ450" s="16"/>
      <c r="BR450" s="16"/>
      <c r="BS450" s="16"/>
      <c r="BT450" s="16"/>
      <c r="BU450" s="16"/>
      <c r="BV450" s="16"/>
      <c r="BW450" s="16"/>
      <c r="BX450" s="16"/>
      <c r="BY450" s="16"/>
      <c r="BZ450" s="16"/>
      <c r="CA450" s="16"/>
      <c r="CB450" s="16"/>
      <c r="CC450" s="16"/>
      <c r="CD450" s="16"/>
      <c r="CE450" s="16"/>
      <c r="CF450" s="16"/>
      <c r="CG450" s="16"/>
      <c r="CH450" s="16"/>
      <c r="CI450" s="16"/>
      <c r="CJ450" s="16"/>
      <c r="CK450" s="16"/>
      <c r="CL450" s="16"/>
      <c r="CM450" s="16"/>
      <c r="CN450" s="16"/>
      <c r="CO450" s="16"/>
      <c r="CP450" s="16"/>
      <c r="CQ450" s="16"/>
      <c r="CR450" s="16"/>
      <c r="CS450" s="16"/>
      <c r="CT450" s="16"/>
      <c r="CU450" s="16"/>
      <c r="CV450" s="16"/>
      <c r="CW450" s="16"/>
      <c r="CX450" s="16"/>
      <c r="CY450" s="16"/>
      <c r="CZ450" s="16"/>
      <c r="DA450" s="16"/>
      <c r="DB450" s="16"/>
      <c r="DC450" s="16"/>
      <c r="DD450" s="16"/>
      <c r="DE450" s="16"/>
      <c r="DF450" s="16"/>
      <c r="DG450" s="16"/>
      <c r="DH450" s="16"/>
      <c r="DI450" s="16"/>
      <c r="DJ450" s="16"/>
      <c r="DK450" s="16"/>
      <c r="LK450" t="s">
        <v>16</v>
      </c>
      <c r="LL450">
        <v>12</v>
      </c>
      <c r="LM450" t="s">
        <v>12</v>
      </c>
    </row>
    <row r="451" spans="1:325" ht="15.75" thickBot="1" x14ac:dyDescent="0.3">
      <c r="A451" s="9" t="s">
        <v>12</v>
      </c>
      <c r="B451" s="10" t="s">
        <v>54</v>
      </c>
      <c r="C451" s="10" t="s">
        <v>14</v>
      </c>
      <c r="D451" s="11">
        <v>48025.106944444444</v>
      </c>
      <c r="E451" s="11">
        <f t="shared" si="20"/>
        <v>47964</v>
      </c>
      <c r="F451" s="11">
        <f>DATE(YEAR($E451)+$LL451,MONTH($E451),DAY($E451))</f>
        <v>52347</v>
      </c>
      <c r="G451" s="11">
        <f>DATE(YEAR($F451)+$LL451,MONTH($F451),DAY($F451))</f>
        <v>56730</v>
      </c>
      <c r="H451" s="11">
        <f>DATE(YEAR($G451)+$LL451,MONTH($G451),DAY($G451))</f>
        <v>61113</v>
      </c>
      <c r="I451" s="11">
        <f>DATE(YEAR($H451)+$LL451,MONTH($H451),DAY($H451))</f>
        <v>65496</v>
      </c>
      <c r="J451" s="12">
        <f>DATE(YEAR($I451)+$LL451,MONTH($I451),DAY($I451))</f>
        <v>69879</v>
      </c>
      <c r="K451" s="15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16"/>
      <c r="AH451" s="16"/>
      <c r="AI451" s="16"/>
      <c r="AJ451" s="16"/>
      <c r="AK451" s="16"/>
      <c r="AL451" s="16"/>
      <c r="AM451" s="16"/>
      <c r="AN451" s="16"/>
      <c r="AO451" s="16"/>
      <c r="AP451" s="16"/>
      <c r="AQ451" s="16"/>
      <c r="AR451" s="16"/>
      <c r="AS451" s="16"/>
      <c r="AT451" s="16"/>
      <c r="AU451" s="16"/>
      <c r="AV451" s="16"/>
      <c r="AW451" s="16"/>
      <c r="AX451" s="16"/>
      <c r="AY451" s="16"/>
      <c r="AZ451" s="16"/>
      <c r="BA451" s="16"/>
      <c r="BB451" s="16"/>
      <c r="BC451" s="16"/>
      <c r="BD451" s="16"/>
      <c r="BE451" s="16"/>
      <c r="BF451" s="16"/>
      <c r="BG451" s="16"/>
      <c r="BH451" s="16"/>
      <c r="BI451" s="16"/>
      <c r="BJ451" s="16"/>
      <c r="BK451" s="16"/>
      <c r="BL451" s="16"/>
      <c r="BM451" s="16"/>
      <c r="BN451" s="16"/>
      <c r="BO451" s="16"/>
      <c r="BP451" s="16"/>
      <c r="BQ451" s="16"/>
      <c r="BR451" s="16"/>
      <c r="BS451" s="16"/>
      <c r="BT451" s="16"/>
      <c r="BU451" s="16"/>
      <c r="BV451" s="16"/>
      <c r="BW451" s="16"/>
      <c r="BX451" s="16"/>
      <c r="BY451" s="16"/>
      <c r="BZ451" s="16"/>
      <c r="CA451" s="16"/>
      <c r="CB451" s="16"/>
      <c r="CC451" s="16"/>
      <c r="CD451" s="16"/>
      <c r="CE451" s="16"/>
      <c r="CF451" s="16"/>
      <c r="CG451" s="16"/>
      <c r="CH451" s="16"/>
      <c r="CI451" s="16"/>
      <c r="CJ451" s="16"/>
      <c r="CK451" s="16"/>
      <c r="CL451" s="16"/>
      <c r="CM451" s="16"/>
      <c r="CN451" s="16"/>
      <c r="CO451" s="16"/>
      <c r="CP451" s="16"/>
      <c r="CQ451" s="16"/>
      <c r="CR451" s="16"/>
      <c r="CS451" s="16"/>
      <c r="CT451" s="16"/>
      <c r="CU451" s="16"/>
      <c r="CV451" s="16"/>
      <c r="CW451" s="16"/>
      <c r="CX451" s="16"/>
      <c r="CY451" s="16"/>
      <c r="CZ451" s="16"/>
      <c r="DA451" s="16"/>
      <c r="DB451" s="16"/>
      <c r="DC451" s="16"/>
      <c r="DD451" s="16"/>
      <c r="DE451" s="16"/>
      <c r="DF451" s="16"/>
      <c r="DG451" s="16"/>
      <c r="DH451" s="16"/>
      <c r="DI451" s="16"/>
      <c r="DJ451" s="16"/>
      <c r="DK451" s="16"/>
      <c r="LK451" t="s">
        <v>16</v>
      </c>
      <c r="LL451">
        <v>12</v>
      </c>
      <c r="LM451" t="s">
        <v>12</v>
      </c>
    </row>
    <row r="452" spans="1:325" ht="15.75" thickBot="1" x14ac:dyDescent="0.3">
      <c r="A452" s="9" t="s">
        <v>12</v>
      </c>
      <c r="B452" s="10" t="s">
        <v>54</v>
      </c>
      <c r="C452" s="10" t="s">
        <v>14</v>
      </c>
      <c r="D452" s="11">
        <v>44767.121527777781</v>
      </c>
      <c r="E452" s="11">
        <f t="shared" si="20"/>
        <v>44706</v>
      </c>
      <c r="F452" s="11">
        <f>DATE(YEAR($E452),MONTH($E452),DAY($E452)+$LL452*30.4/10000)</f>
        <v>45618</v>
      </c>
      <c r="G452" s="11">
        <f>DATE(YEAR($F452),MONTH($F452),DAY($F452)+$LL452*30.4/10000)</f>
        <v>46530</v>
      </c>
      <c r="H452" s="11">
        <f>DATE(YEAR($G452),MONTH($G452),DAY($G452)+$LL452*30.4/10000)</f>
        <v>47442</v>
      </c>
      <c r="I452" s="11">
        <f>DATE(YEAR($H452),MONTH($H452),DAY($H452)+$LL452*30.4/10000)</f>
        <v>48354</v>
      </c>
      <c r="J452" s="12">
        <f>DATE(YEAR($I452),MONTH($I452),DAY($I452)+$LL452*30.4/10000)</f>
        <v>49266</v>
      </c>
      <c r="K452" s="15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  <c r="AF452" s="16"/>
      <c r="AG452" s="16"/>
      <c r="AH452" s="16"/>
      <c r="AI452" s="16"/>
      <c r="AJ452" s="16"/>
      <c r="AK452" s="16"/>
      <c r="AL452" s="16"/>
      <c r="AM452" s="16"/>
      <c r="AN452" s="16"/>
      <c r="AO452" s="16"/>
      <c r="AP452" s="16"/>
      <c r="AQ452" s="16"/>
      <c r="AR452" s="16"/>
      <c r="AS452" s="16"/>
      <c r="AT452" s="16"/>
      <c r="AU452" s="16"/>
      <c r="AV452" s="16"/>
      <c r="AW452" s="16"/>
      <c r="AX452" s="16"/>
      <c r="AY452" s="16"/>
      <c r="AZ452" s="16"/>
      <c r="BA452" s="16"/>
      <c r="BB452" s="16"/>
      <c r="BC452" s="16"/>
      <c r="BD452" s="16"/>
      <c r="BE452" s="16"/>
      <c r="BF452" s="16"/>
      <c r="BG452" s="16"/>
      <c r="BH452" s="16"/>
      <c r="BI452" s="16"/>
      <c r="BJ452" s="16"/>
      <c r="BK452" s="16"/>
      <c r="BL452" s="16"/>
      <c r="BM452" s="16"/>
      <c r="BN452" s="16"/>
      <c r="BO452" s="16"/>
      <c r="BP452" s="16"/>
      <c r="BQ452" s="16"/>
      <c r="BR452" s="16"/>
      <c r="BS452" s="16"/>
      <c r="BT452" s="16"/>
      <c r="BU452" s="16"/>
      <c r="BV452" s="16"/>
      <c r="BW452" s="16"/>
      <c r="BX452" s="16"/>
      <c r="BY452" s="16"/>
      <c r="BZ452" s="16"/>
      <c r="CA452" s="16"/>
      <c r="CB452" s="16"/>
      <c r="CC452" s="16"/>
      <c r="CD452" s="16"/>
      <c r="CE452" s="16"/>
      <c r="CF452" s="16"/>
      <c r="CG452" s="16"/>
      <c r="CH452" s="16"/>
      <c r="CI452" s="16"/>
      <c r="CJ452" s="16"/>
      <c r="CK452" s="16"/>
      <c r="CL452" s="16"/>
      <c r="CM452" s="16"/>
      <c r="CN452" s="16"/>
      <c r="CO452" s="16"/>
      <c r="CP452" s="16"/>
      <c r="CQ452" s="16"/>
      <c r="CR452" s="16"/>
      <c r="CS452" s="16"/>
      <c r="CT452" s="16"/>
      <c r="CU452" s="16"/>
      <c r="CV452" s="16"/>
      <c r="CW452" s="16"/>
      <c r="CX452" s="16"/>
      <c r="CY452" s="16"/>
      <c r="CZ452" s="16"/>
      <c r="DA452" s="16"/>
      <c r="DB452" s="16"/>
      <c r="DC452" s="16"/>
      <c r="DD452" s="16"/>
      <c r="DE452" s="16"/>
      <c r="DF452" s="16"/>
      <c r="DG452" s="16"/>
      <c r="DH452" s="16"/>
      <c r="DI452" s="16"/>
      <c r="DJ452" s="16"/>
      <c r="DK452" s="16"/>
      <c r="LK452" t="s">
        <v>15</v>
      </c>
      <c r="LL452">
        <v>300000</v>
      </c>
      <c r="LM452" t="s">
        <v>12</v>
      </c>
    </row>
    <row r="453" spans="1:325" ht="15.75" thickBot="1" x14ac:dyDescent="0.3">
      <c r="A453" s="9" t="s">
        <v>12</v>
      </c>
      <c r="B453" s="10" t="s">
        <v>54</v>
      </c>
      <c r="C453" s="10" t="s">
        <v>14</v>
      </c>
      <c r="D453" s="11">
        <v>44727.290972222225</v>
      </c>
      <c r="E453" s="11">
        <f t="shared" si="20"/>
        <v>44666</v>
      </c>
      <c r="F453" s="11">
        <f>DATE(YEAR($E453),MONTH($E453),DAY($E453)+$LL453*30.4/10000)</f>
        <v>45578</v>
      </c>
      <c r="G453" s="11">
        <f>DATE(YEAR($F453),MONTH($F453),DAY($F453)+$LL453*30.4/10000)</f>
        <v>46490</v>
      </c>
      <c r="H453" s="11">
        <f>DATE(YEAR($G453),MONTH($G453),DAY($G453)+$LL453*30.4/10000)</f>
        <v>47402</v>
      </c>
      <c r="I453" s="11">
        <f>DATE(YEAR($H453),MONTH($H453),DAY($H453)+$LL453*30.4/10000)</f>
        <v>48314</v>
      </c>
      <c r="J453" s="12">
        <f>DATE(YEAR($I453),MONTH($I453),DAY($I453)+$LL453*30.4/10000)</f>
        <v>49226</v>
      </c>
      <c r="K453" s="15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  <c r="AF453" s="16"/>
      <c r="AG453" s="16"/>
      <c r="AH453" s="16"/>
      <c r="AI453" s="16"/>
      <c r="AJ453" s="16"/>
      <c r="AK453" s="16"/>
      <c r="AL453" s="16"/>
      <c r="AM453" s="16"/>
      <c r="AN453" s="16"/>
      <c r="AO453" s="16"/>
      <c r="AP453" s="16"/>
      <c r="AQ453" s="16"/>
      <c r="AR453" s="16"/>
      <c r="AS453" s="16"/>
      <c r="AT453" s="16"/>
      <c r="AU453" s="16"/>
      <c r="AV453" s="16"/>
      <c r="AW453" s="16"/>
      <c r="AX453" s="16"/>
      <c r="AY453" s="16"/>
      <c r="AZ453" s="16"/>
      <c r="BA453" s="16"/>
      <c r="BB453" s="16"/>
      <c r="BC453" s="16"/>
      <c r="BD453" s="16"/>
      <c r="BE453" s="16"/>
      <c r="BF453" s="16"/>
      <c r="BG453" s="16"/>
      <c r="BH453" s="16"/>
      <c r="BI453" s="16"/>
      <c r="BJ453" s="16"/>
      <c r="BK453" s="16"/>
      <c r="BL453" s="16"/>
      <c r="BM453" s="16"/>
      <c r="BN453" s="16"/>
      <c r="BO453" s="16"/>
      <c r="BP453" s="16"/>
      <c r="BQ453" s="16"/>
      <c r="BR453" s="16"/>
      <c r="BS453" s="16"/>
      <c r="BT453" s="16"/>
      <c r="BU453" s="16"/>
      <c r="BV453" s="16"/>
      <c r="BW453" s="16"/>
      <c r="BX453" s="16"/>
      <c r="BY453" s="16"/>
      <c r="BZ453" s="16"/>
      <c r="CA453" s="16"/>
      <c r="CB453" s="16"/>
      <c r="CC453" s="16"/>
      <c r="CD453" s="16"/>
      <c r="CE453" s="16"/>
      <c r="CF453" s="16"/>
      <c r="CG453" s="16"/>
      <c r="CH453" s="16"/>
      <c r="CI453" s="16"/>
      <c r="CJ453" s="16"/>
      <c r="CK453" s="16"/>
      <c r="CL453" s="16"/>
      <c r="CM453" s="16"/>
      <c r="CN453" s="16"/>
      <c r="CO453" s="16"/>
      <c r="CP453" s="16"/>
      <c r="CQ453" s="16"/>
      <c r="CR453" s="16"/>
      <c r="CS453" s="16"/>
      <c r="CT453" s="16"/>
      <c r="CU453" s="16"/>
      <c r="CV453" s="16"/>
      <c r="CW453" s="16"/>
      <c r="CX453" s="16"/>
      <c r="CY453" s="16"/>
      <c r="CZ453" s="16"/>
      <c r="DA453" s="16"/>
      <c r="DB453" s="16"/>
      <c r="DC453" s="16"/>
      <c r="DD453" s="16"/>
      <c r="DE453" s="16"/>
      <c r="DF453" s="16"/>
      <c r="DG453" s="16"/>
      <c r="DH453" s="16"/>
      <c r="DI453" s="16"/>
      <c r="DJ453" s="16"/>
      <c r="DK453" s="16"/>
      <c r="LK453" t="s">
        <v>15</v>
      </c>
      <c r="LL453">
        <v>300000</v>
      </c>
      <c r="LM453" t="s">
        <v>12</v>
      </c>
    </row>
    <row r="454" spans="1:325" ht="15.75" thickBot="1" x14ac:dyDescent="0.3">
      <c r="A454" s="9" t="s">
        <v>12</v>
      </c>
      <c r="B454" s="10" t="s">
        <v>54</v>
      </c>
      <c r="C454" s="10" t="s">
        <v>14</v>
      </c>
      <c r="D454" s="11">
        <v>47985.644444444442</v>
      </c>
      <c r="E454" s="11">
        <f t="shared" si="20"/>
        <v>47924</v>
      </c>
      <c r="F454" s="11">
        <f>DATE(YEAR($E454)+$LL454,MONTH($E454),DAY($E454))</f>
        <v>52307</v>
      </c>
      <c r="G454" s="11">
        <f>DATE(YEAR($F454)+$LL454,MONTH($F454),DAY($F454))</f>
        <v>56690</v>
      </c>
      <c r="H454" s="11">
        <f>DATE(YEAR($G454)+$LL454,MONTH($G454),DAY($G454))</f>
        <v>61073</v>
      </c>
      <c r="I454" s="11">
        <f>DATE(YEAR($H454)+$LL454,MONTH($H454),DAY($H454))</f>
        <v>65456</v>
      </c>
      <c r="J454" s="12">
        <f>DATE(YEAR($I454)+$LL454,MONTH($I454),DAY($I454))</f>
        <v>69839</v>
      </c>
      <c r="K454" s="15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  <c r="AF454" s="16"/>
      <c r="AG454" s="16"/>
      <c r="AH454" s="16"/>
      <c r="AI454" s="16"/>
      <c r="AJ454" s="16"/>
      <c r="AK454" s="16"/>
      <c r="AL454" s="16"/>
      <c r="AM454" s="16"/>
      <c r="AN454" s="16"/>
      <c r="AO454" s="16"/>
      <c r="AP454" s="16"/>
      <c r="AQ454" s="16"/>
      <c r="AR454" s="16"/>
      <c r="AS454" s="16"/>
      <c r="AT454" s="16"/>
      <c r="AU454" s="16"/>
      <c r="AV454" s="16"/>
      <c r="AW454" s="16"/>
      <c r="AX454" s="16"/>
      <c r="AY454" s="16"/>
      <c r="AZ454" s="16"/>
      <c r="BA454" s="16"/>
      <c r="BB454" s="16"/>
      <c r="BC454" s="16"/>
      <c r="BD454" s="16"/>
      <c r="BE454" s="16"/>
      <c r="BF454" s="16"/>
      <c r="BG454" s="16"/>
      <c r="BH454" s="16"/>
      <c r="BI454" s="16"/>
      <c r="BJ454" s="16"/>
      <c r="BK454" s="16"/>
      <c r="BL454" s="16"/>
      <c r="BM454" s="16"/>
      <c r="BN454" s="16"/>
      <c r="BO454" s="16"/>
      <c r="BP454" s="16"/>
      <c r="BQ454" s="16"/>
      <c r="BR454" s="16"/>
      <c r="BS454" s="16"/>
      <c r="BT454" s="16"/>
      <c r="BU454" s="16"/>
      <c r="BV454" s="16"/>
      <c r="BW454" s="16"/>
      <c r="BX454" s="16"/>
      <c r="BY454" s="16"/>
      <c r="BZ454" s="16"/>
      <c r="CA454" s="16"/>
      <c r="CB454" s="16"/>
      <c r="CC454" s="16"/>
      <c r="CD454" s="16"/>
      <c r="CE454" s="16"/>
      <c r="CF454" s="16"/>
      <c r="CG454" s="16"/>
      <c r="CH454" s="16"/>
      <c r="CI454" s="16"/>
      <c r="CJ454" s="16"/>
      <c r="CK454" s="16"/>
      <c r="CL454" s="16"/>
      <c r="CM454" s="16"/>
      <c r="CN454" s="16"/>
      <c r="CO454" s="16"/>
      <c r="CP454" s="16"/>
      <c r="CQ454" s="16"/>
      <c r="CR454" s="16"/>
      <c r="CS454" s="16"/>
      <c r="CT454" s="16"/>
      <c r="CU454" s="16"/>
      <c r="CV454" s="16"/>
      <c r="CW454" s="16"/>
      <c r="CX454" s="16"/>
      <c r="CY454" s="16"/>
      <c r="CZ454" s="16"/>
      <c r="DA454" s="16"/>
      <c r="DB454" s="16"/>
      <c r="DC454" s="16"/>
      <c r="DD454" s="16"/>
      <c r="DE454" s="16"/>
      <c r="DF454" s="16"/>
      <c r="DG454" s="16"/>
      <c r="DH454" s="16"/>
      <c r="DI454" s="16"/>
      <c r="DJ454" s="16"/>
      <c r="DK454" s="16"/>
      <c r="LK454" t="s">
        <v>16</v>
      </c>
      <c r="LL454">
        <v>12</v>
      </c>
      <c r="LM454" t="s">
        <v>12</v>
      </c>
    </row>
    <row r="455" spans="1:325" ht="15.75" thickBot="1" x14ac:dyDescent="0.3">
      <c r="A455" s="9" t="s">
        <v>12</v>
      </c>
      <c r="B455" s="10" t="s">
        <v>54</v>
      </c>
      <c r="C455" s="10" t="s">
        <v>14</v>
      </c>
      <c r="D455" s="11">
        <v>44474.240972222222</v>
      </c>
      <c r="E455" s="11">
        <f t="shared" si="20"/>
        <v>44413</v>
      </c>
      <c r="F455" s="11">
        <f>DATE(YEAR($E455),MONTH($E455),DAY($E455)+$LL455*30.4/10000)</f>
        <v>45325</v>
      </c>
      <c r="G455" s="11">
        <f>DATE(YEAR($F455),MONTH($F455),DAY($F455)+$LL455*30.4/10000)</f>
        <v>46237</v>
      </c>
      <c r="H455" s="11">
        <f>DATE(YEAR($G455),MONTH($G455),DAY($G455)+$LL455*30.4/10000)</f>
        <v>47149</v>
      </c>
      <c r="I455" s="11">
        <f>DATE(YEAR($H455),MONTH($H455),DAY($H455)+$LL455*30.4/10000)</f>
        <v>48061</v>
      </c>
      <c r="J455" s="12">
        <f>DATE(YEAR($I455),MONTH($I455),DAY($I455)+$LL455*30.4/10000)</f>
        <v>48973</v>
      </c>
      <c r="K455" s="15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  <c r="AF455" s="16"/>
      <c r="AG455" s="16"/>
      <c r="AH455" s="16"/>
      <c r="AI455" s="16"/>
      <c r="AJ455" s="16"/>
      <c r="AK455" s="16"/>
      <c r="AL455" s="16"/>
      <c r="AM455" s="16"/>
      <c r="AN455" s="16"/>
      <c r="AO455" s="16"/>
      <c r="AP455" s="16"/>
      <c r="AQ455" s="16"/>
      <c r="AR455" s="16"/>
      <c r="AS455" s="16"/>
      <c r="AT455" s="16"/>
      <c r="AU455" s="16"/>
      <c r="AV455" s="16"/>
      <c r="AW455" s="16"/>
      <c r="AX455" s="16"/>
      <c r="AY455" s="16"/>
      <c r="AZ455" s="16"/>
      <c r="BA455" s="16"/>
      <c r="BB455" s="16"/>
      <c r="BC455" s="16"/>
      <c r="BD455" s="16"/>
      <c r="BE455" s="16"/>
      <c r="BF455" s="16"/>
      <c r="BG455" s="16"/>
      <c r="BH455" s="16"/>
      <c r="BI455" s="16"/>
      <c r="BJ455" s="16"/>
      <c r="BK455" s="16"/>
      <c r="BL455" s="16"/>
      <c r="BM455" s="16"/>
      <c r="BN455" s="16"/>
      <c r="BO455" s="16"/>
      <c r="BP455" s="16"/>
      <c r="BQ455" s="16"/>
      <c r="BR455" s="16"/>
      <c r="BS455" s="16"/>
      <c r="BT455" s="16"/>
      <c r="BU455" s="16"/>
      <c r="BV455" s="16"/>
      <c r="BW455" s="16"/>
      <c r="BX455" s="16"/>
      <c r="BY455" s="16"/>
      <c r="BZ455" s="16"/>
      <c r="CA455" s="16"/>
      <c r="CB455" s="16"/>
      <c r="CC455" s="16"/>
      <c r="CD455" s="16"/>
      <c r="CE455" s="16"/>
      <c r="CF455" s="16"/>
      <c r="CG455" s="16"/>
      <c r="CH455" s="16"/>
      <c r="CI455" s="16"/>
      <c r="CJ455" s="16"/>
      <c r="CK455" s="16"/>
      <c r="CL455" s="16"/>
      <c r="CM455" s="16"/>
      <c r="CN455" s="16">
        <v>1</v>
      </c>
      <c r="CO455" s="16"/>
      <c r="CP455" s="16"/>
      <c r="CQ455" s="16"/>
      <c r="CR455" s="16"/>
      <c r="CS455" s="16"/>
      <c r="CT455" s="16"/>
      <c r="CU455" s="16"/>
      <c r="CV455" s="16"/>
      <c r="CW455" s="16"/>
      <c r="CX455" s="16"/>
      <c r="CY455" s="16"/>
      <c r="CZ455" s="16"/>
      <c r="DA455" s="16"/>
      <c r="DB455" s="16"/>
      <c r="DC455" s="16"/>
      <c r="DD455" s="16"/>
      <c r="DE455" s="16"/>
      <c r="DF455" s="16"/>
      <c r="DG455" s="16"/>
      <c r="DH455" s="16"/>
      <c r="DI455" s="16"/>
      <c r="DJ455" s="16"/>
      <c r="DK455" s="16"/>
      <c r="LK455" t="s">
        <v>15</v>
      </c>
      <c r="LL455">
        <v>300000</v>
      </c>
      <c r="LM455" t="s">
        <v>12</v>
      </c>
    </row>
    <row r="456" spans="1:325" ht="15.75" thickBot="1" x14ac:dyDescent="0.3">
      <c r="A456" s="9" t="s">
        <v>12</v>
      </c>
      <c r="B456" s="10" t="s">
        <v>54</v>
      </c>
      <c r="C456" s="10" t="s">
        <v>14</v>
      </c>
      <c r="D456" s="11">
        <v>47559</v>
      </c>
      <c r="E456" s="11">
        <f t="shared" si="20"/>
        <v>47500</v>
      </c>
      <c r="F456" s="11">
        <f>DATE(YEAR($E456)+$LL456,MONTH($E456),DAY($E456))</f>
        <v>51883</v>
      </c>
      <c r="G456" s="11">
        <f>DATE(YEAR($F456)+$LL456,MONTH($F456),DAY($F456))</f>
        <v>56266</v>
      </c>
      <c r="H456" s="11">
        <f>DATE(YEAR($G456)+$LL456,MONTH($G456),DAY($G456))</f>
        <v>60649</v>
      </c>
      <c r="I456" s="11">
        <f>DATE(YEAR($H456)+$LL456,MONTH($H456),DAY($H456))</f>
        <v>65032</v>
      </c>
      <c r="J456" s="12">
        <f>DATE(YEAR($I456)+$LL456,MONTH($I456),DAY($I456))</f>
        <v>69415</v>
      </c>
      <c r="K456" s="15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  <c r="AF456" s="16"/>
      <c r="AG456" s="16"/>
      <c r="AH456" s="16"/>
      <c r="AI456" s="16"/>
      <c r="AJ456" s="16"/>
      <c r="AK456" s="16"/>
      <c r="AL456" s="16"/>
      <c r="AM456" s="16"/>
      <c r="AN456" s="16"/>
      <c r="AO456" s="16"/>
      <c r="AP456" s="16"/>
      <c r="AQ456" s="16"/>
      <c r="AR456" s="16"/>
      <c r="AS456" s="16"/>
      <c r="AT456" s="16"/>
      <c r="AU456" s="16"/>
      <c r="AV456" s="16"/>
      <c r="AW456" s="16"/>
      <c r="AX456" s="16"/>
      <c r="AY456" s="16"/>
      <c r="AZ456" s="16"/>
      <c r="BA456" s="16"/>
      <c r="BB456" s="16"/>
      <c r="BC456" s="16"/>
      <c r="BD456" s="16"/>
      <c r="BE456" s="16"/>
      <c r="BF456" s="16"/>
      <c r="BG456" s="16"/>
      <c r="BH456" s="16"/>
      <c r="BI456" s="16"/>
      <c r="BJ456" s="16"/>
      <c r="BK456" s="16"/>
      <c r="BL456" s="16"/>
      <c r="BM456" s="16"/>
      <c r="BN456" s="16"/>
      <c r="BO456" s="16"/>
      <c r="BP456" s="16"/>
      <c r="BQ456" s="16"/>
      <c r="BR456" s="16"/>
      <c r="BS456" s="16"/>
      <c r="BT456" s="16"/>
      <c r="BU456" s="16"/>
      <c r="BV456" s="16"/>
      <c r="BW456" s="16"/>
      <c r="BX456" s="16"/>
      <c r="BY456" s="16"/>
      <c r="BZ456" s="16"/>
      <c r="CA456" s="16"/>
      <c r="CB456" s="16"/>
      <c r="CC456" s="16"/>
      <c r="CD456" s="16"/>
      <c r="CE456" s="16"/>
      <c r="CF456" s="16"/>
      <c r="CG456" s="16"/>
      <c r="CH456" s="16"/>
      <c r="CI456" s="16"/>
      <c r="CJ456" s="16"/>
      <c r="CK456" s="16"/>
      <c r="CL456" s="16"/>
      <c r="CM456" s="16"/>
      <c r="CN456" s="16"/>
      <c r="CO456" s="16"/>
      <c r="CP456" s="16"/>
      <c r="CQ456" s="16"/>
      <c r="CR456" s="16"/>
      <c r="CS456" s="16"/>
      <c r="CT456" s="16"/>
      <c r="CU456" s="16"/>
      <c r="CV456" s="16"/>
      <c r="CW456" s="16"/>
      <c r="CX456" s="16"/>
      <c r="CY456" s="16"/>
      <c r="CZ456" s="16"/>
      <c r="DA456" s="16"/>
      <c r="DB456" s="16"/>
      <c r="DC456" s="16"/>
      <c r="DD456" s="16"/>
      <c r="DE456" s="16"/>
      <c r="DF456" s="16"/>
      <c r="DG456" s="16"/>
      <c r="DH456" s="16"/>
      <c r="DI456" s="16"/>
      <c r="DJ456" s="16"/>
      <c r="DK456" s="16"/>
      <c r="LK456" t="s">
        <v>16</v>
      </c>
      <c r="LL456">
        <v>12</v>
      </c>
      <c r="LM456" t="s">
        <v>12</v>
      </c>
    </row>
    <row r="457" spans="1:325" ht="15.75" thickBot="1" x14ac:dyDescent="0.3">
      <c r="A457" s="9" t="s">
        <v>12</v>
      </c>
      <c r="B457" s="10" t="s">
        <v>54</v>
      </c>
      <c r="C457" s="10" t="s">
        <v>36</v>
      </c>
      <c r="D457" s="11">
        <v>44421.618055555555</v>
      </c>
      <c r="E457" s="11">
        <f>DATE(YEAR($D457),MONTH($D457),DAY($D457)-7)</f>
        <v>44414</v>
      </c>
      <c r="F457" s="11">
        <f>DATE(YEAR($E457),MONTH($E457)+$LL457,DAY($E457))</f>
        <v>45541</v>
      </c>
      <c r="G457" s="11">
        <f>DATE(YEAR($F457),MONTH($F457)+$LL457,DAY($F457))</f>
        <v>46666</v>
      </c>
      <c r="H457" s="11">
        <f>DATE(YEAR($G457),MONTH($G457)+$LL457,DAY($G457))</f>
        <v>47793</v>
      </c>
      <c r="I457" s="11">
        <f>DATE(YEAR($H457),MONTH($H457)+$LL457,DAY($H457))</f>
        <v>48919</v>
      </c>
      <c r="J457" s="12">
        <f>DATE(YEAR($I457),MONTH($I457)+$LL457,DAY($I457))</f>
        <v>50046</v>
      </c>
      <c r="K457" s="15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  <c r="AF457" s="16"/>
      <c r="AG457" s="16"/>
      <c r="AH457" s="16"/>
      <c r="AI457" s="16"/>
      <c r="AJ457" s="16"/>
      <c r="AK457" s="16"/>
      <c r="AL457" s="16"/>
      <c r="AM457" s="16"/>
      <c r="AN457" s="16"/>
      <c r="AO457" s="16"/>
      <c r="AP457" s="16"/>
      <c r="AQ457" s="16"/>
      <c r="AR457" s="16"/>
      <c r="AS457" s="16"/>
      <c r="AT457" s="16"/>
      <c r="AU457" s="16"/>
      <c r="AV457" s="16"/>
      <c r="AW457" s="16"/>
      <c r="AX457" s="16"/>
      <c r="AY457" s="16"/>
      <c r="AZ457" s="16"/>
      <c r="BA457" s="16"/>
      <c r="BB457" s="16"/>
      <c r="BC457" s="16"/>
      <c r="BD457" s="16"/>
      <c r="BE457" s="16"/>
      <c r="BF457" s="16"/>
      <c r="BG457" s="16"/>
      <c r="BH457" s="16"/>
      <c r="BI457" s="16"/>
      <c r="BJ457" s="16"/>
      <c r="BK457" s="16"/>
      <c r="BL457" s="16"/>
      <c r="BM457" s="16"/>
      <c r="BN457" s="16"/>
      <c r="BO457" s="16"/>
      <c r="BP457" s="16"/>
      <c r="BQ457" s="16"/>
      <c r="BR457" s="16"/>
      <c r="BS457" s="16"/>
      <c r="BT457" s="16"/>
      <c r="BU457" s="16"/>
      <c r="BV457" s="16"/>
      <c r="BW457" s="16"/>
      <c r="BX457" s="16"/>
      <c r="BY457" s="16"/>
      <c r="BZ457" s="16"/>
      <c r="CA457" s="16"/>
      <c r="CB457" s="16"/>
      <c r="CC457" s="16"/>
      <c r="CD457" s="16"/>
      <c r="CE457" s="16"/>
      <c r="CF457" s="16"/>
      <c r="CG457" s="16"/>
      <c r="CH457" s="16"/>
      <c r="CI457" s="16"/>
      <c r="CJ457" s="16"/>
      <c r="CK457" s="16"/>
      <c r="CL457" s="16"/>
      <c r="CM457" s="16"/>
      <c r="CN457" s="16">
        <v>1</v>
      </c>
      <c r="CO457" s="16"/>
      <c r="CP457" s="16"/>
      <c r="CQ457" s="16"/>
      <c r="CR457" s="16"/>
      <c r="CS457" s="16"/>
      <c r="CT457" s="16"/>
      <c r="CU457" s="16"/>
      <c r="CV457" s="16"/>
      <c r="CW457" s="16"/>
      <c r="CX457" s="16"/>
      <c r="CY457" s="16"/>
      <c r="CZ457" s="16"/>
      <c r="DA457" s="16"/>
      <c r="DB457" s="16"/>
      <c r="DC457" s="16"/>
      <c r="DD457" s="16"/>
      <c r="DE457" s="16"/>
      <c r="DF457" s="16"/>
      <c r="DG457" s="16"/>
      <c r="DH457" s="16"/>
      <c r="DI457" s="16"/>
      <c r="DJ457" s="16"/>
      <c r="DK457" s="16"/>
      <c r="LK457" t="s">
        <v>18</v>
      </c>
      <c r="LL457">
        <v>37</v>
      </c>
      <c r="LM457" t="s">
        <v>12</v>
      </c>
    </row>
    <row r="458" spans="1:325" ht="15.75" thickBot="1" x14ac:dyDescent="0.3">
      <c r="A458" s="9" t="s">
        <v>12</v>
      </c>
      <c r="B458" s="10" t="s">
        <v>54</v>
      </c>
      <c r="C458" s="10" t="s">
        <v>35</v>
      </c>
      <c r="D458" s="11">
        <v>44382.865277777775</v>
      </c>
      <c r="E458" s="11">
        <f>DATE(YEAR($D458),MONTH($D458)-1,DAY($D458))</f>
        <v>44352</v>
      </c>
      <c r="F458" s="11">
        <f>DATE(YEAR($E458),MONTH($E458),DAY($E458)+$LL458*30.4/10000)</f>
        <v>45081</v>
      </c>
      <c r="G458" s="11">
        <f>DATE(YEAR($F458),MONTH($F458),DAY($F458)+$LL458*30.4/10000)</f>
        <v>45810</v>
      </c>
      <c r="H458" s="11">
        <f>DATE(YEAR($G458),MONTH($G458),DAY($G458)+$LL458*30.4/10000)</f>
        <v>46539</v>
      </c>
      <c r="I458" s="11">
        <f>DATE(YEAR($H458),MONTH($H458),DAY($H458)+$LL458*30.4/10000)</f>
        <v>47268</v>
      </c>
      <c r="J458" s="12">
        <f>DATE(YEAR($I458),MONTH($I458),DAY($I458)+$LL458*30.4/10000)</f>
        <v>47997</v>
      </c>
      <c r="K458" s="15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16"/>
      <c r="AH458" s="16"/>
      <c r="AI458" s="16"/>
      <c r="AJ458" s="16"/>
      <c r="AK458" s="16"/>
      <c r="AL458" s="16"/>
      <c r="AM458" s="16"/>
      <c r="AN458" s="16"/>
      <c r="AO458" s="16"/>
      <c r="AP458" s="16"/>
      <c r="AQ458" s="16"/>
      <c r="AR458" s="16"/>
      <c r="AS458" s="16"/>
      <c r="AT458" s="16"/>
      <c r="AU458" s="16"/>
      <c r="AV458" s="16"/>
      <c r="AW458" s="16"/>
      <c r="AX458" s="16"/>
      <c r="AY458" s="16"/>
      <c r="AZ458" s="16"/>
      <c r="BA458" s="16"/>
      <c r="BB458" s="16"/>
      <c r="BC458" s="16"/>
      <c r="BD458" s="16"/>
      <c r="BE458" s="16"/>
      <c r="BF458" s="16"/>
      <c r="BG458" s="16"/>
      <c r="BH458" s="16"/>
      <c r="BI458" s="16"/>
      <c r="BJ458" s="16"/>
      <c r="BK458" s="16"/>
      <c r="BL458" s="16"/>
      <c r="BM458" s="16"/>
      <c r="BN458" s="16"/>
      <c r="BO458" s="16"/>
      <c r="BP458" s="16"/>
      <c r="BQ458" s="16"/>
      <c r="BR458" s="16"/>
      <c r="BS458" s="16"/>
      <c r="BT458" s="16"/>
      <c r="BU458" s="16"/>
      <c r="BV458" s="16"/>
      <c r="BW458" s="16"/>
      <c r="BX458" s="16"/>
      <c r="BY458" s="16"/>
      <c r="BZ458" s="16"/>
      <c r="CA458" s="16"/>
      <c r="CB458" s="16"/>
      <c r="CC458" s="16"/>
      <c r="CD458" s="16"/>
      <c r="CE458" s="16">
        <v>1</v>
      </c>
      <c r="CF458" s="16"/>
      <c r="CG458" s="16"/>
      <c r="CH458" s="16"/>
      <c r="CI458" s="16"/>
      <c r="CJ458" s="16"/>
      <c r="CK458" s="16"/>
      <c r="CL458" s="16"/>
      <c r="CM458" s="16"/>
      <c r="CN458" s="16"/>
      <c r="CO458" s="16"/>
      <c r="CP458" s="16"/>
      <c r="CQ458" s="16"/>
      <c r="CR458" s="16"/>
      <c r="CS458" s="16"/>
      <c r="CT458" s="16"/>
      <c r="CU458" s="16"/>
      <c r="CV458" s="16"/>
      <c r="CW458" s="16"/>
      <c r="CX458" s="16"/>
      <c r="CY458" s="16"/>
      <c r="CZ458" s="16"/>
      <c r="DA458" s="16"/>
      <c r="DB458" s="16"/>
      <c r="DC458" s="16"/>
      <c r="DD458" s="16"/>
      <c r="DE458" s="16"/>
      <c r="DF458" s="16"/>
      <c r="DG458" s="16"/>
      <c r="DH458" s="16"/>
      <c r="DI458" s="16"/>
      <c r="DJ458" s="16"/>
      <c r="DK458" s="16"/>
      <c r="LK458" t="s">
        <v>15</v>
      </c>
      <c r="LL458">
        <v>240000</v>
      </c>
      <c r="LM458" t="s">
        <v>12</v>
      </c>
    </row>
    <row r="459" spans="1:325" ht="15.75" thickBot="1" x14ac:dyDescent="0.3">
      <c r="A459" s="9" t="s">
        <v>12</v>
      </c>
      <c r="B459" s="10" t="s">
        <v>54</v>
      </c>
      <c r="C459" s="10" t="s">
        <v>40</v>
      </c>
      <c r="D459" s="11">
        <v>45972</v>
      </c>
      <c r="E459" s="11">
        <f>DATE(YEAR($D459),MONTH($D459)-2,DAY($D459))</f>
        <v>45911</v>
      </c>
      <c r="F459" s="11">
        <f>DATE(YEAR($E459)+$LL459,MONTH($E459),DAY($E459))</f>
        <v>50294</v>
      </c>
      <c r="G459" s="11">
        <f>DATE(YEAR($F459)+$LL459,MONTH($F459),DAY($F459))</f>
        <v>54677</v>
      </c>
      <c r="H459" s="11">
        <f>DATE(YEAR($G459)+$LL459,MONTH($G459),DAY($G459))</f>
        <v>59060</v>
      </c>
      <c r="I459" s="11">
        <f>DATE(YEAR($H459)+$LL459,MONTH($H459),DAY($H459))</f>
        <v>63443</v>
      </c>
      <c r="J459" s="12">
        <f>DATE(YEAR($I459)+$LL459,MONTH($I459),DAY($I459))</f>
        <v>67826</v>
      </c>
      <c r="K459" s="15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  <c r="AF459" s="16"/>
      <c r="AG459" s="16"/>
      <c r="AH459" s="16"/>
      <c r="AI459" s="16"/>
      <c r="AJ459" s="16"/>
      <c r="AK459" s="16"/>
      <c r="AL459" s="16"/>
      <c r="AM459" s="16"/>
      <c r="AN459" s="16"/>
      <c r="AO459" s="16"/>
      <c r="AP459" s="16"/>
      <c r="AQ459" s="16"/>
      <c r="AR459" s="16"/>
      <c r="AS459" s="16"/>
      <c r="AT459" s="16"/>
      <c r="AU459" s="16"/>
      <c r="AV459" s="16"/>
      <c r="AW459" s="16"/>
      <c r="AX459" s="16"/>
      <c r="AY459" s="16"/>
      <c r="AZ459" s="16"/>
      <c r="BA459" s="16"/>
      <c r="BB459" s="16"/>
      <c r="BC459" s="16"/>
      <c r="BD459" s="16"/>
      <c r="BE459" s="16"/>
      <c r="BF459" s="16"/>
      <c r="BG459" s="16"/>
      <c r="BH459" s="16"/>
      <c r="BI459" s="16"/>
      <c r="BJ459" s="16"/>
      <c r="BK459" s="16"/>
      <c r="BL459" s="16"/>
      <c r="BM459" s="16"/>
      <c r="BN459" s="16"/>
      <c r="BO459" s="16"/>
      <c r="BP459" s="16"/>
      <c r="BQ459" s="16"/>
      <c r="BR459" s="16"/>
      <c r="BS459" s="16"/>
      <c r="BT459" s="16"/>
      <c r="BU459" s="16"/>
      <c r="BV459" s="16"/>
      <c r="BW459" s="16"/>
      <c r="BX459" s="16"/>
      <c r="BY459" s="16"/>
      <c r="BZ459" s="16"/>
      <c r="CA459" s="16"/>
      <c r="CB459" s="16"/>
      <c r="CC459" s="16"/>
      <c r="CD459" s="16"/>
      <c r="CE459" s="16"/>
      <c r="CF459" s="16"/>
      <c r="CG459" s="16"/>
      <c r="CH459" s="16"/>
      <c r="CI459" s="16"/>
      <c r="CJ459" s="16"/>
      <c r="CK459" s="16"/>
      <c r="CL459" s="16"/>
      <c r="CM459" s="16"/>
      <c r="CN459" s="16"/>
      <c r="CO459" s="16"/>
      <c r="CP459" s="16"/>
      <c r="CQ459" s="16"/>
      <c r="CR459" s="16"/>
      <c r="CS459" s="16"/>
      <c r="CT459" s="16"/>
      <c r="CU459" s="16"/>
      <c r="CV459" s="16"/>
      <c r="CW459" s="16"/>
      <c r="CX459" s="16"/>
      <c r="CY459" s="16"/>
      <c r="CZ459" s="16"/>
      <c r="DA459" s="16"/>
      <c r="DB459" s="16"/>
      <c r="DC459" s="16"/>
      <c r="DD459" s="16"/>
      <c r="DE459" s="16"/>
      <c r="DF459" s="16"/>
      <c r="DG459" s="16"/>
      <c r="DH459" s="16"/>
      <c r="DI459" s="16"/>
      <c r="DJ459" s="16"/>
      <c r="DK459" s="16"/>
      <c r="LK459" t="s">
        <v>16</v>
      </c>
      <c r="LL459">
        <v>12</v>
      </c>
      <c r="LM459" t="s">
        <v>12</v>
      </c>
    </row>
    <row r="460" spans="1:325" ht="15.75" thickBot="1" x14ac:dyDescent="0.3">
      <c r="A460" s="9" t="s">
        <v>12</v>
      </c>
      <c r="B460" s="10" t="s">
        <v>54</v>
      </c>
      <c r="C460" s="10" t="s">
        <v>41</v>
      </c>
      <c r="D460" s="11">
        <v>44382.865277777775</v>
      </c>
      <c r="E460" s="11">
        <f>DATE(YEAR($D460),MONTH($D460)-1,DAY($D460))</f>
        <v>44352</v>
      </c>
      <c r="F460" s="11">
        <f>DATE(YEAR($E460),MONTH($E460),DAY($E460)+$LL460*30.4/10000)</f>
        <v>45081</v>
      </c>
      <c r="G460" s="11">
        <f>DATE(YEAR($F460),MONTH($F460),DAY($F460)+$LL460*30.4/10000)</f>
        <v>45810</v>
      </c>
      <c r="H460" s="11">
        <f>DATE(YEAR($G460),MONTH($G460),DAY($G460)+$LL460*30.4/10000)</f>
        <v>46539</v>
      </c>
      <c r="I460" s="11">
        <f>DATE(YEAR($H460),MONTH($H460),DAY($H460)+$LL460*30.4/10000)</f>
        <v>47268</v>
      </c>
      <c r="J460" s="12">
        <f>DATE(YEAR($I460),MONTH($I460),DAY($I460)+$LL460*30.4/10000)</f>
        <v>47997</v>
      </c>
      <c r="K460" s="15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  <c r="AF460" s="16"/>
      <c r="AG460" s="16"/>
      <c r="AH460" s="16"/>
      <c r="AI460" s="16"/>
      <c r="AJ460" s="16"/>
      <c r="AK460" s="16"/>
      <c r="AL460" s="16"/>
      <c r="AM460" s="16"/>
      <c r="AN460" s="16"/>
      <c r="AO460" s="16"/>
      <c r="AP460" s="16"/>
      <c r="AQ460" s="16"/>
      <c r="AR460" s="16"/>
      <c r="AS460" s="16"/>
      <c r="AT460" s="16"/>
      <c r="AU460" s="16"/>
      <c r="AV460" s="16"/>
      <c r="AW460" s="16"/>
      <c r="AX460" s="16"/>
      <c r="AY460" s="16"/>
      <c r="AZ460" s="16"/>
      <c r="BA460" s="16"/>
      <c r="BB460" s="16"/>
      <c r="BC460" s="16"/>
      <c r="BD460" s="16"/>
      <c r="BE460" s="16"/>
      <c r="BF460" s="16"/>
      <c r="BG460" s="16"/>
      <c r="BH460" s="16"/>
      <c r="BI460" s="16"/>
      <c r="BJ460" s="16"/>
      <c r="BK460" s="16"/>
      <c r="BL460" s="16"/>
      <c r="BM460" s="16"/>
      <c r="BN460" s="16"/>
      <c r="BO460" s="16"/>
      <c r="BP460" s="16"/>
      <c r="BQ460" s="16"/>
      <c r="BR460" s="16"/>
      <c r="BS460" s="16"/>
      <c r="BT460" s="16"/>
      <c r="BU460" s="16"/>
      <c r="BV460" s="16"/>
      <c r="BW460" s="16"/>
      <c r="BX460" s="16"/>
      <c r="BY460" s="16"/>
      <c r="BZ460" s="16"/>
      <c r="CA460" s="16"/>
      <c r="CB460" s="16"/>
      <c r="CC460" s="16"/>
      <c r="CD460" s="16"/>
      <c r="CE460" s="16">
        <v>1</v>
      </c>
      <c r="CF460" s="16"/>
      <c r="CG460" s="16"/>
      <c r="CH460" s="16"/>
      <c r="CI460" s="16"/>
      <c r="CJ460" s="16"/>
      <c r="CK460" s="16"/>
      <c r="CL460" s="16"/>
      <c r="CM460" s="16"/>
      <c r="CN460" s="16"/>
      <c r="CO460" s="16"/>
      <c r="CP460" s="16"/>
      <c r="CQ460" s="16"/>
      <c r="CR460" s="16"/>
      <c r="CS460" s="16"/>
      <c r="CT460" s="16"/>
      <c r="CU460" s="16"/>
      <c r="CV460" s="16"/>
      <c r="CW460" s="16"/>
      <c r="CX460" s="16"/>
      <c r="CY460" s="16"/>
      <c r="CZ460" s="16"/>
      <c r="DA460" s="16"/>
      <c r="DB460" s="16"/>
      <c r="DC460" s="16"/>
      <c r="DD460" s="16"/>
      <c r="DE460" s="16"/>
      <c r="DF460" s="16"/>
      <c r="DG460" s="16"/>
      <c r="DH460" s="16"/>
      <c r="DI460" s="16"/>
      <c r="DJ460" s="16"/>
      <c r="DK460" s="16"/>
      <c r="LK460" t="s">
        <v>15</v>
      </c>
      <c r="LL460">
        <v>240000</v>
      </c>
      <c r="LM460" t="s">
        <v>12</v>
      </c>
    </row>
    <row r="461" spans="1:325" ht="15.75" thickBot="1" x14ac:dyDescent="0.3">
      <c r="A461" s="9" t="s">
        <v>12</v>
      </c>
      <c r="B461" s="10" t="s">
        <v>54</v>
      </c>
      <c r="C461" s="10" t="s">
        <v>42</v>
      </c>
      <c r="D461" s="11">
        <v>44511.958333333336</v>
      </c>
      <c r="E461" s="11">
        <f>DATE(YEAR($D461),MONTH($D461)-1,DAY($D461))</f>
        <v>44480</v>
      </c>
      <c r="F461" s="11">
        <f>DATE(YEAR($E461)+$LL461,MONTH($E461),DAY($E461))</f>
        <v>47402</v>
      </c>
      <c r="G461" s="11">
        <f>DATE(YEAR($F461)+$LL461,MONTH($F461),DAY($F461))</f>
        <v>50324</v>
      </c>
      <c r="H461" s="11">
        <f>DATE(YEAR($G461)+$LL461,MONTH($G461),DAY($G461))</f>
        <v>53246</v>
      </c>
      <c r="I461" s="11">
        <f>DATE(YEAR($H461)+$LL461,MONTH($H461),DAY($H461))</f>
        <v>56168</v>
      </c>
      <c r="J461" s="12">
        <f>DATE(YEAR($I461)+$LL461,MONTH($I461),DAY($I461))</f>
        <v>59090</v>
      </c>
      <c r="K461" s="15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  <c r="AF461" s="16"/>
      <c r="AG461" s="16"/>
      <c r="AH461" s="16"/>
      <c r="AI461" s="16"/>
      <c r="AJ461" s="16"/>
      <c r="AK461" s="16"/>
      <c r="AL461" s="16"/>
      <c r="AM461" s="16"/>
      <c r="AN461" s="16"/>
      <c r="AO461" s="16"/>
      <c r="AP461" s="16"/>
      <c r="AQ461" s="16"/>
      <c r="AR461" s="16"/>
      <c r="AS461" s="16"/>
      <c r="AT461" s="16"/>
      <c r="AU461" s="16"/>
      <c r="AV461" s="16"/>
      <c r="AW461" s="16"/>
      <c r="AX461" s="16"/>
      <c r="AY461" s="16"/>
      <c r="AZ461" s="16"/>
      <c r="BA461" s="16"/>
      <c r="BB461" s="16"/>
      <c r="BC461" s="16"/>
      <c r="BD461" s="16"/>
      <c r="BE461" s="16"/>
      <c r="BF461" s="16"/>
      <c r="BG461" s="16"/>
      <c r="BH461" s="16"/>
      <c r="BI461" s="16"/>
      <c r="BJ461" s="16"/>
      <c r="BK461" s="16"/>
      <c r="BL461" s="16"/>
      <c r="BM461" s="16"/>
      <c r="BN461" s="16"/>
      <c r="BO461" s="16"/>
      <c r="BP461" s="16"/>
      <c r="BQ461" s="16"/>
      <c r="BR461" s="16"/>
      <c r="BS461" s="16"/>
      <c r="BT461" s="16"/>
      <c r="BU461" s="16"/>
      <c r="BV461" s="16"/>
      <c r="BW461" s="16"/>
      <c r="BX461" s="16"/>
      <c r="BY461" s="16"/>
      <c r="BZ461" s="16"/>
      <c r="CA461" s="16"/>
      <c r="CB461" s="16"/>
      <c r="CC461" s="16"/>
      <c r="CD461" s="16"/>
      <c r="CE461" s="16"/>
      <c r="CF461" s="16"/>
      <c r="CG461" s="16"/>
      <c r="CH461" s="16"/>
      <c r="CI461" s="16"/>
      <c r="CJ461" s="16"/>
      <c r="CK461" s="16"/>
      <c r="CL461" s="16"/>
      <c r="CM461" s="16"/>
      <c r="CN461" s="16"/>
      <c r="CO461" s="16"/>
      <c r="CP461" s="16"/>
      <c r="CQ461" s="16"/>
      <c r="CR461" s="16"/>
      <c r="CS461" s="16"/>
      <c r="CT461" s="16"/>
      <c r="CU461" s="16"/>
      <c r="CV461" s="16"/>
      <c r="CW461" s="16"/>
      <c r="CX461" s="16">
        <v>1</v>
      </c>
      <c r="CY461" s="16"/>
      <c r="CZ461" s="16"/>
      <c r="DA461" s="16"/>
      <c r="DB461" s="16"/>
      <c r="DC461" s="16"/>
      <c r="DD461" s="16"/>
      <c r="DE461" s="16"/>
      <c r="DF461" s="16"/>
      <c r="DG461" s="16"/>
      <c r="DH461" s="16"/>
      <c r="DI461" s="16"/>
      <c r="DJ461" s="16"/>
      <c r="DK461" s="16"/>
      <c r="LK461" t="s">
        <v>16</v>
      </c>
      <c r="LL461">
        <v>8</v>
      </c>
      <c r="LM461" t="s">
        <v>12</v>
      </c>
    </row>
    <row r="462" spans="1:325" ht="15.75" thickBot="1" x14ac:dyDescent="0.3">
      <c r="A462" s="9" t="s">
        <v>12</v>
      </c>
      <c r="B462" s="10" t="s">
        <v>54</v>
      </c>
      <c r="C462" s="10" t="s">
        <v>39</v>
      </c>
      <c r="D462" s="11">
        <v>45972</v>
      </c>
      <c r="E462" s="11">
        <f>DATE(YEAR($D462),MONTH($D462)-2,DAY($D462))</f>
        <v>45911</v>
      </c>
      <c r="F462" s="11">
        <f>DATE(YEAR($E462)+$LL462,MONTH($E462),DAY($E462))</f>
        <v>50294</v>
      </c>
      <c r="G462" s="11">
        <f>DATE(YEAR($F462)+$LL462,MONTH($F462),DAY($F462))</f>
        <v>54677</v>
      </c>
      <c r="H462" s="11">
        <f>DATE(YEAR($G462)+$LL462,MONTH($G462),DAY($G462))</f>
        <v>59060</v>
      </c>
      <c r="I462" s="11">
        <f>DATE(YEAR($H462)+$LL462,MONTH($H462),DAY($H462))</f>
        <v>63443</v>
      </c>
      <c r="J462" s="12">
        <f>DATE(YEAR($I462)+$LL462,MONTH($I462),DAY($I462))</f>
        <v>67826</v>
      </c>
      <c r="K462" s="15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  <c r="AF462" s="16"/>
      <c r="AG462" s="16"/>
      <c r="AH462" s="16"/>
      <c r="AI462" s="16"/>
      <c r="AJ462" s="16"/>
      <c r="AK462" s="16"/>
      <c r="AL462" s="16"/>
      <c r="AM462" s="16"/>
      <c r="AN462" s="16"/>
      <c r="AO462" s="16"/>
      <c r="AP462" s="16"/>
      <c r="AQ462" s="16"/>
      <c r="AR462" s="16"/>
      <c r="AS462" s="16"/>
      <c r="AT462" s="16"/>
      <c r="AU462" s="16"/>
      <c r="AV462" s="16"/>
      <c r="AW462" s="16"/>
      <c r="AX462" s="16"/>
      <c r="AY462" s="16"/>
      <c r="AZ462" s="16"/>
      <c r="BA462" s="16"/>
      <c r="BB462" s="16"/>
      <c r="BC462" s="16"/>
      <c r="BD462" s="16"/>
      <c r="BE462" s="16"/>
      <c r="BF462" s="16"/>
      <c r="BG462" s="16"/>
      <c r="BH462" s="16"/>
      <c r="BI462" s="16"/>
      <c r="BJ462" s="16"/>
      <c r="BK462" s="16"/>
      <c r="BL462" s="16"/>
      <c r="BM462" s="16"/>
      <c r="BN462" s="16"/>
      <c r="BO462" s="16"/>
      <c r="BP462" s="16"/>
      <c r="BQ462" s="16"/>
      <c r="BR462" s="16"/>
      <c r="BS462" s="16"/>
      <c r="BT462" s="16"/>
      <c r="BU462" s="16"/>
      <c r="BV462" s="16"/>
      <c r="BW462" s="16"/>
      <c r="BX462" s="16"/>
      <c r="BY462" s="16"/>
      <c r="BZ462" s="16"/>
      <c r="CA462" s="16"/>
      <c r="CB462" s="16"/>
      <c r="CC462" s="16"/>
      <c r="CD462" s="16"/>
      <c r="CE462" s="16"/>
      <c r="CF462" s="16"/>
      <c r="CG462" s="16"/>
      <c r="CH462" s="16"/>
      <c r="CI462" s="16"/>
      <c r="CJ462" s="16"/>
      <c r="CK462" s="16"/>
      <c r="CL462" s="16"/>
      <c r="CM462" s="16"/>
      <c r="CN462" s="16"/>
      <c r="CO462" s="16"/>
      <c r="CP462" s="16"/>
      <c r="CQ462" s="16"/>
      <c r="CR462" s="16"/>
      <c r="CS462" s="16"/>
      <c r="CT462" s="16"/>
      <c r="CU462" s="16"/>
      <c r="CV462" s="16"/>
      <c r="CW462" s="16"/>
      <c r="CX462" s="16"/>
      <c r="CY462" s="16"/>
      <c r="CZ462" s="16"/>
      <c r="DA462" s="16"/>
      <c r="DB462" s="16"/>
      <c r="DC462" s="16"/>
      <c r="DD462" s="16"/>
      <c r="DE462" s="16"/>
      <c r="DF462" s="16"/>
      <c r="DG462" s="16"/>
      <c r="DH462" s="16"/>
      <c r="DI462" s="16"/>
      <c r="DJ462" s="16"/>
      <c r="DK462" s="16"/>
      <c r="LK462" t="s">
        <v>16</v>
      </c>
      <c r="LL462">
        <v>12</v>
      </c>
      <c r="LM462" t="s">
        <v>12</v>
      </c>
    </row>
    <row r="463" spans="1:325" ht="15.75" thickBot="1" x14ac:dyDescent="0.3">
      <c r="A463" s="9" t="s">
        <v>12</v>
      </c>
      <c r="B463" s="10" t="s">
        <v>54</v>
      </c>
      <c r="C463" s="10" t="s">
        <v>43</v>
      </c>
      <c r="D463" s="11">
        <v>44349.902777777781</v>
      </c>
      <c r="E463" s="11">
        <f>DATE(YEAR($D463),MONTH($D463)-1,DAY($D463))</f>
        <v>44318</v>
      </c>
      <c r="F463" s="11">
        <f>DATE(YEAR($E463),MONTH($E463),DAY($E463)+$LL463*30.4/10000)</f>
        <v>45047</v>
      </c>
      <c r="G463" s="11">
        <f>DATE(YEAR($F463),MONTH($F463),DAY($F463)+$LL463*30.4/10000)</f>
        <v>45776</v>
      </c>
      <c r="H463" s="11">
        <f>DATE(YEAR($G463),MONTH($G463),DAY($G463)+$LL463*30.4/10000)</f>
        <v>46505</v>
      </c>
      <c r="I463" s="11">
        <f>DATE(YEAR($H463),MONTH($H463),DAY($H463)+$LL463*30.4/10000)</f>
        <v>47234</v>
      </c>
      <c r="J463" s="12">
        <f>DATE(YEAR($I463),MONTH($I463),DAY($I463)+$LL463*30.4/10000)</f>
        <v>47963</v>
      </c>
      <c r="K463" s="15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  <c r="AF463" s="16"/>
      <c r="AG463" s="16"/>
      <c r="AH463" s="16"/>
      <c r="AI463" s="16"/>
      <c r="AJ463" s="16"/>
      <c r="AK463" s="16"/>
      <c r="AL463" s="16"/>
      <c r="AM463" s="16"/>
      <c r="AN463" s="16"/>
      <c r="AO463" s="16"/>
      <c r="AP463" s="16"/>
      <c r="AQ463" s="16"/>
      <c r="AR463" s="16"/>
      <c r="AS463" s="16"/>
      <c r="AT463" s="16"/>
      <c r="AU463" s="16"/>
      <c r="AV463" s="16"/>
      <c r="AW463" s="16"/>
      <c r="AX463" s="16"/>
      <c r="AY463" s="16"/>
      <c r="AZ463" s="16"/>
      <c r="BA463" s="16"/>
      <c r="BB463" s="16"/>
      <c r="BC463" s="16"/>
      <c r="BD463" s="16"/>
      <c r="BE463" s="16"/>
      <c r="BF463" s="16"/>
      <c r="BG463" s="16"/>
      <c r="BH463" s="16"/>
      <c r="BI463" s="16"/>
      <c r="BJ463" s="16"/>
      <c r="BK463" s="16"/>
      <c r="BL463" s="16"/>
      <c r="BM463" s="16"/>
      <c r="BN463" s="16"/>
      <c r="BO463" s="16"/>
      <c r="BP463" s="16"/>
      <c r="BQ463" s="16"/>
      <c r="BR463" s="16"/>
      <c r="BS463" s="16"/>
      <c r="BT463" s="16"/>
      <c r="BU463" s="16"/>
      <c r="BV463" s="16"/>
      <c r="BW463" s="16"/>
      <c r="BX463" s="16"/>
      <c r="BY463" s="16"/>
      <c r="BZ463" s="16">
        <v>1</v>
      </c>
      <c r="CA463" s="16"/>
      <c r="CB463" s="16"/>
      <c r="CC463" s="16"/>
      <c r="CD463" s="16"/>
      <c r="CE463" s="16"/>
      <c r="CF463" s="16"/>
      <c r="CG463" s="16"/>
      <c r="CH463" s="16"/>
      <c r="CI463" s="16"/>
      <c r="CJ463" s="16"/>
      <c r="CK463" s="16"/>
      <c r="CL463" s="16"/>
      <c r="CM463" s="16"/>
      <c r="CN463" s="16"/>
      <c r="CO463" s="16"/>
      <c r="CP463" s="16"/>
      <c r="CQ463" s="16"/>
      <c r="CR463" s="16"/>
      <c r="CS463" s="16"/>
      <c r="CT463" s="16"/>
      <c r="CU463" s="16"/>
      <c r="CV463" s="16"/>
      <c r="CW463" s="16"/>
      <c r="CX463" s="16"/>
      <c r="CY463" s="16"/>
      <c r="CZ463" s="16"/>
      <c r="DA463" s="16"/>
      <c r="DB463" s="16"/>
      <c r="DC463" s="16"/>
      <c r="DD463" s="16"/>
      <c r="DE463" s="16"/>
      <c r="DF463" s="16"/>
      <c r="DG463" s="16"/>
      <c r="DH463" s="16"/>
      <c r="DI463" s="16"/>
      <c r="DJ463" s="16"/>
      <c r="DK463" s="16"/>
      <c r="LK463" t="s">
        <v>15</v>
      </c>
      <c r="LL463">
        <v>240000</v>
      </c>
      <c r="LM463" t="s">
        <v>12</v>
      </c>
    </row>
    <row r="464" spans="1:325" ht="15.75" thickBot="1" x14ac:dyDescent="0.3">
      <c r="A464" s="9" t="s">
        <v>12</v>
      </c>
      <c r="B464" s="10" t="s">
        <v>54</v>
      </c>
      <c r="C464" s="10" t="s">
        <v>44</v>
      </c>
      <c r="D464" s="11">
        <v>44074.407638888886</v>
      </c>
      <c r="E464" s="11">
        <f>DATE(YEAR($D464),MONTH($D464),DAY($D464)-7)</f>
        <v>44067</v>
      </c>
      <c r="F464" s="11">
        <f>DATE(YEAR($E464),MONTH($E464)+$LL464,DAY($E464))</f>
        <v>44644</v>
      </c>
      <c r="G464" s="11">
        <f>DATE(YEAR($F464),MONTH($F464)+$LL464,DAY($F464))</f>
        <v>45223</v>
      </c>
      <c r="H464" s="11">
        <f>DATE(YEAR($G464),MONTH($G464)+$LL464,DAY($G464))</f>
        <v>45801</v>
      </c>
      <c r="I464" s="11">
        <f>DATE(YEAR($H464),MONTH($H464)+$LL464,DAY($H464))</f>
        <v>46380</v>
      </c>
      <c r="J464" s="12">
        <f>DATE(YEAR($I464),MONTH($I464)+$LL464,DAY($I464))</f>
        <v>46958</v>
      </c>
      <c r="K464" s="15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  <c r="AF464" s="16"/>
      <c r="AG464" s="16"/>
      <c r="AH464" s="16"/>
      <c r="AI464" s="16"/>
      <c r="AJ464" s="16"/>
      <c r="AK464" s="16"/>
      <c r="AL464" s="16"/>
      <c r="AM464" s="16"/>
      <c r="AN464" s="16"/>
      <c r="AO464" s="16"/>
      <c r="AP464" s="16"/>
      <c r="AQ464" s="16">
        <v>1</v>
      </c>
      <c r="AR464" s="16"/>
      <c r="AS464" s="16"/>
      <c r="AT464" s="16"/>
      <c r="AU464" s="16"/>
      <c r="AV464" s="16"/>
      <c r="AW464" s="16"/>
      <c r="AX464" s="16"/>
      <c r="AY464" s="16"/>
      <c r="AZ464" s="16"/>
      <c r="BA464" s="16"/>
      <c r="BB464" s="16"/>
      <c r="BC464" s="16"/>
      <c r="BD464" s="16"/>
      <c r="BE464" s="16"/>
      <c r="BF464" s="16"/>
      <c r="BG464" s="16"/>
      <c r="BH464" s="16"/>
      <c r="BI464" s="16"/>
      <c r="BJ464" s="16"/>
      <c r="BK464" s="16"/>
      <c r="BL464" s="16"/>
      <c r="BM464" s="16"/>
      <c r="BN464" s="16"/>
      <c r="BO464" s="16"/>
      <c r="BP464" s="16"/>
      <c r="BQ464" s="16"/>
      <c r="BR464" s="16"/>
      <c r="BS464" s="16"/>
      <c r="BT464" s="16"/>
      <c r="BU464" s="16"/>
      <c r="BV464" s="16"/>
      <c r="BW464" s="16"/>
      <c r="BX464" s="16"/>
      <c r="BY464" s="16"/>
      <c r="BZ464" s="16"/>
      <c r="CA464" s="16"/>
      <c r="CB464" s="16"/>
      <c r="CC464" s="16"/>
      <c r="CD464" s="16"/>
      <c r="CE464" s="16"/>
      <c r="CF464" s="16"/>
      <c r="CG464" s="16"/>
      <c r="CH464" s="16"/>
      <c r="CI464" s="16"/>
      <c r="CJ464" s="16"/>
      <c r="CK464" s="16"/>
      <c r="CL464" s="16"/>
      <c r="CM464" s="16"/>
      <c r="CN464" s="16"/>
      <c r="CO464" s="16"/>
      <c r="CP464" s="16"/>
      <c r="CQ464" s="16"/>
      <c r="CR464" s="16"/>
      <c r="CS464" s="16"/>
      <c r="CT464" s="16"/>
      <c r="CU464" s="16"/>
      <c r="CV464" s="16"/>
      <c r="CW464" s="16"/>
      <c r="CX464" s="16"/>
      <c r="CY464" s="16"/>
      <c r="CZ464" s="16"/>
      <c r="DA464" s="16"/>
      <c r="DB464" s="16"/>
      <c r="DC464" s="16"/>
      <c r="DD464" s="16"/>
      <c r="DE464" s="16"/>
      <c r="DF464" s="16"/>
      <c r="DG464" s="16"/>
      <c r="DH464" s="16"/>
      <c r="DI464" s="16"/>
      <c r="DJ464" s="16"/>
      <c r="DK464" s="16"/>
      <c r="LK464" t="s">
        <v>18</v>
      </c>
      <c r="LL464">
        <v>19</v>
      </c>
      <c r="LM464" t="s">
        <v>12</v>
      </c>
    </row>
    <row r="465" spans="1:325" ht="15.75" thickBot="1" x14ac:dyDescent="0.3">
      <c r="A465" s="9" t="s">
        <v>12</v>
      </c>
      <c r="B465" s="10" t="s">
        <v>54</v>
      </c>
      <c r="C465" s="10" t="s">
        <v>45</v>
      </c>
      <c r="D465" s="11">
        <v>44122.977083333331</v>
      </c>
      <c r="E465" s="11">
        <f>DATE(YEAR($D465),MONTH($D465),DAY($D465)-7)</f>
        <v>44115</v>
      </c>
      <c r="F465" s="11">
        <f>DATE(YEAR($E465),MONTH($E465)+$LL465,DAY($E465))</f>
        <v>44511</v>
      </c>
      <c r="G465" s="11">
        <f>DATE(YEAR($F465),MONTH($F465)+$LL465,DAY($F465))</f>
        <v>44906</v>
      </c>
      <c r="H465" s="11">
        <f>DATE(YEAR($G465),MONTH($G465)+$LL465,DAY($G465))</f>
        <v>45302</v>
      </c>
      <c r="I465" s="11">
        <f>DATE(YEAR($H465),MONTH($H465)+$LL465,DAY($H465))</f>
        <v>45699</v>
      </c>
      <c r="J465" s="12">
        <f>DATE(YEAR($I465),MONTH($I465)+$LL465,DAY($I465))</f>
        <v>46092</v>
      </c>
      <c r="K465" s="15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16"/>
      <c r="AH465" s="16"/>
      <c r="AI465" s="16"/>
      <c r="AJ465" s="16"/>
      <c r="AK465" s="16"/>
      <c r="AL465" s="16"/>
      <c r="AM465" s="16"/>
      <c r="AN465" s="16"/>
      <c r="AO465" s="16"/>
      <c r="AP465" s="16"/>
      <c r="AQ465" s="16"/>
      <c r="AR465" s="16"/>
      <c r="AS465" s="16"/>
      <c r="AT465" s="16"/>
      <c r="AU465" s="16"/>
      <c r="AV465" s="16"/>
      <c r="AW465" s="16">
        <v>1</v>
      </c>
      <c r="AX465" s="16"/>
      <c r="AY465" s="16"/>
      <c r="AZ465" s="16"/>
      <c r="BA465" s="16"/>
      <c r="BB465" s="16"/>
      <c r="BC465" s="16"/>
      <c r="BD465" s="16"/>
      <c r="BE465" s="16"/>
      <c r="BF465" s="16"/>
      <c r="BG465" s="16"/>
      <c r="BH465" s="16"/>
      <c r="BI465" s="16"/>
      <c r="BJ465" s="16"/>
      <c r="BK465" s="16"/>
      <c r="BL465" s="16"/>
      <c r="BM465" s="16"/>
      <c r="BN465" s="16"/>
      <c r="BO465" s="16"/>
      <c r="BP465" s="16"/>
      <c r="BQ465" s="16"/>
      <c r="BR465" s="16"/>
      <c r="BS465" s="16"/>
      <c r="BT465" s="16"/>
      <c r="BU465" s="16"/>
      <c r="BV465" s="16"/>
      <c r="BW465" s="16"/>
      <c r="BX465" s="16"/>
      <c r="BY465" s="16"/>
      <c r="BZ465" s="16"/>
      <c r="CA465" s="16"/>
      <c r="CB465" s="16"/>
      <c r="CC465" s="16"/>
      <c r="CD465" s="16"/>
      <c r="CE465" s="16"/>
      <c r="CF465" s="16"/>
      <c r="CG465" s="16"/>
      <c r="CH465" s="16"/>
      <c r="CI465" s="16"/>
      <c r="CJ465" s="16"/>
      <c r="CK465" s="16"/>
      <c r="CL465" s="16"/>
      <c r="CM465" s="16"/>
      <c r="CN465" s="16"/>
      <c r="CO465" s="16"/>
      <c r="CP465" s="16"/>
      <c r="CQ465" s="16"/>
      <c r="CR465" s="16"/>
      <c r="CS465" s="16"/>
      <c r="CT465" s="16"/>
      <c r="CU465" s="16"/>
      <c r="CV465" s="16"/>
      <c r="CW465" s="16"/>
      <c r="CX465" s="16"/>
      <c r="CY465" s="16"/>
      <c r="CZ465" s="16"/>
      <c r="DA465" s="16"/>
      <c r="DB465" s="16">
        <v>1</v>
      </c>
      <c r="DC465" s="16"/>
      <c r="DD465" s="16"/>
      <c r="DE465" s="16"/>
      <c r="DF465" s="16"/>
      <c r="DG465" s="16"/>
      <c r="DH465" s="16"/>
      <c r="DI465" s="16"/>
      <c r="DJ465" s="16"/>
      <c r="DK465" s="16"/>
      <c r="LK465" t="s">
        <v>18</v>
      </c>
      <c r="LL465">
        <v>13</v>
      </c>
      <c r="LM465" t="s">
        <v>12</v>
      </c>
    </row>
    <row r="466" spans="1:325" ht="15.75" thickBot="1" x14ac:dyDescent="0.3">
      <c r="A466" s="9" t="s">
        <v>12</v>
      </c>
      <c r="B466" s="10" t="s">
        <v>54</v>
      </c>
      <c r="C466" s="10" t="s">
        <v>32</v>
      </c>
      <c r="D466" s="11">
        <v>44370.393055555556</v>
      </c>
      <c r="E466" s="11">
        <f>DATE(YEAR($D466),MONTH($D466)-1,DAY($D466))</f>
        <v>44339</v>
      </c>
      <c r="F466" s="11">
        <f>DATE(YEAR($E466),MONTH($E466),DAY($E466)+$LL466*30.4/10000)</f>
        <v>45068</v>
      </c>
      <c r="G466" s="11">
        <f>DATE(YEAR($F466),MONTH($F466),DAY($F466)+$LL466*30.4/10000)</f>
        <v>45797</v>
      </c>
      <c r="H466" s="11">
        <f>DATE(YEAR($G466),MONTH($G466),DAY($G466)+$LL466*30.4/10000)</f>
        <v>46526</v>
      </c>
      <c r="I466" s="11">
        <f>DATE(YEAR($H466),MONTH($H466),DAY($H466)+$LL466*30.4/10000)</f>
        <v>47255</v>
      </c>
      <c r="J466" s="12">
        <f>DATE(YEAR($I466),MONTH($I466),DAY($I466)+$LL466*30.4/10000)</f>
        <v>47984</v>
      </c>
      <c r="K466" s="15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  <c r="AF466" s="16"/>
      <c r="AG466" s="16"/>
      <c r="AH466" s="16"/>
      <c r="AI466" s="16"/>
      <c r="AJ466" s="16"/>
      <c r="AK466" s="16"/>
      <c r="AL466" s="16"/>
      <c r="AM466" s="16"/>
      <c r="AN466" s="16"/>
      <c r="AO466" s="16"/>
      <c r="AP466" s="16"/>
      <c r="AQ466" s="16"/>
      <c r="AR466" s="16"/>
      <c r="AS466" s="16"/>
      <c r="AT466" s="16"/>
      <c r="AU466" s="16"/>
      <c r="AV466" s="16"/>
      <c r="AW466" s="16"/>
      <c r="AX466" s="16"/>
      <c r="AY466" s="16"/>
      <c r="AZ466" s="16"/>
      <c r="BA466" s="16"/>
      <c r="BB466" s="16"/>
      <c r="BC466" s="16"/>
      <c r="BD466" s="16"/>
      <c r="BE466" s="16"/>
      <c r="BF466" s="16"/>
      <c r="BG466" s="16"/>
      <c r="BH466" s="16"/>
      <c r="BI466" s="16"/>
      <c r="BJ466" s="16"/>
      <c r="BK466" s="16"/>
      <c r="BL466" s="16"/>
      <c r="BM466" s="16"/>
      <c r="BN466" s="16"/>
      <c r="BO466" s="16"/>
      <c r="BP466" s="16"/>
      <c r="BQ466" s="16"/>
      <c r="BR466" s="16"/>
      <c r="BS466" s="16"/>
      <c r="BT466" s="16"/>
      <c r="BU466" s="16"/>
      <c r="BV466" s="16"/>
      <c r="BW466" s="16"/>
      <c r="BX466" s="16"/>
      <c r="BY466" s="16"/>
      <c r="BZ466" s="16"/>
      <c r="CA466" s="16"/>
      <c r="CB466" s="16"/>
      <c r="CC466" s="16">
        <v>1</v>
      </c>
      <c r="CD466" s="16"/>
      <c r="CE466" s="16"/>
      <c r="CF466" s="16"/>
      <c r="CG466" s="16"/>
      <c r="CH466" s="16"/>
      <c r="CI466" s="16"/>
      <c r="CJ466" s="16"/>
      <c r="CK466" s="16"/>
      <c r="CL466" s="16"/>
      <c r="CM466" s="16"/>
      <c r="CN466" s="16"/>
      <c r="CO466" s="16"/>
      <c r="CP466" s="16"/>
      <c r="CQ466" s="16"/>
      <c r="CR466" s="16"/>
      <c r="CS466" s="16"/>
      <c r="CT466" s="16"/>
      <c r="CU466" s="16"/>
      <c r="CV466" s="16"/>
      <c r="CW466" s="16"/>
      <c r="CX466" s="16"/>
      <c r="CY466" s="16"/>
      <c r="CZ466" s="16"/>
      <c r="DA466" s="16"/>
      <c r="DB466" s="16"/>
      <c r="DC466" s="16"/>
      <c r="DD466" s="16"/>
      <c r="DE466" s="16"/>
      <c r="DF466" s="16"/>
      <c r="DG466" s="16"/>
      <c r="DH466" s="16"/>
      <c r="DI466" s="16"/>
      <c r="DJ466" s="16"/>
      <c r="DK466" s="16"/>
      <c r="LK466" t="s">
        <v>15</v>
      </c>
      <c r="LL466">
        <v>240000</v>
      </c>
      <c r="LM466" t="s">
        <v>12</v>
      </c>
    </row>
    <row r="467" spans="1:325" ht="15.75" thickBot="1" x14ac:dyDescent="0.3">
      <c r="A467" s="9" t="s">
        <v>12</v>
      </c>
      <c r="B467" s="10" t="s">
        <v>54</v>
      </c>
      <c r="C467" s="10" t="s">
        <v>33</v>
      </c>
      <c r="D467" s="11">
        <v>46010.309027777781</v>
      </c>
      <c r="E467" s="11">
        <f>DATE(YEAR($D467),MONTH($D467)-1,DAY($D467))</f>
        <v>45980</v>
      </c>
      <c r="F467" s="11">
        <f>DATE(YEAR($E467),MONTH($E467),DAY($E467)+$LL467/10)</f>
        <v>46580</v>
      </c>
      <c r="G467" s="11">
        <f>DATE(YEAR($F467),MONTH($F467),DAY($F467)+$LL467/10)</f>
        <v>47180</v>
      </c>
      <c r="H467" s="11">
        <f>DATE(YEAR($G467),MONTH($G467),DAY($G467)+$LL467/10)</f>
        <v>47780</v>
      </c>
      <c r="I467" s="11">
        <f>DATE(YEAR($H467),MONTH($H467),DAY($H467)+$LL467/10)</f>
        <v>48380</v>
      </c>
      <c r="J467" s="12">
        <f>DATE(YEAR($I467),MONTH($I467),DAY($I467)+$LL467/10)</f>
        <v>48980</v>
      </c>
      <c r="K467" s="15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  <c r="AF467" s="16"/>
      <c r="AG467" s="16"/>
      <c r="AH467" s="16"/>
      <c r="AI467" s="16"/>
      <c r="AJ467" s="16"/>
      <c r="AK467" s="16"/>
      <c r="AL467" s="16"/>
      <c r="AM467" s="16"/>
      <c r="AN467" s="16"/>
      <c r="AO467" s="16"/>
      <c r="AP467" s="16"/>
      <c r="AQ467" s="16"/>
      <c r="AR467" s="16"/>
      <c r="AS467" s="16"/>
      <c r="AT467" s="16"/>
      <c r="AU467" s="16"/>
      <c r="AV467" s="16"/>
      <c r="AW467" s="16"/>
      <c r="AX467" s="16"/>
      <c r="AY467" s="16"/>
      <c r="AZ467" s="16"/>
      <c r="BA467" s="16"/>
      <c r="BB467" s="16"/>
      <c r="BC467" s="16"/>
      <c r="BD467" s="16"/>
      <c r="BE467" s="16"/>
      <c r="BF467" s="16"/>
      <c r="BG467" s="16"/>
      <c r="BH467" s="16"/>
      <c r="BI467" s="16"/>
      <c r="BJ467" s="16"/>
      <c r="BK467" s="16"/>
      <c r="BL467" s="16"/>
      <c r="BM467" s="16"/>
      <c r="BN467" s="16"/>
      <c r="BO467" s="16"/>
      <c r="BP467" s="16"/>
      <c r="BQ467" s="16"/>
      <c r="BR467" s="16"/>
      <c r="BS467" s="16"/>
      <c r="BT467" s="16"/>
      <c r="BU467" s="16"/>
      <c r="BV467" s="16"/>
      <c r="BW467" s="16"/>
      <c r="BX467" s="16"/>
      <c r="BY467" s="16"/>
      <c r="BZ467" s="16"/>
      <c r="CA467" s="16"/>
      <c r="CB467" s="16"/>
      <c r="CC467" s="16"/>
      <c r="CD467" s="16"/>
      <c r="CE467" s="16"/>
      <c r="CF467" s="16"/>
      <c r="CG467" s="16"/>
      <c r="CH467" s="16"/>
      <c r="CI467" s="16"/>
      <c r="CJ467" s="16"/>
      <c r="CK467" s="16"/>
      <c r="CL467" s="16"/>
      <c r="CM467" s="16"/>
      <c r="CN467" s="16"/>
      <c r="CO467" s="16"/>
      <c r="CP467" s="16"/>
      <c r="CQ467" s="16"/>
      <c r="CR467" s="16"/>
      <c r="CS467" s="16"/>
      <c r="CT467" s="16"/>
      <c r="CU467" s="16"/>
      <c r="CV467" s="16"/>
      <c r="CW467" s="16"/>
      <c r="CX467" s="16"/>
      <c r="CY467" s="16"/>
      <c r="CZ467" s="16"/>
      <c r="DA467" s="16"/>
      <c r="DB467" s="16"/>
      <c r="DC467" s="16"/>
      <c r="DD467" s="16"/>
      <c r="DE467" s="16"/>
      <c r="DF467" s="16"/>
      <c r="DG467" s="16"/>
      <c r="DH467" s="16"/>
      <c r="DI467" s="16"/>
      <c r="DJ467" s="16"/>
      <c r="DK467" s="16"/>
      <c r="LK467" t="s">
        <v>21</v>
      </c>
      <c r="LL467">
        <v>6000</v>
      </c>
      <c r="LM467" t="s">
        <v>12</v>
      </c>
    </row>
    <row r="468" spans="1:325" ht="15.75" thickBot="1" x14ac:dyDescent="0.3">
      <c r="A468" s="9" t="s">
        <v>12</v>
      </c>
      <c r="B468" s="10" t="s">
        <v>54</v>
      </c>
      <c r="C468" s="10" t="s">
        <v>33</v>
      </c>
      <c r="D468" s="11">
        <v>44029.811805555553</v>
      </c>
      <c r="E468" s="11">
        <f>DATE(YEAR($D468),MONTH($D468)-1,DAY($D468))</f>
        <v>43999</v>
      </c>
      <c r="F468" s="11">
        <f>DATE(YEAR($E468),MONTH($E468),DAY($E468)+$LL468/10)</f>
        <v>44599</v>
      </c>
      <c r="G468" s="11">
        <f>DATE(YEAR($F468),MONTH($F468),DAY($F468)+$LL468/10)</f>
        <v>45199</v>
      </c>
      <c r="H468" s="11">
        <f>DATE(YEAR($G468),MONTH($G468),DAY($G468)+$LL468/10)</f>
        <v>45799</v>
      </c>
      <c r="I468" s="11">
        <f>DATE(YEAR($H468),MONTH($H468),DAY($H468)+$LL468/10)</f>
        <v>46399</v>
      </c>
      <c r="J468" s="12">
        <f>DATE(YEAR($I468),MONTH($I468),DAY($I468)+$LL468/10)</f>
        <v>46999</v>
      </c>
      <c r="K468" s="15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16">
        <v>1</v>
      </c>
      <c r="AH468" s="16"/>
      <c r="AI468" s="16"/>
      <c r="AJ468" s="16"/>
      <c r="AK468" s="16"/>
      <c r="AL468" s="16"/>
      <c r="AM468" s="16"/>
      <c r="AN468" s="16"/>
      <c r="AO468" s="16"/>
      <c r="AP468" s="16"/>
      <c r="AQ468" s="16"/>
      <c r="AR468" s="16"/>
      <c r="AS468" s="16"/>
      <c r="AT468" s="16"/>
      <c r="AU468" s="16"/>
      <c r="AV468" s="16"/>
      <c r="AW468" s="16"/>
      <c r="AX468" s="16"/>
      <c r="AY468" s="16"/>
      <c r="AZ468" s="16"/>
      <c r="BA468" s="16"/>
      <c r="BB468" s="16"/>
      <c r="BC468" s="16"/>
      <c r="BD468" s="16"/>
      <c r="BE468" s="16"/>
      <c r="BF468" s="16"/>
      <c r="BG468" s="16"/>
      <c r="BH468" s="16"/>
      <c r="BI468" s="16"/>
      <c r="BJ468" s="16"/>
      <c r="BK468" s="16"/>
      <c r="BL468" s="16"/>
      <c r="BM468" s="16"/>
      <c r="BN468" s="16"/>
      <c r="BO468" s="16"/>
      <c r="BP468" s="16"/>
      <c r="BQ468" s="16"/>
      <c r="BR468" s="16"/>
      <c r="BS468" s="16"/>
      <c r="BT468" s="16"/>
      <c r="BU468" s="16"/>
      <c r="BV468" s="16"/>
      <c r="BW468" s="16"/>
      <c r="BX468" s="16"/>
      <c r="BY468" s="16"/>
      <c r="BZ468" s="16"/>
      <c r="CA468" s="16"/>
      <c r="CB468" s="16"/>
      <c r="CC468" s="16"/>
      <c r="CD468" s="16"/>
      <c r="CE468" s="16"/>
      <c r="CF468" s="16"/>
      <c r="CG468" s="16"/>
      <c r="CH468" s="16"/>
      <c r="CI468" s="16"/>
      <c r="CJ468" s="16"/>
      <c r="CK468" s="16"/>
      <c r="CL468" s="16"/>
      <c r="CM468" s="16"/>
      <c r="CN468" s="16"/>
      <c r="CO468" s="16"/>
      <c r="CP468" s="16"/>
      <c r="CQ468" s="16"/>
      <c r="CR468" s="16"/>
      <c r="CS468" s="16"/>
      <c r="CT468" s="16"/>
      <c r="CU468" s="16"/>
      <c r="CV468" s="16"/>
      <c r="CW468" s="16"/>
      <c r="CX468" s="16"/>
      <c r="CY468" s="16"/>
      <c r="CZ468" s="16"/>
      <c r="DA468" s="16"/>
      <c r="DB468" s="16"/>
      <c r="DC468" s="16"/>
      <c r="DD468" s="16"/>
      <c r="DE468" s="16"/>
      <c r="DF468" s="16"/>
      <c r="DG468" s="16"/>
      <c r="DH468" s="16"/>
      <c r="DI468" s="16"/>
      <c r="DJ468" s="16"/>
      <c r="DK468" s="16"/>
      <c r="LK468" t="s">
        <v>21</v>
      </c>
      <c r="LL468">
        <v>6000</v>
      </c>
      <c r="LM468" t="s">
        <v>12</v>
      </c>
    </row>
    <row r="469" spans="1:325" ht="15.75" thickBot="1" x14ac:dyDescent="0.3">
      <c r="A469" s="9" t="s">
        <v>12</v>
      </c>
      <c r="B469" s="10" t="s">
        <v>54</v>
      </c>
      <c r="C469" s="10" t="s">
        <v>34</v>
      </c>
      <c r="D469" s="11">
        <v>44421.618055555555</v>
      </c>
      <c r="E469" s="11">
        <f>DATE(YEAR($D469),MONTH($D469),DAY($D469)-7)</f>
        <v>44414</v>
      </c>
      <c r="F469" s="11">
        <f>DATE(YEAR($E469),MONTH($E469)+$LL469,DAY($E469))</f>
        <v>45541</v>
      </c>
      <c r="G469" s="11">
        <f>DATE(YEAR($F469),MONTH($F469)+$LL469,DAY($F469))</f>
        <v>46666</v>
      </c>
      <c r="H469" s="11">
        <f>DATE(YEAR($G469),MONTH($G469)+$LL469,DAY($G469))</f>
        <v>47793</v>
      </c>
      <c r="I469" s="11">
        <f>DATE(YEAR($H469),MONTH($H469)+$LL469,DAY($H469))</f>
        <v>48919</v>
      </c>
      <c r="J469" s="12">
        <f>DATE(YEAR($I469),MONTH($I469)+$LL469,DAY($I469))</f>
        <v>50046</v>
      </c>
      <c r="K469" s="15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  <c r="AF469" s="16"/>
      <c r="AG469" s="16"/>
      <c r="AH469" s="16"/>
      <c r="AI469" s="16"/>
      <c r="AJ469" s="16"/>
      <c r="AK469" s="16"/>
      <c r="AL469" s="16"/>
      <c r="AM469" s="16"/>
      <c r="AN469" s="16"/>
      <c r="AO469" s="16"/>
      <c r="AP469" s="16"/>
      <c r="AQ469" s="16"/>
      <c r="AR469" s="16"/>
      <c r="AS469" s="16"/>
      <c r="AT469" s="16"/>
      <c r="AU469" s="16"/>
      <c r="AV469" s="16"/>
      <c r="AW469" s="16"/>
      <c r="AX469" s="16"/>
      <c r="AY469" s="16"/>
      <c r="AZ469" s="16"/>
      <c r="BA469" s="16"/>
      <c r="BB469" s="16"/>
      <c r="BC469" s="16"/>
      <c r="BD469" s="16"/>
      <c r="BE469" s="16"/>
      <c r="BF469" s="16"/>
      <c r="BG469" s="16"/>
      <c r="BH469" s="16"/>
      <c r="BI469" s="16"/>
      <c r="BJ469" s="16"/>
      <c r="BK469" s="16"/>
      <c r="BL469" s="16"/>
      <c r="BM469" s="16"/>
      <c r="BN469" s="16"/>
      <c r="BO469" s="16"/>
      <c r="BP469" s="16"/>
      <c r="BQ469" s="16"/>
      <c r="BR469" s="16"/>
      <c r="BS469" s="16"/>
      <c r="BT469" s="16"/>
      <c r="BU469" s="16"/>
      <c r="BV469" s="16"/>
      <c r="BW469" s="16"/>
      <c r="BX469" s="16"/>
      <c r="BY469" s="16"/>
      <c r="BZ469" s="16"/>
      <c r="CA469" s="16"/>
      <c r="CB469" s="16"/>
      <c r="CC469" s="16"/>
      <c r="CD469" s="16"/>
      <c r="CE469" s="16"/>
      <c r="CF469" s="16"/>
      <c r="CG469" s="16"/>
      <c r="CH469" s="16"/>
      <c r="CI469" s="16"/>
      <c r="CJ469" s="16"/>
      <c r="CK469" s="16"/>
      <c r="CL469" s="16"/>
      <c r="CM469" s="16"/>
      <c r="CN469" s="16">
        <v>1</v>
      </c>
      <c r="CO469" s="16"/>
      <c r="CP469" s="16"/>
      <c r="CQ469" s="16"/>
      <c r="CR469" s="16"/>
      <c r="CS469" s="16"/>
      <c r="CT469" s="16"/>
      <c r="CU469" s="16"/>
      <c r="CV469" s="16"/>
      <c r="CW469" s="16"/>
      <c r="CX469" s="16"/>
      <c r="CY469" s="16"/>
      <c r="CZ469" s="16"/>
      <c r="DA469" s="16"/>
      <c r="DB469" s="16"/>
      <c r="DC469" s="16"/>
      <c r="DD469" s="16"/>
      <c r="DE469" s="16"/>
      <c r="DF469" s="16"/>
      <c r="DG469" s="16"/>
      <c r="DH469" s="16"/>
      <c r="DI469" s="16"/>
      <c r="DJ469" s="16"/>
      <c r="DK469" s="16"/>
      <c r="LK469" t="s">
        <v>18</v>
      </c>
      <c r="LL469">
        <v>37</v>
      </c>
      <c r="LM469" t="s">
        <v>12</v>
      </c>
    </row>
    <row r="470" spans="1:325" ht="15.75" thickBot="1" x14ac:dyDescent="0.3">
      <c r="A470" s="9" t="s">
        <v>12</v>
      </c>
      <c r="B470" s="10" t="s">
        <v>54</v>
      </c>
      <c r="C470" s="10" t="s">
        <v>38</v>
      </c>
      <c r="D470" s="11">
        <v>44693.957638888889</v>
      </c>
      <c r="E470" s="11">
        <f>DATE(YEAR($D470),MONTH($D470)-1,DAY($D470))</f>
        <v>44663</v>
      </c>
      <c r="F470" s="11">
        <f>DATE(YEAR($E470),MONTH($E470),DAY($E470)+$LL470*30.4/650)</f>
        <v>45504</v>
      </c>
      <c r="G470" s="11">
        <f>DATE(YEAR($F470),MONTH($F470),DAY($F470)+$LL470*30.4/650)</f>
        <v>46345</v>
      </c>
      <c r="H470" s="11">
        <f>DATE(YEAR($G470),MONTH($G470),DAY($G470)+$LL470*30.4/650)</f>
        <v>47186</v>
      </c>
      <c r="I470" s="11">
        <f>DATE(YEAR($H470),MONTH($H470),DAY($H470)+$LL470*30.4/650)</f>
        <v>48027</v>
      </c>
      <c r="J470" s="12">
        <f>DATE(YEAR($I470),MONTH($I470),DAY($I470)+$LL470*30.4/650)</f>
        <v>48868</v>
      </c>
      <c r="K470" s="15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16"/>
      <c r="AH470" s="16"/>
      <c r="AI470" s="16"/>
      <c r="AJ470" s="16"/>
      <c r="AK470" s="16"/>
      <c r="AL470" s="16"/>
      <c r="AM470" s="16"/>
      <c r="AN470" s="16"/>
      <c r="AO470" s="16"/>
      <c r="AP470" s="16"/>
      <c r="AQ470" s="16"/>
      <c r="AR470" s="16"/>
      <c r="AS470" s="16"/>
      <c r="AT470" s="16"/>
      <c r="AU470" s="16"/>
      <c r="AV470" s="16"/>
      <c r="AW470" s="16"/>
      <c r="AX470" s="16"/>
      <c r="AY470" s="16"/>
      <c r="AZ470" s="16"/>
      <c r="BA470" s="16"/>
      <c r="BB470" s="16"/>
      <c r="BC470" s="16"/>
      <c r="BD470" s="16"/>
      <c r="BE470" s="16"/>
      <c r="BF470" s="16"/>
      <c r="BG470" s="16"/>
      <c r="BH470" s="16"/>
      <c r="BI470" s="16"/>
      <c r="BJ470" s="16"/>
      <c r="BK470" s="16"/>
      <c r="BL470" s="16"/>
      <c r="BM470" s="16"/>
      <c r="BN470" s="16"/>
      <c r="BO470" s="16"/>
      <c r="BP470" s="16"/>
      <c r="BQ470" s="16"/>
      <c r="BR470" s="16"/>
      <c r="BS470" s="16"/>
      <c r="BT470" s="16"/>
      <c r="BU470" s="16"/>
      <c r="BV470" s="16"/>
      <c r="BW470" s="16"/>
      <c r="BX470" s="16"/>
      <c r="BY470" s="16"/>
      <c r="BZ470" s="16"/>
      <c r="CA470" s="16"/>
      <c r="CB470" s="16"/>
      <c r="CC470" s="16"/>
      <c r="CD470" s="16"/>
      <c r="CE470" s="16"/>
      <c r="CF470" s="16"/>
      <c r="CG470" s="16"/>
      <c r="CH470" s="16"/>
      <c r="CI470" s="16"/>
      <c r="CJ470" s="16"/>
      <c r="CK470" s="16"/>
      <c r="CL470" s="16"/>
      <c r="CM470" s="16"/>
      <c r="CN470" s="16"/>
      <c r="CO470" s="16"/>
      <c r="CP470" s="16"/>
      <c r="CQ470" s="16"/>
      <c r="CR470" s="16"/>
      <c r="CS470" s="16"/>
      <c r="CT470" s="16"/>
      <c r="CU470" s="16"/>
      <c r="CV470" s="16"/>
      <c r="CW470" s="16"/>
      <c r="CX470" s="16"/>
      <c r="CY470" s="16"/>
      <c r="CZ470" s="16"/>
      <c r="DA470" s="16"/>
      <c r="DB470" s="16"/>
      <c r="DC470" s="16"/>
      <c r="DD470" s="16"/>
      <c r="DE470" s="16"/>
      <c r="DF470" s="16"/>
      <c r="DG470" s="16"/>
      <c r="DH470" s="16"/>
      <c r="DI470" s="16"/>
      <c r="DJ470" s="16"/>
      <c r="DK470" s="16"/>
      <c r="LK470" t="s">
        <v>28</v>
      </c>
      <c r="LL470">
        <v>18000</v>
      </c>
      <c r="LM470" t="s">
        <v>12</v>
      </c>
    </row>
    <row r="471" spans="1:325" ht="15.75" thickBot="1" x14ac:dyDescent="0.3">
      <c r="A471" s="9" t="s">
        <v>12</v>
      </c>
      <c r="B471" s="10" t="s">
        <v>54</v>
      </c>
      <c r="C471" s="10" t="s">
        <v>37</v>
      </c>
      <c r="D471" s="11">
        <v>44693.957638888889</v>
      </c>
      <c r="E471" s="11">
        <f>DATE(YEAR($D471),MONTH($D471)-1,DAY($D471))</f>
        <v>44663</v>
      </c>
      <c r="F471" s="11">
        <f>DATE(YEAR($E471),MONTH($E471),DAY($E471)+$LL471*30.4/650)</f>
        <v>45504</v>
      </c>
      <c r="G471" s="11">
        <f>DATE(YEAR($F471),MONTH($F471),DAY($F471)+$LL471*30.4/650)</f>
        <v>46345</v>
      </c>
      <c r="H471" s="11">
        <f>DATE(YEAR($G471),MONTH($G471),DAY($G471)+$LL471*30.4/650)</f>
        <v>47186</v>
      </c>
      <c r="I471" s="11">
        <f>DATE(YEAR($H471),MONTH($H471),DAY($H471)+$LL471*30.4/650)</f>
        <v>48027</v>
      </c>
      <c r="J471" s="12">
        <f>DATE(YEAR($I471),MONTH($I471),DAY($I471)+$LL471*30.4/650)</f>
        <v>48868</v>
      </c>
      <c r="K471" s="15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  <c r="AF471" s="16"/>
      <c r="AG471" s="16"/>
      <c r="AH471" s="16"/>
      <c r="AI471" s="16"/>
      <c r="AJ471" s="16"/>
      <c r="AK471" s="16"/>
      <c r="AL471" s="16"/>
      <c r="AM471" s="16"/>
      <c r="AN471" s="16"/>
      <c r="AO471" s="16"/>
      <c r="AP471" s="16"/>
      <c r="AQ471" s="16"/>
      <c r="AR471" s="16"/>
      <c r="AS471" s="16"/>
      <c r="AT471" s="16"/>
      <c r="AU471" s="16"/>
      <c r="AV471" s="16"/>
      <c r="AW471" s="16"/>
      <c r="AX471" s="16"/>
      <c r="AY471" s="16"/>
      <c r="AZ471" s="16"/>
      <c r="BA471" s="16"/>
      <c r="BB471" s="16"/>
      <c r="BC471" s="16"/>
      <c r="BD471" s="16"/>
      <c r="BE471" s="16"/>
      <c r="BF471" s="16"/>
      <c r="BG471" s="16"/>
      <c r="BH471" s="16"/>
      <c r="BI471" s="16"/>
      <c r="BJ471" s="16"/>
      <c r="BK471" s="16"/>
      <c r="BL471" s="16"/>
      <c r="BM471" s="16"/>
      <c r="BN471" s="16"/>
      <c r="BO471" s="16"/>
      <c r="BP471" s="16"/>
      <c r="BQ471" s="16"/>
      <c r="BR471" s="16"/>
      <c r="BS471" s="16"/>
      <c r="BT471" s="16"/>
      <c r="BU471" s="16"/>
      <c r="BV471" s="16"/>
      <c r="BW471" s="16"/>
      <c r="BX471" s="16"/>
      <c r="BY471" s="16"/>
      <c r="BZ471" s="16"/>
      <c r="CA471" s="16"/>
      <c r="CB471" s="16"/>
      <c r="CC471" s="16"/>
      <c r="CD471" s="16"/>
      <c r="CE471" s="16"/>
      <c r="CF471" s="16"/>
      <c r="CG471" s="16"/>
      <c r="CH471" s="16"/>
      <c r="CI471" s="16"/>
      <c r="CJ471" s="16"/>
      <c r="CK471" s="16"/>
      <c r="CL471" s="16"/>
      <c r="CM471" s="16"/>
      <c r="CN471" s="16"/>
      <c r="CO471" s="16"/>
      <c r="CP471" s="16"/>
      <c r="CQ471" s="16"/>
      <c r="CR471" s="16"/>
      <c r="CS471" s="16"/>
      <c r="CT471" s="16"/>
      <c r="CU471" s="16"/>
      <c r="CV471" s="16"/>
      <c r="CW471" s="16"/>
      <c r="CX471" s="16"/>
      <c r="CY471" s="16"/>
      <c r="CZ471" s="16"/>
      <c r="DA471" s="16"/>
      <c r="DB471" s="16"/>
      <c r="DC471" s="16"/>
      <c r="DD471" s="16"/>
      <c r="DE471" s="16"/>
      <c r="DF471" s="16"/>
      <c r="DG471" s="16"/>
      <c r="DH471" s="16"/>
      <c r="DI471" s="16"/>
      <c r="DJ471" s="16"/>
      <c r="DK471" s="16"/>
      <c r="LK471" t="s">
        <v>28</v>
      </c>
      <c r="LL471">
        <v>18000</v>
      </c>
      <c r="LM471" t="s">
        <v>12</v>
      </c>
    </row>
    <row r="472" spans="1:325" ht="15.75" thickBot="1" x14ac:dyDescent="0.3">
      <c r="A472" s="9" t="s">
        <v>12</v>
      </c>
      <c r="B472" s="10" t="s">
        <v>55</v>
      </c>
      <c r="C472" s="10" t="s">
        <v>43</v>
      </c>
      <c r="D472" s="11">
        <v>43985.473611111112</v>
      </c>
      <c r="E472" s="11">
        <f>DATE(YEAR($D472),MONTH($D472)-1,DAY($D472))</f>
        <v>43954</v>
      </c>
      <c r="F472" s="11">
        <f>DATE(YEAR($E472),MONTH($E472),DAY($E472)+$LL472*30.4/10000)</f>
        <v>44683</v>
      </c>
      <c r="G472" s="11">
        <f>DATE(YEAR($F472),MONTH($F472),DAY($F472)+$LL472*30.4/10000)</f>
        <v>45412</v>
      </c>
      <c r="H472" s="11">
        <f>DATE(YEAR($G472),MONTH($G472),DAY($G472)+$LL472*30.4/10000)</f>
        <v>46141</v>
      </c>
      <c r="I472" s="11">
        <f>DATE(YEAR($H472),MONTH($H472),DAY($H472)+$LL472*30.4/10000)</f>
        <v>46870</v>
      </c>
      <c r="J472" s="12">
        <f>DATE(YEAR($I472),MONTH($I472),DAY($I472)+$LL472*30.4/10000)</f>
        <v>47599</v>
      </c>
      <c r="K472" s="15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>
        <v>1</v>
      </c>
      <c r="AA472" s="16"/>
      <c r="AB472" s="16"/>
      <c r="AC472" s="16"/>
      <c r="AD472" s="16"/>
      <c r="AE472" s="16"/>
      <c r="AF472" s="16"/>
      <c r="AG472" s="16"/>
      <c r="AH472" s="16"/>
      <c r="AI472" s="16"/>
      <c r="AJ472" s="16"/>
      <c r="AK472" s="16"/>
      <c r="AL472" s="16"/>
      <c r="AM472" s="16"/>
      <c r="AN472" s="16"/>
      <c r="AO472" s="16"/>
      <c r="AP472" s="16"/>
      <c r="AQ472" s="16"/>
      <c r="AR472" s="16"/>
      <c r="AS472" s="16"/>
      <c r="AT472" s="16"/>
      <c r="AU472" s="16"/>
      <c r="AV472" s="16"/>
      <c r="AW472" s="16"/>
      <c r="AX472" s="16"/>
      <c r="AY472" s="16"/>
      <c r="AZ472" s="16"/>
      <c r="BA472" s="16"/>
      <c r="BB472" s="16"/>
      <c r="BC472" s="16"/>
      <c r="BD472" s="16"/>
      <c r="BE472" s="16"/>
      <c r="BF472" s="16"/>
      <c r="BG472" s="16"/>
      <c r="BH472" s="16"/>
      <c r="BI472" s="16"/>
      <c r="BJ472" s="16"/>
      <c r="BK472" s="16"/>
      <c r="BL472" s="16"/>
      <c r="BM472" s="16"/>
      <c r="BN472" s="16"/>
      <c r="BO472" s="16"/>
      <c r="BP472" s="16"/>
      <c r="BQ472" s="16"/>
      <c r="BR472" s="16"/>
      <c r="BS472" s="16"/>
      <c r="BT472" s="16"/>
      <c r="BU472" s="16"/>
      <c r="BV472" s="16"/>
      <c r="BW472" s="16"/>
      <c r="BX472" s="16"/>
      <c r="BY472" s="16"/>
      <c r="BZ472" s="16"/>
      <c r="CA472" s="16"/>
      <c r="CB472" s="16"/>
      <c r="CC472" s="16"/>
      <c r="CD472" s="16"/>
      <c r="CE472" s="16"/>
      <c r="CF472" s="16"/>
      <c r="CG472" s="16"/>
      <c r="CH472" s="16"/>
      <c r="CI472" s="16"/>
      <c r="CJ472" s="16"/>
      <c r="CK472" s="16"/>
      <c r="CL472" s="16"/>
      <c r="CM472" s="16"/>
      <c r="CN472" s="16"/>
      <c r="CO472" s="16"/>
      <c r="CP472" s="16"/>
      <c r="CQ472" s="16"/>
      <c r="CR472" s="16"/>
      <c r="CS472" s="16"/>
      <c r="CT472" s="16"/>
      <c r="CU472" s="16"/>
      <c r="CV472" s="16"/>
      <c r="CW472" s="16"/>
      <c r="CX472" s="16"/>
      <c r="CY472" s="16"/>
      <c r="CZ472" s="16"/>
      <c r="DA472" s="16"/>
      <c r="DB472" s="16"/>
      <c r="DC472" s="16"/>
      <c r="DD472" s="16"/>
      <c r="DE472" s="16"/>
      <c r="DF472" s="16"/>
      <c r="DG472" s="16"/>
      <c r="DH472" s="16"/>
      <c r="DI472" s="16"/>
      <c r="DJ472" s="16"/>
      <c r="DK472" s="16"/>
      <c r="LK472" t="s">
        <v>15</v>
      </c>
      <c r="LL472">
        <v>240000</v>
      </c>
      <c r="LM472" t="s">
        <v>12</v>
      </c>
    </row>
    <row r="473" spans="1:325" ht="15.75" thickBot="1" x14ac:dyDescent="0.3">
      <c r="A473" s="9" t="s">
        <v>12</v>
      </c>
      <c r="B473" s="10" t="s">
        <v>55</v>
      </c>
      <c r="C473" s="10" t="s">
        <v>36</v>
      </c>
      <c r="D473" s="11">
        <v>44461.614583333336</v>
      </c>
      <c r="E473" s="11">
        <f>DATE(YEAR($D473),MONTH($D473),DAY($D473)-7)</f>
        <v>44454</v>
      </c>
      <c r="F473" s="11">
        <f>DATE(YEAR($E473),MONTH($E473)+$LL473,DAY($E473))</f>
        <v>45580</v>
      </c>
      <c r="G473" s="11">
        <f>DATE(YEAR($F473),MONTH($F473)+$LL473,DAY($F473))</f>
        <v>46706</v>
      </c>
      <c r="H473" s="11">
        <f>DATE(YEAR($G473),MONTH($G473)+$LL473,DAY($G473))</f>
        <v>47832</v>
      </c>
      <c r="I473" s="11">
        <f>DATE(YEAR($H473),MONTH($H473)+$LL473,DAY($H473))</f>
        <v>48959</v>
      </c>
      <c r="J473" s="12">
        <f>DATE(YEAR($I473),MONTH($I473)+$LL473,DAY($I473))</f>
        <v>50086</v>
      </c>
      <c r="K473" s="15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  <c r="AF473" s="16"/>
      <c r="AG473" s="16"/>
      <c r="AH473" s="16"/>
      <c r="AI473" s="16"/>
      <c r="AJ473" s="16"/>
      <c r="AK473" s="16"/>
      <c r="AL473" s="16"/>
      <c r="AM473" s="16"/>
      <c r="AN473" s="16"/>
      <c r="AO473" s="16"/>
      <c r="AP473" s="16"/>
      <c r="AQ473" s="16"/>
      <c r="AR473" s="16"/>
      <c r="AS473" s="16"/>
      <c r="AT473" s="16"/>
      <c r="AU473" s="16"/>
      <c r="AV473" s="16"/>
      <c r="AW473" s="16"/>
      <c r="AX473" s="16"/>
      <c r="AY473" s="16"/>
      <c r="AZ473" s="16"/>
      <c r="BA473" s="16"/>
      <c r="BB473" s="16"/>
      <c r="BC473" s="16"/>
      <c r="BD473" s="16"/>
      <c r="BE473" s="16"/>
      <c r="BF473" s="16"/>
      <c r="BG473" s="16"/>
      <c r="BH473" s="16"/>
      <c r="BI473" s="16"/>
      <c r="BJ473" s="16"/>
      <c r="BK473" s="16"/>
      <c r="BL473" s="16"/>
      <c r="BM473" s="16"/>
      <c r="BN473" s="16"/>
      <c r="BO473" s="16"/>
      <c r="BP473" s="16"/>
      <c r="BQ473" s="16"/>
      <c r="BR473" s="16"/>
      <c r="BS473" s="16"/>
      <c r="BT473" s="16"/>
      <c r="BU473" s="16"/>
      <c r="BV473" s="16"/>
      <c r="BW473" s="16"/>
      <c r="BX473" s="16"/>
      <c r="BY473" s="16"/>
      <c r="BZ473" s="16"/>
      <c r="CA473" s="16"/>
      <c r="CB473" s="16"/>
      <c r="CC473" s="16"/>
      <c r="CD473" s="16"/>
      <c r="CE473" s="16"/>
      <c r="CF473" s="16"/>
      <c r="CG473" s="16"/>
      <c r="CH473" s="16"/>
      <c r="CI473" s="16"/>
      <c r="CJ473" s="16"/>
      <c r="CK473" s="16"/>
      <c r="CL473" s="16"/>
      <c r="CM473" s="16"/>
      <c r="CN473" s="16"/>
      <c r="CO473" s="16"/>
      <c r="CP473" s="16"/>
      <c r="CQ473" s="16"/>
      <c r="CR473" s="16"/>
      <c r="CS473" s="16"/>
      <c r="CT473" s="16">
        <v>1</v>
      </c>
      <c r="CU473" s="16"/>
      <c r="CV473" s="16"/>
      <c r="CW473" s="16"/>
      <c r="CX473" s="16"/>
      <c r="CY473" s="16"/>
      <c r="CZ473" s="16"/>
      <c r="DA473" s="16"/>
      <c r="DB473" s="16"/>
      <c r="DC473" s="16"/>
      <c r="DD473" s="16"/>
      <c r="DE473" s="16"/>
      <c r="DF473" s="16"/>
      <c r="DG473" s="16"/>
      <c r="DH473" s="16"/>
      <c r="DI473" s="16"/>
      <c r="DJ473" s="16"/>
      <c r="DK473" s="16"/>
      <c r="LK473" t="s">
        <v>18</v>
      </c>
      <c r="LL473">
        <v>37</v>
      </c>
      <c r="LM473" t="s">
        <v>12</v>
      </c>
    </row>
    <row r="474" spans="1:325" ht="15.75" thickBot="1" x14ac:dyDescent="0.3">
      <c r="A474" s="9" t="s">
        <v>12</v>
      </c>
      <c r="B474" s="10" t="s">
        <v>55</v>
      </c>
      <c r="C474" s="10" t="s">
        <v>37</v>
      </c>
      <c r="D474" s="11">
        <v>44717.73333333333</v>
      </c>
      <c r="E474" s="11">
        <f>DATE(YEAR($D474),MONTH($D474)-1,DAY($D474))</f>
        <v>44686</v>
      </c>
      <c r="F474" s="11">
        <f>DATE(YEAR($E474),MONTH($E474),DAY($E474)+$LL474*30.4/650)</f>
        <v>45527</v>
      </c>
      <c r="G474" s="11">
        <f>DATE(YEAR($F474),MONTH($F474),DAY($F474)+$LL474*30.4/650)</f>
        <v>46368</v>
      </c>
      <c r="H474" s="11">
        <f>DATE(YEAR($G474),MONTH($G474),DAY($G474)+$LL474*30.4/650)</f>
        <v>47209</v>
      </c>
      <c r="I474" s="11">
        <f>DATE(YEAR($H474),MONTH($H474),DAY($H474)+$LL474*30.4/650)</f>
        <v>48050</v>
      </c>
      <c r="J474" s="12">
        <f>DATE(YEAR($I474),MONTH($I474),DAY($I474)+$LL474*30.4/650)</f>
        <v>48891</v>
      </c>
      <c r="K474" s="15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  <c r="AF474" s="16"/>
      <c r="AG474" s="16"/>
      <c r="AH474" s="16"/>
      <c r="AI474" s="16"/>
      <c r="AJ474" s="16"/>
      <c r="AK474" s="16"/>
      <c r="AL474" s="16"/>
      <c r="AM474" s="16"/>
      <c r="AN474" s="16"/>
      <c r="AO474" s="16"/>
      <c r="AP474" s="16"/>
      <c r="AQ474" s="16"/>
      <c r="AR474" s="16"/>
      <c r="AS474" s="16"/>
      <c r="AT474" s="16"/>
      <c r="AU474" s="16"/>
      <c r="AV474" s="16"/>
      <c r="AW474" s="16"/>
      <c r="AX474" s="16"/>
      <c r="AY474" s="16"/>
      <c r="AZ474" s="16"/>
      <c r="BA474" s="16"/>
      <c r="BB474" s="16"/>
      <c r="BC474" s="16"/>
      <c r="BD474" s="16"/>
      <c r="BE474" s="16"/>
      <c r="BF474" s="16"/>
      <c r="BG474" s="16"/>
      <c r="BH474" s="16"/>
      <c r="BI474" s="16"/>
      <c r="BJ474" s="16"/>
      <c r="BK474" s="16"/>
      <c r="BL474" s="16"/>
      <c r="BM474" s="16"/>
      <c r="BN474" s="16"/>
      <c r="BO474" s="16"/>
      <c r="BP474" s="16"/>
      <c r="BQ474" s="16"/>
      <c r="BR474" s="16"/>
      <c r="BS474" s="16"/>
      <c r="BT474" s="16"/>
      <c r="BU474" s="16"/>
      <c r="BV474" s="16"/>
      <c r="BW474" s="16"/>
      <c r="BX474" s="16"/>
      <c r="BY474" s="16"/>
      <c r="BZ474" s="16"/>
      <c r="CA474" s="16"/>
      <c r="CB474" s="16"/>
      <c r="CC474" s="16"/>
      <c r="CD474" s="16"/>
      <c r="CE474" s="16"/>
      <c r="CF474" s="16"/>
      <c r="CG474" s="16"/>
      <c r="CH474" s="16"/>
      <c r="CI474" s="16"/>
      <c r="CJ474" s="16"/>
      <c r="CK474" s="16"/>
      <c r="CL474" s="16"/>
      <c r="CM474" s="16"/>
      <c r="CN474" s="16"/>
      <c r="CO474" s="16"/>
      <c r="CP474" s="16"/>
      <c r="CQ474" s="16"/>
      <c r="CR474" s="16"/>
      <c r="CS474" s="16"/>
      <c r="CT474" s="16"/>
      <c r="CU474" s="16"/>
      <c r="CV474" s="16"/>
      <c r="CW474" s="16"/>
      <c r="CX474" s="16"/>
      <c r="CY474" s="16"/>
      <c r="CZ474" s="16"/>
      <c r="DA474" s="16"/>
      <c r="DB474" s="16"/>
      <c r="DC474" s="16"/>
      <c r="DD474" s="16"/>
      <c r="DE474" s="16"/>
      <c r="DF474" s="16"/>
      <c r="DG474" s="16"/>
      <c r="DH474" s="16"/>
      <c r="DI474" s="16"/>
      <c r="DJ474" s="16"/>
      <c r="DK474" s="16"/>
      <c r="LK474" t="s">
        <v>28</v>
      </c>
      <c r="LL474">
        <v>18000</v>
      </c>
      <c r="LM474" t="s">
        <v>12</v>
      </c>
    </row>
    <row r="475" spans="1:325" ht="15.75" thickBot="1" x14ac:dyDescent="0.3">
      <c r="A475" s="9" t="s">
        <v>12</v>
      </c>
      <c r="B475" s="10" t="s">
        <v>55</v>
      </c>
      <c r="C475" s="10" t="s">
        <v>40</v>
      </c>
      <c r="D475" s="11">
        <v>46115</v>
      </c>
      <c r="E475" s="11">
        <f>DATE(YEAR($D475),MONTH($D475)-2,DAY($D475))</f>
        <v>46056</v>
      </c>
      <c r="F475" s="11">
        <f>DATE(YEAR($E475)+$LL475,MONTH($E475),DAY($E475))</f>
        <v>50439</v>
      </c>
      <c r="G475" s="11">
        <f>DATE(YEAR($F475)+$LL475,MONTH($F475),DAY($F475))</f>
        <v>54822</v>
      </c>
      <c r="H475" s="11">
        <f>DATE(YEAR($G475)+$LL475,MONTH($G475),DAY($G475))</f>
        <v>59205</v>
      </c>
      <c r="I475" s="11">
        <f>DATE(YEAR($H475)+$LL475,MONTH($H475),DAY($H475))</f>
        <v>63588</v>
      </c>
      <c r="J475" s="12">
        <f>DATE(YEAR($I475)+$LL475,MONTH($I475),DAY($I475))</f>
        <v>67971</v>
      </c>
      <c r="K475" s="15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16"/>
      <c r="AH475" s="16"/>
      <c r="AI475" s="16"/>
      <c r="AJ475" s="16"/>
      <c r="AK475" s="16"/>
      <c r="AL475" s="16"/>
      <c r="AM475" s="16"/>
      <c r="AN475" s="16"/>
      <c r="AO475" s="16"/>
      <c r="AP475" s="16"/>
      <c r="AQ475" s="16"/>
      <c r="AR475" s="16"/>
      <c r="AS475" s="16"/>
      <c r="AT475" s="16"/>
      <c r="AU475" s="16"/>
      <c r="AV475" s="16"/>
      <c r="AW475" s="16"/>
      <c r="AX475" s="16"/>
      <c r="AY475" s="16"/>
      <c r="AZ475" s="16"/>
      <c r="BA475" s="16"/>
      <c r="BB475" s="16"/>
      <c r="BC475" s="16"/>
      <c r="BD475" s="16"/>
      <c r="BE475" s="16"/>
      <c r="BF475" s="16"/>
      <c r="BG475" s="16"/>
      <c r="BH475" s="16"/>
      <c r="BI475" s="16"/>
      <c r="BJ475" s="16"/>
      <c r="BK475" s="16"/>
      <c r="BL475" s="16"/>
      <c r="BM475" s="16"/>
      <c r="BN475" s="16"/>
      <c r="BO475" s="16"/>
      <c r="BP475" s="16"/>
      <c r="BQ475" s="16"/>
      <c r="BR475" s="16"/>
      <c r="BS475" s="16"/>
      <c r="BT475" s="16"/>
      <c r="BU475" s="16"/>
      <c r="BV475" s="16"/>
      <c r="BW475" s="16"/>
      <c r="BX475" s="16"/>
      <c r="BY475" s="16"/>
      <c r="BZ475" s="16"/>
      <c r="CA475" s="16"/>
      <c r="CB475" s="16"/>
      <c r="CC475" s="16"/>
      <c r="CD475" s="16"/>
      <c r="CE475" s="16"/>
      <c r="CF475" s="16"/>
      <c r="CG475" s="16"/>
      <c r="CH475" s="16"/>
      <c r="CI475" s="16"/>
      <c r="CJ475" s="16"/>
      <c r="CK475" s="16"/>
      <c r="CL475" s="16"/>
      <c r="CM475" s="16"/>
      <c r="CN475" s="16"/>
      <c r="CO475" s="16"/>
      <c r="CP475" s="16"/>
      <c r="CQ475" s="16"/>
      <c r="CR475" s="16"/>
      <c r="CS475" s="16"/>
      <c r="CT475" s="16"/>
      <c r="CU475" s="16"/>
      <c r="CV475" s="16"/>
      <c r="CW475" s="16"/>
      <c r="CX475" s="16"/>
      <c r="CY475" s="16"/>
      <c r="CZ475" s="16"/>
      <c r="DA475" s="16"/>
      <c r="DB475" s="16"/>
      <c r="DC475" s="16"/>
      <c r="DD475" s="16"/>
      <c r="DE475" s="16"/>
      <c r="DF475" s="16"/>
      <c r="DG475" s="16"/>
      <c r="DH475" s="16"/>
      <c r="DI475" s="16"/>
      <c r="DJ475" s="16"/>
      <c r="DK475" s="16"/>
      <c r="LK475" t="s">
        <v>16</v>
      </c>
      <c r="LL475">
        <v>12</v>
      </c>
      <c r="LM475" t="s">
        <v>12</v>
      </c>
    </row>
    <row r="476" spans="1:325" ht="15.75" thickBot="1" x14ac:dyDescent="0.3">
      <c r="A476" s="9" t="s">
        <v>12</v>
      </c>
      <c r="B476" s="10" t="s">
        <v>55</v>
      </c>
      <c r="C476" s="10" t="s">
        <v>41</v>
      </c>
      <c r="D476" s="11">
        <v>43985.473611111112</v>
      </c>
      <c r="E476" s="11">
        <f>DATE(YEAR($D476),MONTH($D476)-1,DAY($D476))</f>
        <v>43954</v>
      </c>
      <c r="F476" s="11">
        <f>DATE(YEAR($E476),MONTH($E476),DAY($E476)+$LL476*30.4/10000)</f>
        <v>44683</v>
      </c>
      <c r="G476" s="11">
        <f>DATE(YEAR($F476),MONTH($F476),DAY($F476)+$LL476*30.4/10000)</f>
        <v>45412</v>
      </c>
      <c r="H476" s="11">
        <f>DATE(YEAR($G476),MONTH($G476),DAY($G476)+$LL476*30.4/10000)</f>
        <v>46141</v>
      </c>
      <c r="I476" s="11">
        <f>DATE(YEAR($H476),MONTH($H476),DAY($H476)+$LL476*30.4/10000)</f>
        <v>46870</v>
      </c>
      <c r="J476" s="12">
        <f>DATE(YEAR($I476),MONTH($I476),DAY($I476)+$LL476*30.4/10000)</f>
        <v>47599</v>
      </c>
      <c r="K476" s="15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  <c r="Z476" s="16">
        <v>1</v>
      </c>
      <c r="AA476" s="16"/>
      <c r="AB476" s="16"/>
      <c r="AC476" s="16"/>
      <c r="AD476" s="16"/>
      <c r="AE476" s="16"/>
      <c r="AF476" s="16"/>
      <c r="AG476" s="16"/>
      <c r="AH476" s="16"/>
      <c r="AI476" s="16"/>
      <c r="AJ476" s="16"/>
      <c r="AK476" s="16"/>
      <c r="AL476" s="16"/>
      <c r="AM476" s="16"/>
      <c r="AN476" s="16"/>
      <c r="AO476" s="16"/>
      <c r="AP476" s="16"/>
      <c r="AQ476" s="16"/>
      <c r="AR476" s="16"/>
      <c r="AS476" s="16"/>
      <c r="AT476" s="16"/>
      <c r="AU476" s="16"/>
      <c r="AV476" s="16"/>
      <c r="AW476" s="16"/>
      <c r="AX476" s="16"/>
      <c r="AY476" s="16"/>
      <c r="AZ476" s="16"/>
      <c r="BA476" s="16"/>
      <c r="BB476" s="16"/>
      <c r="BC476" s="16"/>
      <c r="BD476" s="16"/>
      <c r="BE476" s="16"/>
      <c r="BF476" s="16"/>
      <c r="BG476" s="16"/>
      <c r="BH476" s="16"/>
      <c r="BI476" s="16"/>
      <c r="BJ476" s="16"/>
      <c r="BK476" s="16"/>
      <c r="BL476" s="16"/>
      <c r="BM476" s="16"/>
      <c r="BN476" s="16"/>
      <c r="BO476" s="16"/>
      <c r="BP476" s="16"/>
      <c r="BQ476" s="16"/>
      <c r="BR476" s="16"/>
      <c r="BS476" s="16"/>
      <c r="BT476" s="16"/>
      <c r="BU476" s="16"/>
      <c r="BV476" s="16"/>
      <c r="BW476" s="16"/>
      <c r="BX476" s="16"/>
      <c r="BY476" s="16"/>
      <c r="BZ476" s="16"/>
      <c r="CA476" s="16"/>
      <c r="CB476" s="16"/>
      <c r="CC476" s="16"/>
      <c r="CD476" s="16"/>
      <c r="CE476" s="16"/>
      <c r="CF476" s="16"/>
      <c r="CG476" s="16"/>
      <c r="CH476" s="16"/>
      <c r="CI476" s="16"/>
      <c r="CJ476" s="16"/>
      <c r="CK476" s="16"/>
      <c r="CL476" s="16"/>
      <c r="CM476" s="16"/>
      <c r="CN476" s="16"/>
      <c r="CO476" s="16"/>
      <c r="CP476" s="16"/>
      <c r="CQ476" s="16"/>
      <c r="CR476" s="16"/>
      <c r="CS476" s="16"/>
      <c r="CT476" s="16"/>
      <c r="CU476" s="16"/>
      <c r="CV476" s="16"/>
      <c r="CW476" s="16"/>
      <c r="CX476" s="16"/>
      <c r="CY476" s="16"/>
      <c r="CZ476" s="16"/>
      <c r="DA476" s="16"/>
      <c r="DB476" s="16"/>
      <c r="DC476" s="16"/>
      <c r="DD476" s="16"/>
      <c r="DE476" s="16"/>
      <c r="DF476" s="16"/>
      <c r="DG476" s="16"/>
      <c r="DH476" s="16"/>
      <c r="DI476" s="16"/>
      <c r="DJ476" s="16"/>
      <c r="DK476" s="16"/>
      <c r="LK476" t="s">
        <v>15</v>
      </c>
      <c r="LL476">
        <v>240000</v>
      </c>
      <c r="LM476" t="s">
        <v>12</v>
      </c>
    </row>
    <row r="477" spans="1:325" ht="15.75" thickBot="1" x14ac:dyDescent="0.3">
      <c r="A477" s="9" t="s">
        <v>12</v>
      </c>
      <c r="B477" s="10" t="s">
        <v>55</v>
      </c>
      <c r="C477" s="10" t="s">
        <v>42</v>
      </c>
      <c r="D477" s="11">
        <v>44654.958333333336</v>
      </c>
      <c r="E477" s="11">
        <f>DATE(YEAR($D477),MONTH($D477)-1,DAY($D477))</f>
        <v>44623</v>
      </c>
      <c r="F477" s="11">
        <f>DATE(YEAR($E477)+$LL477,MONTH($E477),DAY($E477))</f>
        <v>47545</v>
      </c>
      <c r="G477" s="11">
        <f>DATE(YEAR($F477)+$LL477,MONTH($F477),DAY($F477))</f>
        <v>50467</v>
      </c>
      <c r="H477" s="11">
        <f>DATE(YEAR($G477)+$LL477,MONTH($G477),DAY($G477))</f>
        <v>53389</v>
      </c>
      <c r="I477" s="11">
        <f>DATE(YEAR($H477)+$LL477,MONTH($H477),DAY($H477))</f>
        <v>56311</v>
      </c>
      <c r="J477" s="12">
        <f>DATE(YEAR($I477)+$LL477,MONTH($I477),DAY($I477))</f>
        <v>59233</v>
      </c>
      <c r="K477" s="15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  <c r="AF477" s="16"/>
      <c r="AG477" s="16"/>
      <c r="AH477" s="16"/>
      <c r="AI477" s="16"/>
      <c r="AJ477" s="16"/>
      <c r="AK477" s="16"/>
      <c r="AL477" s="16"/>
      <c r="AM477" s="16"/>
      <c r="AN477" s="16"/>
      <c r="AO477" s="16"/>
      <c r="AP477" s="16"/>
      <c r="AQ477" s="16"/>
      <c r="AR477" s="16"/>
      <c r="AS477" s="16"/>
      <c r="AT477" s="16"/>
      <c r="AU477" s="16"/>
      <c r="AV477" s="16"/>
      <c r="AW477" s="16"/>
      <c r="AX477" s="16"/>
      <c r="AY477" s="16"/>
      <c r="AZ477" s="16"/>
      <c r="BA477" s="16"/>
      <c r="BB477" s="16"/>
      <c r="BC477" s="16"/>
      <c r="BD477" s="16"/>
      <c r="BE477" s="16"/>
      <c r="BF477" s="16"/>
      <c r="BG477" s="16"/>
      <c r="BH477" s="16"/>
      <c r="BI477" s="16"/>
      <c r="BJ477" s="16"/>
      <c r="BK477" s="16"/>
      <c r="BL477" s="16"/>
      <c r="BM477" s="16"/>
      <c r="BN477" s="16"/>
      <c r="BO477" s="16"/>
      <c r="BP477" s="16"/>
      <c r="BQ477" s="16"/>
      <c r="BR477" s="16"/>
      <c r="BS477" s="16"/>
      <c r="BT477" s="16"/>
      <c r="BU477" s="16"/>
      <c r="BV477" s="16"/>
      <c r="BW477" s="16"/>
      <c r="BX477" s="16"/>
      <c r="BY477" s="16"/>
      <c r="BZ477" s="16"/>
      <c r="CA477" s="16"/>
      <c r="CB477" s="16"/>
      <c r="CC477" s="16"/>
      <c r="CD477" s="16"/>
      <c r="CE477" s="16"/>
      <c r="CF477" s="16"/>
      <c r="CG477" s="16"/>
      <c r="CH477" s="16"/>
      <c r="CI477" s="16"/>
      <c r="CJ477" s="16"/>
      <c r="CK477" s="16"/>
      <c r="CL477" s="16"/>
      <c r="CM477" s="16"/>
      <c r="CN477" s="16"/>
      <c r="CO477" s="16"/>
      <c r="CP477" s="16"/>
      <c r="CQ477" s="16"/>
      <c r="CR477" s="16"/>
      <c r="CS477" s="16"/>
      <c r="CT477" s="16"/>
      <c r="CU477" s="16"/>
      <c r="CV477" s="16"/>
      <c r="CW477" s="16"/>
      <c r="CX477" s="16"/>
      <c r="CY477" s="16"/>
      <c r="CZ477" s="16"/>
      <c r="DA477" s="16"/>
      <c r="DB477" s="16"/>
      <c r="DC477" s="16"/>
      <c r="DD477" s="16"/>
      <c r="DE477" s="16"/>
      <c r="DF477" s="16"/>
      <c r="DG477" s="16"/>
      <c r="DH477" s="16"/>
      <c r="DI477" s="16"/>
      <c r="DJ477" s="16"/>
      <c r="DK477" s="16"/>
      <c r="LK477" t="s">
        <v>16</v>
      </c>
      <c r="LL477">
        <v>8</v>
      </c>
      <c r="LM477" t="s">
        <v>12</v>
      </c>
    </row>
    <row r="478" spans="1:325" ht="15.75" thickBot="1" x14ac:dyDescent="0.3">
      <c r="A478" s="9" t="s">
        <v>12</v>
      </c>
      <c r="B478" s="10" t="s">
        <v>55</v>
      </c>
      <c r="C478" s="10" t="s">
        <v>39</v>
      </c>
      <c r="D478" s="11">
        <v>46115</v>
      </c>
      <c r="E478" s="11">
        <f>DATE(YEAR($D478),MONTH($D478)-2,DAY($D478))</f>
        <v>46056</v>
      </c>
      <c r="F478" s="11">
        <f>DATE(YEAR($E478)+$LL478,MONTH($E478),DAY($E478))</f>
        <v>50439</v>
      </c>
      <c r="G478" s="11">
        <f>DATE(YEAR($F478)+$LL478,MONTH($F478),DAY($F478))</f>
        <v>54822</v>
      </c>
      <c r="H478" s="11">
        <f>DATE(YEAR($G478)+$LL478,MONTH($G478),DAY($G478))</f>
        <v>59205</v>
      </c>
      <c r="I478" s="11">
        <f>DATE(YEAR($H478)+$LL478,MONTH($H478),DAY($H478))</f>
        <v>63588</v>
      </c>
      <c r="J478" s="12">
        <f>DATE(YEAR($I478)+$LL478,MONTH($I478),DAY($I478))</f>
        <v>67971</v>
      </c>
      <c r="K478" s="15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  <c r="AF478" s="16"/>
      <c r="AG478" s="16"/>
      <c r="AH478" s="16"/>
      <c r="AI478" s="16"/>
      <c r="AJ478" s="16"/>
      <c r="AK478" s="16"/>
      <c r="AL478" s="16"/>
      <c r="AM478" s="16"/>
      <c r="AN478" s="16"/>
      <c r="AO478" s="16"/>
      <c r="AP478" s="16"/>
      <c r="AQ478" s="16"/>
      <c r="AR478" s="16"/>
      <c r="AS478" s="16"/>
      <c r="AT478" s="16"/>
      <c r="AU478" s="16"/>
      <c r="AV478" s="16"/>
      <c r="AW478" s="16"/>
      <c r="AX478" s="16"/>
      <c r="AY478" s="16"/>
      <c r="AZ478" s="16"/>
      <c r="BA478" s="16"/>
      <c r="BB478" s="16"/>
      <c r="BC478" s="16"/>
      <c r="BD478" s="16"/>
      <c r="BE478" s="16"/>
      <c r="BF478" s="16"/>
      <c r="BG478" s="16"/>
      <c r="BH478" s="16"/>
      <c r="BI478" s="16"/>
      <c r="BJ478" s="16"/>
      <c r="BK478" s="16"/>
      <c r="BL478" s="16"/>
      <c r="BM478" s="16"/>
      <c r="BN478" s="16"/>
      <c r="BO478" s="16"/>
      <c r="BP478" s="16"/>
      <c r="BQ478" s="16"/>
      <c r="BR478" s="16"/>
      <c r="BS478" s="16"/>
      <c r="BT478" s="16"/>
      <c r="BU478" s="16"/>
      <c r="BV478" s="16"/>
      <c r="BW478" s="16"/>
      <c r="BX478" s="16"/>
      <c r="BY478" s="16"/>
      <c r="BZ478" s="16"/>
      <c r="CA478" s="16"/>
      <c r="CB478" s="16"/>
      <c r="CC478" s="16"/>
      <c r="CD478" s="16"/>
      <c r="CE478" s="16"/>
      <c r="CF478" s="16"/>
      <c r="CG478" s="16"/>
      <c r="CH478" s="16"/>
      <c r="CI478" s="16"/>
      <c r="CJ478" s="16"/>
      <c r="CK478" s="16"/>
      <c r="CL478" s="16"/>
      <c r="CM478" s="16"/>
      <c r="CN478" s="16"/>
      <c r="CO478" s="16"/>
      <c r="CP478" s="16"/>
      <c r="CQ478" s="16"/>
      <c r="CR478" s="16"/>
      <c r="CS478" s="16"/>
      <c r="CT478" s="16"/>
      <c r="CU478" s="16"/>
      <c r="CV478" s="16"/>
      <c r="CW478" s="16"/>
      <c r="CX478" s="16"/>
      <c r="CY478" s="16"/>
      <c r="CZ478" s="16"/>
      <c r="DA478" s="16"/>
      <c r="DB478" s="16"/>
      <c r="DC478" s="16"/>
      <c r="DD478" s="16"/>
      <c r="DE478" s="16"/>
      <c r="DF478" s="16"/>
      <c r="DG478" s="16"/>
      <c r="DH478" s="16"/>
      <c r="DI478" s="16"/>
      <c r="DJ478" s="16"/>
      <c r="DK478" s="16"/>
      <c r="LK478" t="s">
        <v>16</v>
      </c>
      <c r="LL478">
        <v>12</v>
      </c>
      <c r="LM478" t="s">
        <v>12</v>
      </c>
    </row>
    <row r="479" spans="1:325" ht="15.75" thickBot="1" x14ac:dyDescent="0.3">
      <c r="A479" s="9" t="s">
        <v>12</v>
      </c>
      <c r="B479" s="10" t="s">
        <v>55</v>
      </c>
      <c r="C479" s="10" t="s">
        <v>44</v>
      </c>
      <c r="D479" s="11">
        <v>44088.40625</v>
      </c>
      <c r="E479" s="11">
        <f>DATE(YEAR($D479),MONTH($D479),DAY($D479)-7)</f>
        <v>44081</v>
      </c>
      <c r="F479" s="11">
        <f>DATE(YEAR($E479),MONTH($E479)+$LL479,DAY($E479))</f>
        <v>44658</v>
      </c>
      <c r="G479" s="11">
        <f>DATE(YEAR($F479),MONTH($F479)+$LL479,DAY($F479))</f>
        <v>45237</v>
      </c>
      <c r="H479" s="11">
        <f>DATE(YEAR($G479),MONTH($G479)+$LL479,DAY($G479))</f>
        <v>45815</v>
      </c>
      <c r="I479" s="11">
        <f>DATE(YEAR($H479),MONTH($H479)+$LL479,DAY($H479))</f>
        <v>46394</v>
      </c>
      <c r="J479" s="12">
        <f>DATE(YEAR($I479),MONTH($I479)+$LL479,DAY($I479))</f>
        <v>46972</v>
      </c>
      <c r="K479" s="15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  <c r="AF479" s="16"/>
      <c r="AG479" s="16"/>
      <c r="AH479" s="16"/>
      <c r="AI479" s="16"/>
      <c r="AJ479" s="16"/>
      <c r="AK479" s="16"/>
      <c r="AL479" s="16"/>
      <c r="AM479" s="16"/>
      <c r="AN479" s="16"/>
      <c r="AO479" s="16"/>
      <c r="AP479" s="16"/>
      <c r="AQ479" s="16"/>
      <c r="AR479" s="16"/>
      <c r="AS479" s="16">
        <v>1</v>
      </c>
      <c r="AT479" s="16"/>
      <c r="AU479" s="16"/>
      <c r="AV479" s="16"/>
      <c r="AW479" s="16"/>
      <c r="AX479" s="16"/>
      <c r="AY479" s="16"/>
      <c r="AZ479" s="16"/>
      <c r="BA479" s="16"/>
      <c r="BB479" s="16"/>
      <c r="BC479" s="16"/>
      <c r="BD479" s="16"/>
      <c r="BE479" s="16"/>
      <c r="BF479" s="16"/>
      <c r="BG479" s="16"/>
      <c r="BH479" s="16"/>
      <c r="BI479" s="16"/>
      <c r="BJ479" s="16"/>
      <c r="BK479" s="16"/>
      <c r="BL479" s="16"/>
      <c r="BM479" s="16"/>
      <c r="BN479" s="16"/>
      <c r="BO479" s="16"/>
      <c r="BP479" s="16"/>
      <c r="BQ479" s="16"/>
      <c r="BR479" s="16"/>
      <c r="BS479" s="16"/>
      <c r="BT479" s="16"/>
      <c r="BU479" s="16"/>
      <c r="BV479" s="16"/>
      <c r="BW479" s="16"/>
      <c r="BX479" s="16"/>
      <c r="BY479" s="16"/>
      <c r="BZ479" s="16"/>
      <c r="CA479" s="16"/>
      <c r="CB479" s="16"/>
      <c r="CC479" s="16"/>
      <c r="CD479" s="16"/>
      <c r="CE479" s="16"/>
      <c r="CF479" s="16"/>
      <c r="CG479" s="16"/>
      <c r="CH479" s="16"/>
      <c r="CI479" s="16"/>
      <c r="CJ479" s="16"/>
      <c r="CK479" s="16"/>
      <c r="CL479" s="16"/>
      <c r="CM479" s="16"/>
      <c r="CN479" s="16"/>
      <c r="CO479" s="16"/>
      <c r="CP479" s="16"/>
      <c r="CQ479" s="16"/>
      <c r="CR479" s="16"/>
      <c r="CS479" s="16"/>
      <c r="CT479" s="16"/>
      <c r="CU479" s="16"/>
      <c r="CV479" s="16"/>
      <c r="CW479" s="16"/>
      <c r="CX479" s="16"/>
      <c r="CY479" s="16"/>
      <c r="CZ479" s="16"/>
      <c r="DA479" s="16"/>
      <c r="DB479" s="16"/>
      <c r="DC479" s="16"/>
      <c r="DD479" s="16"/>
      <c r="DE479" s="16"/>
      <c r="DF479" s="16"/>
      <c r="DG479" s="16"/>
      <c r="DH479" s="16"/>
      <c r="DI479" s="16"/>
      <c r="DJ479" s="16"/>
      <c r="DK479" s="16"/>
      <c r="LK479" t="s">
        <v>18</v>
      </c>
      <c r="LL479">
        <v>19</v>
      </c>
      <c r="LM479" t="s">
        <v>12</v>
      </c>
    </row>
    <row r="480" spans="1:325" ht="15.75" thickBot="1" x14ac:dyDescent="0.3">
      <c r="A480" s="9" t="s">
        <v>12</v>
      </c>
      <c r="B480" s="10" t="s">
        <v>55</v>
      </c>
      <c r="C480" s="10" t="s">
        <v>45</v>
      </c>
      <c r="D480" s="11">
        <v>44083.439583333333</v>
      </c>
      <c r="E480" s="11">
        <f>DATE(YEAR($D480),MONTH($D480),DAY($D480)-7)</f>
        <v>44076</v>
      </c>
      <c r="F480" s="11">
        <f>DATE(YEAR($E480),MONTH($E480)+$LL480,DAY($E480))</f>
        <v>44471</v>
      </c>
      <c r="G480" s="11">
        <f>DATE(YEAR($F480),MONTH($F480)+$LL480,DAY($F480))</f>
        <v>44867</v>
      </c>
      <c r="H480" s="11">
        <f>DATE(YEAR($G480),MONTH($G480)+$LL480,DAY($G480))</f>
        <v>45262</v>
      </c>
      <c r="I480" s="11">
        <f>DATE(YEAR($H480),MONTH($H480)+$LL480,DAY($H480))</f>
        <v>45659</v>
      </c>
      <c r="J480" s="12">
        <f>DATE(YEAR($I480),MONTH($I480)+$LL480,DAY($I480))</f>
        <v>46055</v>
      </c>
      <c r="K480" s="15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  <c r="AF480" s="16"/>
      <c r="AG480" s="16"/>
      <c r="AH480" s="16"/>
      <c r="AI480" s="16"/>
      <c r="AJ480" s="16"/>
      <c r="AK480" s="16"/>
      <c r="AL480" s="16"/>
      <c r="AM480" s="16"/>
      <c r="AN480" s="16"/>
      <c r="AO480" s="16"/>
      <c r="AP480" s="16"/>
      <c r="AQ480" s="16"/>
      <c r="AR480" s="16">
        <v>1</v>
      </c>
      <c r="AS480" s="16"/>
      <c r="AT480" s="16"/>
      <c r="AU480" s="16"/>
      <c r="AV480" s="16"/>
      <c r="AW480" s="16"/>
      <c r="AX480" s="16"/>
      <c r="AY480" s="16"/>
      <c r="AZ480" s="16"/>
      <c r="BA480" s="16"/>
      <c r="BB480" s="16"/>
      <c r="BC480" s="16"/>
      <c r="BD480" s="16"/>
      <c r="BE480" s="16"/>
      <c r="BF480" s="16"/>
      <c r="BG480" s="16"/>
      <c r="BH480" s="16"/>
      <c r="BI480" s="16"/>
      <c r="BJ480" s="16"/>
      <c r="BK480" s="16"/>
      <c r="BL480" s="16"/>
      <c r="BM480" s="16"/>
      <c r="BN480" s="16"/>
      <c r="BO480" s="16"/>
      <c r="BP480" s="16"/>
      <c r="BQ480" s="16"/>
      <c r="BR480" s="16"/>
      <c r="BS480" s="16"/>
      <c r="BT480" s="16"/>
      <c r="BU480" s="16"/>
      <c r="BV480" s="16"/>
      <c r="BW480" s="16"/>
      <c r="BX480" s="16"/>
      <c r="BY480" s="16"/>
      <c r="BZ480" s="16"/>
      <c r="CA480" s="16"/>
      <c r="CB480" s="16"/>
      <c r="CC480" s="16"/>
      <c r="CD480" s="16"/>
      <c r="CE480" s="16"/>
      <c r="CF480" s="16"/>
      <c r="CG480" s="16"/>
      <c r="CH480" s="16"/>
      <c r="CI480" s="16"/>
      <c r="CJ480" s="16"/>
      <c r="CK480" s="16"/>
      <c r="CL480" s="16"/>
      <c r="CM480" s="16"/>
      <c r="CN480" s="16"/>
      <c r="CO480" s="16"/>
      <c r="CP480" s="16"/>
      <c r="CQ480" s="16"/>
      <c r="CR480" s="16"/>
      <c r="CS480" s="16"/>
      <c r="CT480" s="16"/>
      <c r="CU480" s="16"/>
      <c r="CV480" s="16">
        <v>1</v>
      </c>
      <c r="CW480" s="16"/>
      <c r="CX480" s="16"/>
      <c r="CY480" s="16"/>
      <c r="CZ480" s="16"/>
      <c r="DA480" s="16"/>
      <c r="DB480" s="16"/>
      <c r="DC480" s="16"/>
      <c r="DD480" s="16"/>
      <c r="DE480" s="16"/>
      <c r="DF480" s="16"/>
      <c r="DG480" s="16"/>
      <c r="DH480" s="16"/>
      <c r="DI480" s="16"/>
      <c r="DJ480" s="16"/>
      <c r="DK480" s="16"/>
      <c r="LK480" t="s">
        <v>18</v>
      </c>
      <c r="LL480">
        <v>13</v>
      </c>
      <c r="LM480" t="s">
        <v>12</v>
      </c>
    </row>
    <row r="481" spans="1:325" ht="15.75" thickBot="1" x14ac:dyDescent="0.3">
      <c r="A481" s="9" t="s">
        <v>12</v>
      </c>
      <c r="B481" s="10" t="s">
        <v>55</v>
      </c>
      <c r="C481" s="10" t="s">
        <v>32</v>
      </c>
      <c r="D481" s="11">
        <v>43985.473611111112</v>
      </c>
      <c r="E481" s="11">
        <f>DATE(YEAR($D481),MONTH($D481)-1,DAY($D481))</f>
        <v>43954</v>
      </c>
      <c r="F481" s="11">
        <f>DATE(YEAR($E481),MONTH($E481),DAY($E481)+$LL481*30.4/10000)</f>
        <v>44683</v>
      </c>
      <c r="G481" s="11">
        <f>DATE(YEAR($F481),MONTH($F481),DAY($F481)+$LL481*30.4/10000)</f>
        <v>45412</v>
      </c>
      <c r="H481" s="11">
        <f>DATE(YEAR($G481),MONTH($G481),DAY($G481)+$LL481*30.4/10000)</f>
        <v>46141</v>
      </c>
      <c r="I481" s="11">
        <f>DATE(YEAR($H481),MONTH($H481),DAY($H481)+$LL481*30.4/10000)</f>
        <v>46870</v>
      </c>
      <c r="J481" s="12">
        <f>DATE(YEAR($I481),MONTH($I481),DAY($I481)+$LL481*30.4/10000)</f>
        <v>47599</v>
      </c>
      <c r="K481" s="15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>
        <v>1</v>
      </c>
      <c r="AA481" s="16"/>
      <c r="AB481" s="16"/>
      <c r="AC481" s="16"/>
      <c r="AD481" s="16"/>
      <c r="AE481" s="16"/>
      <c r="AF481" s="16"/>
      <c r="AG481" s="16"/>
      <c r="AH481" s="16"/>
      <c r="AI481" s="16"/>
      <c r="AJ481" s="16"/>
      <c r="AK481" s="16"/>
      <c r="AL481" s="16"/>
      <c r="AM481" s="16"/>
      <c r="AN481" s="16"/>
      <c r="AO481" s="16"/>
      <c r="AP481" s="16"/>
      <c r="AQ481" s="16"/>
      <c r="AR481" s="16"/>
      <c r="AS481" s="16"/>
      <c r="AT481" s="16"/>
      <c r="AU481" s="16"/>
      <c r="AV481" s="16"/>
      <c r="AW481" s="16"/>
      <c r="AX481" s="16"/>
      <c r="AY481" s="16"/>
      <c r="AZ481" s="16"/>
      <c r="BA481" s="16"/>
      <c r="BB481" s="16"/>
      <c r="BC481" s="16"/>
      <c r="BD481" s="16"/>
      <c r="BE481" s="16"/>
      <c r="BF481" s="16"/>
      <c r="BG481" s="16"/>
      <c r="BH481" s="16"/>
      <c r="BI481" s="16"/>
      <c r="BJ481" s="16"/>
      <c r="BK481" s="16"/>
      <c r="BL481" s="16"/>
      <c r="BM481" s="16"/>
      <c r="BN481" s="16"/>
      <c r="BO481" s="16"/>
      <c r="BP481" s="16"/>
      <c r="BQ481" s="16"/>
      <c r="BR481" s="16"/>
      <c r="BS481" s="16"/>
      <c r="BT481" s="16"/>
      <c r="BU481" s="16"/>
      <c r="BV481" s="16"/>
      <c r="BW481" s="16"/>
      <c r="BX481" s="16"/>
      <c r="BY481" s="16"/>
      <c r="BZ481" s="16"/>
      <c r="CA481" s="16"/>
      <c r="CB481" s="16"/>
      <c r="CC481" s="16"/>
      <c r="CD481" s="16"/>
      <c r="CE481" s="16"/>
      <c r="CF481" s="16"/>
      <c r="CG481" s="16"/>
      <c r="CH481" s="16"/>
      <c r="CI481" s="16"/>
      <c r="CJ481" s="16"/>
      <c r="CK481" s="16"/>
      <c r="CL481" s="16"/>
      <c r="CM481" s="16"/>
      <c r="CN481" s="16"/>
      <c r="CO481" s="16"/>
      <c r="CP481" s="16"/>
      <c r="CQ481" s="16"/>
      <c r="CR481" s="16"/>
      <c r="CS481" s="16"/>
      <c r="CT481" s="16"/>
      <c r="CU481" s="16"/>
      <c r="CV481" s="16"/>
      <c r="CW481" s="16"/>
      <c r="CX481" s="16"/>
      <c r="CY481" s="16"/>
      <c r="CZ481" s="16"/>
      <c r="DA481" s="16"/>
      <c r="DB481" s="16"/>
      <c r="DC481" s="16"/>
      <c r="DD481" s="16"/>
      <c r="DE481" s="16"/>
      <c r="DF481" s="16"/>
      <c r="DG481" s="16"/>
      <c r="DH481" s="16"/>
      <c r="DI481" s="16"/>
      <c r="DJ481" s="16"/>
      <c r="DK481" s="16"/>
      <c r="LK481" t="s">
        <v>15</v>
      </c>
      <c r="LL481">
        <v>240000</v>
      </c>
      <c r="LM481" t="s">
        <v>12</v>
      </c>
    </row>
    <row r="482" spans="1:325" ht="15.75" thickBot="1" x14ac:dyDescent="0.3">
      <c r="A482" s="9" t="s">
        <v>12</v>
      </c>
      <c r="B482" s="10" t="s">
        <v>55</v>
      </c>
      <c r="C482" s="10" t="s">
        <v>33</v>
      </c>
      <c r="D482" s="11">
        <v>46518.277083333334</v>
      </c>
      <c r="E482" s="11">
        <f>DATE(YEAR($D482),MONTH($D482)-1,DAY($D482))</f>
        <v>46488</v>
      </c>
      <c r="F482" s="11">
        <f>DATE(YEAR($E482),MONTH($E482),DAY($E482)+$LL482/10)</f>
        <v>47088</v>
      </c>
      <c r="G482" s="11">
        <f>DATE(YEAR($F482),MONTH($F482),DAY($F482)+$LL482/10)</f>
        <v>47688</v>
      </c>
      <c r="H482" s="11">
        <f>DATE(YEAR($G482),MONTH($G482),DAY($G482)+$LL482/10)</f>
        <v>48288</v>
      </c>
      <c r="I482" s="11">
        <f>DATE(YEAR($H482),MONTH($H482),DAY($H482)+$LL482/10)</f>
        <v>48888</v>
      </c>
      <c r="J482" s="12">
        <f>DATE(YEAR($I482),MONTH($I482),DAY($I482)+$LL482/10)</f>
        <v>49488</v>
      </c>
      <c r="K482" s="15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16"/>
      <c r="AH482" s="16"/>
      <c r="AI482" s="16"/>
      <c r="AJ482" s="16"/>
      <c r="AK482" s="16"/>
      <c r="AL482" s="16"/>
      <c r="AM482" s="16"/>
      <c r="AN482" s="16"/>
      <c r="AO482" s="16"/>
      <c r="AP482" s="16"/>
      <c r="AQ482" s="16"/>
      <c r="AR482" s="16"/>
      <c r="AS482" s="16"/>
      <c r="AT482" s="16"/>
      <c r="AU482" s="16"/>
      <c r="AV482" s="16"/>
      <c r="AW482" s="16"/>
      <c r="AX482" s="16"/>
      <c r="AY482" s="16"/>
      <c r="AZ482" s="16"/>
      <c r="BA482" s="16"/>
      <c r="BB482" s="16"/>
      <c r="BC482" s="16"/>
      <c r="BD482" s="16"/>
      <c r="BE482" s="16"/>
      <c r="BF482" s="16"/>
      <c r="BG482" s="16"/>
      <c r="BH482" s="16"/>
      <c r="BI482" s="16"/>
      <c r="BJ482" s="16"/>
      <c r="BK482" s="16"/>
      <c r="BL482" s="16"/>
      <c r="BM482" s="16"/>
      <c r="BN482" s="16"/>
      <c r="BO482" s="16"/>
      <c r="BP482" s="16"/>
      <c r="BQ482" s="16"/>
      <c r="BR482" s="16"/>
      <c r="BS482" s="16"/>
      <c r="BT482" s="16"/>
      <c r="BU482" s="16"/>
      <c r="BV482" s="16"/>
      <c r="BW482" s="16"/>
      <c r="BX482" s="16"/>
      <c r="BY482" s="16"/>
      <c r="BZ482" s="16"/>
      <c r="CA482" s="16"/>
      <c r="CB482" s="16"/>
      <c r="CC482" s="16"/>
      <c r="CD482" s="16"/>
      <c r="CE482" s="16"/>
      <c r="CF482" s="16"/>
      <c r="CG482" s="16"/>
      <c r="CH482" s="16"/>
      <c r="CI482" s="16"/>
      <c r="CJ482" s="16"/>
      <c r="CK482" s="16"/>
      <c r="CL482" s="16"/>
      <c r="CM482" s="16"/>
      <c r="CN482" s="16"/>
      <c r="CO482" s="16"/>
      <c r="CP482" s="16"/>
      <c r="CQ482" s="16"/>
      <c r="CR482" s="16"/>
      <c r="CS482" s="16"/>
      <c r="CT482" s="16"/>
      <c r="CU482" s="16"/>
      <c r="CV482" s="16"/>
      <c r="CW482" s="16"/>
      <c r="CX482" s="16"/>
      <c r="CY482" s="16"/>
      <c r="CZ482" s="16"/>
      <c r="DA482" s="16"/>
      <c r="DB482" s="16"/>
      <c r="DC482" s="16"/>
      <c r="DD482" s="16"/>
      <c r="DE482" s="16"/>
      <c r="DF482" s="16"/>
      <c r="DG482" s="16"/>
      <c r="DH482" s="16"/>
      <c r="DI482" s="16"/>
      <c r="DJ482" s="16"/>
      <c r="DK482" s="16"/>
      <c r="LK482" t="s">
        <v>21</v>
      </c>
      <c r="LL482">
        <v>6000</v>
      </c>
      <c r="LM482" t="s">
        <v>12</v>
      </c>
    </row>
    <row r="483" spans="1:325" ht="15.75" thickBot="1" x14ac:dyDescent="0.3">
      <c r="A483" s="9" t="s">
        <v>12</v>
      </c>
      <c r="B483" s="10" t="s">
        <v>55</v>
      </c>
      <c r="C483" s="10" t="s">
        <v>33</v>
      </c>
      <c r="D483" s="11">
        <v>45780.542361111111</v>
      </c>
      <c r="E483" s="11">
        <f>DATE(YEAR($D483),MONTH($D483)-1,DAY($D483))</f>
        <v>45750</v>
      </c>
      <c r="F483" s="11">
        <f>DATE(YEAR($E483),MONTH($E483),DAY($E483)+$LL483/10)</f>
        <v>46350</v>
      </c>
      <c r="G483" s="11">
        <f>DATE(YEAR($F483),MONTH($F483),DAY($F483)+$LL483/10)</f>
        <v>46950</v>
      </c>
      <c r="H483" s="11">
        <f>DATE(YEAR($G483),MONTH($G483),DAY($G483)+$LL483/10)</f>
        <v>47550</v>
      </c>
      <c r="I483" s="11">
        <f>DATE(YEAR($H483),MONTH($H483),DAY($H483)+$LL483/10)</f>
        <v>48150</v>
      </c>
      <c r="J483" s="12">
        <f>DATE(YEAR($I483),MONTH($I483),DAY($I483)+$LL483/10)</f>
        <v>48750</v>
      </c>
      <c r="K483" s="15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  <c r="AF483" s="16"/>
      <c r="AG483" s="16"/>
      <c r="AH483" s="16"/>
      <c r="AI483" s="16"/>
      <c r="AJ483" s="16"/>
      <c r="AK483" s="16"/>
      <c r="AL483" s="16"/>
      <c r="AM483" s="16"/>
      <c r="AN483" s="16"/>
      <c r="AO483" s="16"/>
      <c r="AP483" s="16"/>
      <c r="AQ483" s="16"/>
      <c r="AR483" s="16"/>
      <c r="AS483" s="16"/>
      <c r="AT483" s="16"/>
      <c r="AU483" s="16"/>
      <c r="AV483" s="16"/>
      <c r="AW483" s="16"/>
      <c r="AX483" s="16"/>
      <c r="AY483" s="16"/>
      <c r="AZ483" s="16"/>
      <c r="BA483" s="16"/>
      <c r="BB483" s="16"/>
      <c r="BC483" s="16"/>
      <c r="BD483" s="16"/>
      <c r="BE483" s="16"/>
      <c r="BF483" s="16"/>
      <c r="BG483" s="16"/>
      <c r="BH483" s="16"/>
      <c r="BI483" s="16"/>
      <c r="BJ483" s="16"/>
      <c r="BK483" s="16"/>
      <c r="BL483" s="16"/>
      <c r="BM483" s="16"/>
      <c r="BN483" s="16"/>
      <c r="BO483" s="16"/>
      <c r="BP483" s="16"/>
      <c r="BQ483" s="16"/>
      <c r="BR483" s="16"/>
      <c r="BS483" s="16"/>
      <c r="BT483" s="16"/>
      <c r="BU483" s="16"/>
      <c r="BV483" s="16"/>
      <c r="BW483" s="16"/>
      <c r="BX483" s="16"/>
      <c r="BY483" s="16"/>
      <c r="BZ483" s="16"/>
      <c r="CA483" s="16"/>
      <c r="CB483" s="16"/>
      <c r="CC483" s="16"/>
      <c r="CD483" s="16"/>
      <c r="CE483" s="16"/>
      <c r="CF483" s="16"/>
      <c r="CG483" s="16"/>
      <c r="CH483" s="16"/>
      <c r="CI483" s="16"/>
      <c r="CJ483" s="16"/>
      <c r="CK483" s="16"/>
      <c r="CL483" s="16"/>
      <c r="CM483" s="16"/>
      <c r="CN483" s="16"/>
      <c r="CO483" s="16"/>
      <c r="CP483" s="16"/>
      <c r="CQ483" s="16"/>
      <c r="CR483" s="16"/>
      <c r="CS483" s="16"/>
      <c r="CT483" s="16"/>
      <c r="CU483" s="16"/>
      <c r="CV483" s="16"/>
      <c r="CW483" s="16"/>
      <c r="CX483" s="16"/>
      <c r="CY483" s="16"/>
      <c r="CZ483" s="16"/>
      <c r="DA483" s="16"/>
      <c r="DB483" s="16"/>
      <c r="DC483" s="16"/>
      <c r="DD483" s="16"/>
      <c r="DE483" s="16"/>
      <c r="DF483" s="16"/>
      <c r="DG483" s="16"/>
      <c r="DH483" s="16"/>
      <c r="DI483" s="16"/>
      <c r="DJ483" s="16"/>
      <c r="DK483" s="16"/>
      <c r="LK483" t="s">
        <v>21</v>
      </c>
      <c r="LL483">
        <v>6000</v>
      </c>
      <c r="LM483" t="s">
        <v>12</v>
      </c>
    </row>
    <row r="484" spans="1:325" ht="15.75" thickBot="1" x14ac:dyDescent="0.3">
      <c r="A484" s="9" t="s">
        <v>12</v>
      </c>
      <c r="B484" s="10" t="s">
        <v>55</v>
      </c>
      <c r="C484" s="10" t="s">
        <v>34</v>
      </c>
      <c r="D484" s="11">
        <v>44460.415972222225</v>
      </c>
      <c r="E484" s="11">
        <f>DATE(YEAR($D484),MONTH($D484),DAY($D484)-7)</f>
        <v>44453</v>
      </c>
      <c r="F484" s="11">
        <f>DATE(YEAR($E484),MONTH($E484)+$LL484,DAY($E484))</f>
        <v>45579</v>
      </c>
      <c r="G484" s="11">
        <f>DATE(YEAR($F484),MONTH($F484)+$LL484,DAY($F484))</f>
        <v>46705</v>
      </c>
      <c r="H484" s="11">
        <f>DATE(YEAR($G484),MONTH($G484)+$LL484,DAY($G484))</f>
        <v>47831</v>
      </c>
      <c r="I484" s="11">
        <f>DATE(YEAR($H484),MONTH($H484)+$LL484,DAY($H484))</f>
        <v>48958</v>
      </c>
      <c r="J484" s="12">
        <f>DATE(YEAR($I484),MONTH($I484)+$LL484,DAY($I484))</f>
        <v>50085</v>
      </c>
      <c r="K484" s="15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  <c r="AF484" s="16"/>
      <c r="AG484" s="16"/>
      <c r="AH484" s="16"/>
      <c r="AI484" s="16"/>
      <c r="AJ484" s="16"/>
      <c r="AK484" s="16"/>
      <c r="AL484" s="16"/>
      <c r="AM484" s="16"/>
      <c r="AN484" s="16"/>
      <c r="AO484" s="16"/>
      <c r="AP484" s="16"/>
      <c r="AQ484" s="16"/>
      <c r="AR484" s="16"/>
      <c r="AS484" s="16"/>
      <c r="AT484" s="16"/>
      <c r="AU484" s="16"/>
      <c r="AV484" s="16"/>
      <c r="AW484" s="16"/>
      <c r="AX484" s="16"/>
      <c r="AY484" s="16"/>
      <c r="AZ484" s="16"/>
      <c r="BA484" s="16"/>
      <c r="BB484" s="16"/>
      <c r="BC484" s="16"/>
      <c r="BD484" s="16"/>
      <c r="BE484" s="16"/>
      <c r="BF484" s="16"/>
      <c r="BG484" s="16"/>
      <c r="BH484" s="16"/>
      <c r="BI484" s="16"/>
      <c r="BJ484" s="16"/>
      <c r="BK484" s="16"/>
      <c r="BL484" s="16"/>
      <c r="BM484" s="16"/>
      <c r="BN484" s="16"/>
      <c r="BO484" s="16"/>
      <c r="BP484" s="16"/>
      <c r="BQ484" s="16"/>
      <c r="BR484" s="16"/>
      <c r="BS484" s="16"/>
      <c r="BT484" s="16"/>
      <c r="BU484" s="16"/>
      <c r="BV484" s="16"/>
      <c r="BW484" s="16"/>
      <c r="BX484" s="16"/>
      <c r="BY484" s="16"/>
      <c r="BZ484" s="16"/>
      <c r="CA484" s="16"/>
      <c r="CB484" s="16"/>
      <c r="CC484" s="16"/>
      <c r="CD484" s="16"/>
      <c r="CE484" s="16"/>
      <c r="CF484" s="16"/>
      <c r="CG484" s="16"/>
      <c r="CH484" s="16"/>
      <c r="CI484" s="16"/>
      <c r="CJ484" s="16"/>
      <c r="CK484" s="16"/>
      <c r="CL484" s="16"/>
      <c r="CM484" s="16"/>
      <c r="CN484" s="16"/>
      <c r="CO484" s="16"/>
      <c r="CP484" s="16"/>
      <c r="CQ484" s="16"/>
      <c r="CR484" s="16"/>
      <c r="CS484" s="16"/>
      <c r="CT484" s="16">
        <v>1</v>
      </c>
      <c r="CU484" s="16"/>
      <c r="CV484" s="16"/>
      <c r="CW484" s="16"/>
      <c r="CX484" s="16"/>
      <c r="CY484" s="16"/>
      <c r="CZ484" s="16"/>
      <c r="DA484" s="16"/>
      <c r="DB484" s="16"/>
      <c r="DC484" s="16"/>
      <c r="DD484" s="16"/>
      <c r="DE484" s="16"/>
      <c r="DF484" s="16"/>
      <c r="DG484" s="16"/>
      <c r="DH484" s="16"/>
      <c r="DI484" s="16"/>
      <c r="DJ484" s="16"/>
      <c r="DK484" s="16"/>
      <c r="LK484" t="s">
        <v>18</v>
      </c>
      <c r="LL484">
        <v>37</v>
      </c>
      <c r="LM484" t="s">
        <v>12</v>
      </c>
    </row>
    <row r="485" spans="1:325" ht="15.75" thickBot="1" x14ac:dyDescent="0.3">
      <c r="A485" s="9" t="s">
        <v>12</v>
      </c>
      <c r="B485" s="10" t="s">
        <v>55</v>
      </c>
      <c r="C485" s="10" t="s">
        <v>38</v>
      </c>
      <c r="D485" s="11">
        <v>44718.651388888888</v>
      </c>
      <c r="E485" s="11">
        <f>DATE(YEAR($D485),MONTH($D485)-1,DAY($D485))</f>
        <v>44687</v>
      </c>
      <c r="F485" s="11">
        <f>DATE(YEAR($E485),MONTH($E485),DAY($E485)+$LL485*30.4/650)</f>
        <v>45528</v>
      </c>
      <c r="G485" s="11">
        <f>DATE(YEAR($F485),MONTH($F485),DAY($F485)+$LL485*30.4/650)</f>
        <v>46369</v>
      </c>
      <c r="H485" s="11">
        <f>DATE(YEAR($G485),MONTH($G485),DAY($G485)+$LL485*30.4/650)</f>
        <v>47210</v>
      </c>
      <c r="I485" s="11">
        <f>DATE(YEAR($H485),MONTH($H485),DAY($H485)+$LL485*30.4/650)</f>
        <v>48051</v>
      </c>
      <c r="J485" s="12">
        <f>DATE(YEAR($I485),MONTH($I485),DAY($I485)+$LL485*30.4/650)</f>
        <v>48892</v>
      </c>
      <c r="K485" s="15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  <c r="AF485" s="16"/>
      <c r="AG485" s="16"/>
      <c r="AH485" s="16"/>
      <c r="AI485" s="16"/>
      <c r="AJ485" s="16"/>
      <c r="AK485" s="16"/>
      <c r="AL485" s="16"/>
      <c r="AM485" s="16"/>
      <c r="AN485" s="16"/>
      <c r="AO485" s="16"/>
      <c r="AP485" s="16"/>
      <c r="AQ485" s="16"/>
      <c r="AR485" s="16"/>
      <c r="AS485" s="16"/>
      <c r="AT485" s="16"/>
      <c r="AU485" s="16"/>
      <c r="AV485" s="16"/>
      <c r="AW485" s="16"/>
      <c r="AX485" s="16"/>
      <c r="AY485" s="16"/>
      <c r="AZ485" s="16"/>
      <c r="BA485" s="16"/>
      <c r="BB485" s="16"/>
      <c r="BC485" s="16"/>
      <c r="BD485" s="16"/>
      <c r="BE485" s="16"/>
      <c r="BF485" s="16"/>
      <c r="BG485" s="16"/>
      <c r="BH485" s="16"/>
      <c r="BI485" s="16"/>
      <c r="BJ485" s="16"/>
      <c r="BK485" s="16"/>
      <c r="BL485" s="16"/>
      <c r="BM485" s="16"/>
      <c r="BN485" s="16"/>
      <c r="BO485" s="16"/>
      <c r="BP485" s="16"/>
      <c r="BQ485" s="16"/>
      <c r="BR485" s="16"/>
      <c r="BS485" s="16"/>
      <c r="BT485" s="16"/>
      <c r="BU485" s="16"/>
      <c r="BV485" s="16"/>
      <c r="BW485" s="16"/>
      <c r="BX485" s="16"/>
      <c r="BY485" s="16"/>
      <c r="BZ485" s="16"/>
      <c r="CA485" s="16"/>
      <c r="CB485" s="16"/>
      <c r="CC485" s="16"/>
      <c r="CD485" s="16"/>
      <c r="CE485" s="16"/>
      <c r="CF485" s="16"/>
      <c r="CG485" s="16"/>
      <c r="CH485" s="16"/>
      <c r="CI485" s="16"/>
      <c r="CJ485" s="16"/>
      <c r="CK485" s="16"/>
      <c r="CL485" s="16"/>
      <c r="CM485" s="16"/>
      <c r="CN485" s="16"/>
      <c r="CO485" s="16"/>
      <c r="CP485" s="16"/>
      <c r="CQ485" s="16"/>
      <c r="CR485" s="16"/>
      <c r="CS485" s="16"/>
      <c r="CT485" s="16"/>
      <c r="CU485" s="16"/>
      <c r="CV485" s="16"/>
      <c r="CW485" s="16"/>
      <c r="CX485" s="16"/>
      <c r="CY485" s="16"/>
      <c r="CZ485" s="16"/>
      <c r="DA485" s="16"/>
      <c r="DB485" s="16"/>
      <c r="DC485" s="16"/>
      <c r="DD485" s="16"/>
      <c r="DE485" s="16"/>
      <c r="DF485" s="16"/>
      <c r="DG485" s="16"/>
      <c r="DH485" s="16"/>
      <c r="DI485" s="16"/>
      <c r="DJ485" s="16"/>
      <c r="DK485" s="16"/>
      <c r="LK485" t="s">
        <v>28</v>
      </c>
      <c r="LL485">
        <v>18000</v>
      </c>
      <c r="LM485" t="s">
        <v>12</v>
      </c>
    </row>
    <row r="486" spans="1:325" ht="15.75" thickBot="1" x14ac:dyDescent="0.3">
      <c r="A486" s="9" t="s">
        <v>12</v>
      </c>
      <c r="B486" s="10" t="s">
        <v>55</v>
      </c>
      <c r="C486" s="10" t="s">
        <v>35</v>
      </c>
      <c r="D486" s="11">
        <v>43985.473611111112</v>
      </c>
      <c r="E486" s="11">
        <f>DATE(YEAR($D486),MONTH($D486)-1,DAY($D486))</f>
        <v>43954</v>
      </c>
      <c r="F486" s="11">
        <f>DATE(YEAR($E486),MONTH($E486),DAY($E486)+$LL486*30.4/10000)</f>
        <v>44683</v>
      </c>
      <c r="G486" s="11">
        <f>DATE(YEAR($F486),MONTH($F486),DAY($F486)+$LL486*30.4/10000)</f>
        <v>45412</v>
      </c>
      <c r="H486" s="11">
        <f>DATE(YEAR($G486),MONTH($G486),DAY($G486)+$LL486*30.4/10000)</f>
        <v>46141</v>
      </c>
      <c r="I486" s="11">
        <f>DATE(YEAR($H486),MONTH($H486),DAY($H486)+$LL486*30.4/10000)</f>
        <v>46870</v>
      </c>
      <c r="J486" s="12">
        <f>DATE(YEAR($I486),MONTH($I486),DAY($I486)+$LL486*30.4/10000)</f>
        <v>47599</v>
      </c>
      <c r="K486" s="15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>
        <v>1</v>
      </c>
      <c r="AA486" s="16"/>
      <c r="AB486" s="16"/>
      <c r="AC486" s="16"/>
      <c r="AD486" s="16"/>
      <c r="AE486" s="16"/>
      <c r="AF486" s="16"/>
      <c r="AG486" s="16"/>
      <c r="AH486" s="16"/>
      <c r="AI486" s="16"/>
      <c r="AJ486" s="16"/>
      <c r="AK486" s="16"/>
      <c r="AL486" s="16"/>
      <c r="AM486" s="16"/>
      <c r="AN486" s="16"/>
      <c r="AO486" s="16"/>
      <c r="AP486" s="16"/>
      <c r="AQ486" s="16"/>
      <c r="AR486" s="16"/>
      <c r="AS486" s="16"/>
      <c r="AT486" s="16"/>
      <c r="AU486" s="16"/>
      <c r="AV486" s="16"/>
      <c r="AW486" s="16"/>
      <c r="AX486" s="16"/>
      <c r="AY486" s="16"/>
      <c r="AZ486" s="16"/>
      <c r="BA486" s="16"/>
      <c r="BB486" s="16"/>
      <c r="BC486" s="16"/>
      <c r="BD486" s="16"/>
      <c r="BE486" s="16"/>
      <c r="BF486" s="16"/>
      <c r="BG486" s="16"/>
      <c r="BH486" s="16"/>
      <c r="BI486" s="16"/>
      <c r="BJ486" s="16"/>
      <c r="BK486" s="16"/>
      <c r="BL486" s="16"/>
      <c r="BM486" s="16"/>
      <c r="BN486" s="16"/>
      <c r="BO486" s="16"/>
      <c r="BP486" s="16"/>
      <c r="BQ486" s="16"/>
      <c r="BR486" s="16"/>
      <c r="BS486" s="16"/>
      <c r="BT486" s="16"/>
      <c r="BU486" s="16"/>
      <c r="BV486" s="16"/>
      <c r="BW486" s="16"/>
      <c r="BX486" s="16"/>
      <c r="BY486" s="16"/>
      <c r="BZ486" s="16"/>
      <c r="CA486" s="16"/>
      <c r="CB486" s="16"/>
      <c r="CC486" s="16"/>
      <c r="CD486" s="16"/>
      <c r="CE486" s="16"/>
      <c r="CF486" s="16"/>
      <c r="CG486" s="16"/>
      <c r="CH486" s="16"/>
      <c r="CI486" s="16"/>
      <c r="CJ486" s="16"/>
      <c r="CK486" s="16"/>
      <c r="CL486" s="16"/>
      <c r="CM486" s="16"/>
      <c r="CN486" s="16"/>
      <c r="CO486" s="16"/>
      <c r="CP486" s="16"/>
      <c r="CQ486" s="16"/>
      <c r="CR486" s="16"/>
      <c r="CS486" s="16"/>
      <c r="CT486" s="16"/>
      <c r="CU486" s="16"/>
      <c r="CV486" s="16"/>
      <c r="CW486" s="16"/>
      <c r="CX486" s="16"/>
      <c r="CY486" s="16"/>
      <c r="CZ486" s="16"/>
      <c r="DA486" s="16"/>
      <c r="DB486" s="16"/>
      <c r="DC486" s="16"/>
      <c r="DD486" s="16"/>
      <c r="DE486" s="16"/>
      <c r="DF486" s="16"/>
      <c r="DG486" s="16"/>
      <c r="DH486" s="16"/>
      <c r="DI486" s="16"/>
      <c r="DJ486" s="16"/>
      <c r="DK486" s="16"/>
      <c r="LK486" t="s">
        <v>15</v>
      </c>
      <c r="LL486">
        <v>240000</v>
      </c>
      <c r="LM486" t="s">
        <v>12</v>
      </c>
    </row>
    <row r="487" spans="1:325" ht="15.75" thickBot="1" x14ac:dyDescent="0.3">
      <c r="A487" s="9" t="s">
        <v>12</v>
      </c>
      <c r="B487" s="10" t="s">
        <v>55</v>
      </c>
      <c r="C487" s="10" t="s">
        <v>27</v>
      </c>
      <c r="D487" s="11">
        <v>44723.67083333333</v>
      </c>
      <c r="E487" s="11">
        <f>DATE(YEAR($D487),MONTH($D487)-1,DAY($D487))</f>
        <v>44692</v>
      </c>
      <c r="F487" s="11">
        <f>DATE(YEAR($E487),MONTH($E487),DAY($E487)+$LL487*30.4/650)</f>
        <v>45533</v>
      </c>
      <c r="G487" s="11">
        <f>DATE(YEAR($F487),MONTH($F487),DAY($F487)+$LL487*30.4/650)</f>
        <v>46374</v>
      </c>
      <c r="H487" s="11">
        <f>DATE(YEAR($G487),MONTH($G487),DAY($G487)+$LL487*30.4/650)</f>
        <v>47215</v>
      </c>
      <c r="I487" s="11">
        <f>DATE(YEAR($H487),MONTH($H487),DAY($H487)+$LL487*30.4/650)</f>
        <v>48056</v>
      </c>
      <c r="J487" s="12">
        <f>DATE(YEAR($I487),MONTH($I487),DAY($I487)+$LL487*30.4/650)</f>
        <v>48897</v>
      </c>
      <c r="K487" s="15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  <c r="AF487" s="16"/>
      <c r="AG487" s="16"/>
      <c r="AH487" s="16"/>
      <c r="AI487" s="16"/>
      <c r="AJ487" s="16"/>
      <c r="AK487" s="16"/>
      <c r="AL487" s="16"/>
      <c r="AM487" s="16"/>
      <c r="AN487" s="16"/>
      <c r="AO487" s="16"/>
      <c r="AP487" s="16"/>
      <c r="AQ487" s="16"/>
      <c r="AR487" s="16"/>
      <c r="AS487" s="16"/>
      <c r="AT487" s="16"/>
      <c r="AU487" s="16"/>
      <c r="AV487" s="16"/>
      <c r="AW487" s="16"/>
      <c r="AX487" s="16"/>
      <c r="AY487" s="16"/>
      <c r="AZ487" s="16"/>
      <c r="BA487" s="16"/>
      <c r="BB487" s="16"/>
      <c r="BC487" s="16"/>
      <c r="BD487" s="16"/>
      <c r="BE487" s="16"/>
      <c r="BF487" s="16"/>
      <c r="BG487" s="16"/>
      <c r="BH487" s="16"/>
      <c r="BI487" s="16"/>
      <c r="BJ487" s="16"/>
      <c r="BK487" s="16"/>
      <c r="BL487" s="16"/>
      <c r="BM487" s="16"/>
      <c r="BN487" s="16"/>
      <c r="BO487" s="16"/>
      <c r="BP487" s="16"/>
      <c r="BQ487" s="16"/>
      <c r="BR487" s="16"/>
      <c r="BS487" s="16"/>
      <c r="BT487" s="16"/>
      <c r="BU487" s="16"/>
      <c r="BV487" s="16"/>
      <c r="BW487" s="16"/>
      <c r="BX487" s="16"/>
      <c r="BY487" s="16"/>
      <c r="BZ487" s="16"/>
      <c r="CA487" s="16"/>
      <c r="CB487" s="16"/>
      <c r="CC487" s="16"/>
      <c r="CD487" s="16"/>
      <c r="CE487" s="16"/>
      <c r="CF487" s="16"/>
      <c r="CG487" s="16"/>
      <c r="CH487" s="16"/>
      <c r="CI487" s="16"/>
      <c r="CJ487" s="16"/>
      <c r="CK487" s="16"/>
      <c r="CL487" s="16"/>
      <c r="CM487" s="16"/>
      <c r="CN487" s="16"/>
      <c r="CO487" s="16"/>
      <c r="CP487" s="16"/>
      <c r="CQ487" s="16"/>
      <c r="CR487" s="16"/>
      <c r="CS487" s="16"/>
      <c r="CT487" s="16"/>
      <c r="CU487" s="16"/>
      <c r="CV487" s="16"/>
      <c r="CW487" s="16"/>
      <c r="CX487" s="16"/>
      <c r="CY487" s="16"/>
      <c r="CZ487" s="16"/>
      <c r="DA487" s="16"/>
      <c r="DB487" s="16"/>
      <c r="DC487" s="16"/>
      <c r="DD487" s="16"/>
      <c r="DE487" s="16"/>
      <c r="DF487" s="16"/>
      <c r="DG487" s="16"/>
      <c r="DH487" s="16"/>
      <c r="DI487" s="16"/>
      <c r="DJ487" s="16"/>
      <c r="DK487" s="16"/>
      <c r="LK487" t="s">
        <v>28</v>
      </c>
      <c r="LL487">
        <v>18000</v>
      </c>
      <c r="LM487" t="s">
        <v>12</v>
      </c>
    </row>
    <row r="488" spans="1:325" ht="15.75" thickBot="1" x14ac:dyDescent="0.3">
      <c r="A488" s="9" t="s">
        <v>12</v>
      </c>
      <c r="B488" s="10" t="s">
        <v>55</v>
      </c>
      <c r="C488" s="10" t="s">
        <v>29</v>
      </c>
      <c r="D488" s="11">
        <v>44131.114583333336</v>
      </c>
      <c r="E488" s="11">
        <f>DATE(YEAR($D488),MONTH($D488),DAY($D488)-7)</f>
        <v>44124</v>
      </c>
      <c r="F488" s="11">
        <f>DATE(YEAR($E488),MONTH($E488)+$LL488,DAY($E488))</f>
        <v>44520</v>
      </c>
      <c r="G488" s="11">
        <f>DATE(YEAR($F488),MONTH($F488)+$LL488,DAY($F488))</f>
        <v>44915</v>
      </c>
      <c r="H488" s="11">
        <f>DATE(YEAR($G488),MONTH($G488)+$LL488,DAY($G488))</f>
        <v>45311</v>
      </c>
      <c r="I488" s="11">
        <f>DATE(YEAR($H488),MONTH($H488)+$LL488,DAY($H488))</f>
        <v>45708</v>
      </c>
      <c r="J488" s="12">
        <f>DATE(YEAR($I488),MONTH($I488)+$LL488,DAY($I488))</f>
        <v>46101</v>
      </c>
      <c r="K488" s="15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  <c r="AF488" s="16"/>
      <c r="AG488" s="16"/>
      <c r="AH488" s="16"/>
      <c r="AI488" s="16"/>
      <c r="AJ488" s="16"/>
      <c r="AK488" s="16"/>
      <c r="AL488" s="16"/>
      <c r="AM488" s="16"/>
      <c r="AN488" s="16"/>
      <c r="AO488" s="16"/>
      <c r="AP488" s="16"/>
      <c r="AQ488" s="16"/>
      <c r="AR488" s="16"/>
      <c r="AS488" s="16"/>
      <c r="AT488" s="16"/>
      <c r="AU488" s="16"/>
      <c r="AV488" s="16"/>
      <c r="AW488" s="16"/>
      <c r="AX488" s="16"/>
      <c r="AY488" s="16">
        <v>1</v>
      </c>
      <c r="AZ488" s="16"/>
      <c r="BA488" s="16"/>
      <c r="BB488" s="16"/>
      <c r="BC488" s="16"/>
      <c r="BD488" s="16"/>
      <c r="BE488" s="16"/>
      <c r="BF488" s="16"/>
      <c r="BG488" s="16"/>
      <c r="BH488" s="16"/>
      <c r="BI488" s="16"/>
      <c r="BJ488" s="16"/>
      <c r="BK488" s="16"/>
      <c r="BL488" s="16"/>
      <c r="BM488" s="16"/>
      <c r="BN488" s="16"/>
      <c r="BO488" s="16"/>
      <c r="BP488" s="16"/>
      <c r="BQ488" s="16"/>
      <c r="BR488" s="16"/>
      <c r="BS488" s="16"/>
      <c r="BT488" s="16"/>
      <c r="BU488" s="16"/>
      <c r="BV488" s="16"/>
      <c r="BW488" s="16"/>
      <c r="BX488" s="16"/>
      <c r="BY488" s="16"/>
      <c r="BZ488" s="16"/>
      <c r="CA488" s="16"/>
      <c r="CB488" s="16"/>
      <c r="CC488" s="16"/>
      <c r="CD488" s="16"/>
      <c r="CE488" s="16"/>
      <c r="CF488" s="16"/>
      <c r="CG488" s="16"/>
      <c r="CH488" s="16"/>
      <c r="CI488" s="16"/>
      <c r="CJ488" s="16"/>
      <c r="CK488" s="16"/>
      <c r="CL488" s="16"/>
      <c r="CM488" s="16"/>
      <c r="CN488" s="16"/>
      <c r="CO488" s="16"/>
      <c r="CP488" s="16"/>
      <c r="CQ488" s="16"/>
      <c r="CR488" s="16"/>
      <c r="CS488" s="16"/>
      <c r="CT488" s="16"/>
      <c r="CU488" s="16"/>
      <c r="CV488" s="16"/>
      <c r="CW488" s="16"/>
      <c r="CX488" s="16"/>
      <c r="CY488" s="16"/>
      <c r="CZ488" s="16"/>
      <c r="DA488" s="16"/>
      <c r="DB488" s="16"/>
      <c r="DC488" s="16">
        <v>1</v>
      </c>
      <c r="DD488" s="16"/>
      <c r="DE488" s="16"/>
      <c r="DF488" s="16"/>
      <c r="DG488" s="16"/>
      <c r="DH488" s="16"/>
      <c r="DI488" s="16"/>
      <c r="DJ488" s="16"/>
      <c r="DK488" s="16"/>
      <c r="LK488" t="s">
        <v>18</v>
      </c>
      <c r="LL488">
        <v>13</v>
      </c>
      <c r="LM488" t="s">
        <v>12</v>
      </c>
    </row>
    <row r="489" spans="1:325" ht="15.75" thickBot="1" x14ac:dyDescent="0.3">
      <c r="A489" s="9" t="s">
        <v>12</v>
      </c>
      <c r="B489" s="10" t="s">
        <v>55</v>
      </c>
      <c r="C489" s="10" t="s">
        <v>30</v>
      </c>
      <c r="D489" s="11">
        <v>44130.07916666667</v>
      </c>
      <c r="E489" s="11">
        <f>DATE(YEAR($D489),MONTH($D489),DAY($D489)-7)</f>
        <v>44123</v>
      </c>
      <c r="F489" s="11">
        <f>DATE(YEAR($E489),MONTH($E489)+$LL489,DAY($E489))</f>
        <v>44519</v>
      </c>
      <c r="G489" s="11">
        <f>DATE(YEAR($F489),MONTH($F489)+$LL489,DAY($F489))</f>
        <v>44914</v>
      </c>
      <c r="H489" s="11">
        <f>DATE(YEAR($G489),MONTH($G489)+$LL489,DAY($G489))</f>
        <v>45310</v>
      </c>
      <c r="I489" s="11">
        <f>DATE(YEAR($H489),MONTH($H489)+$LL489,DAY($H489))</f>
        <v>45707</v>
      </c>
      <c r="J489" s="12">
        <f>DATE(YEAR($I489),MONTH($I489)+$LL489,DAY($I489))</f>
        <v>46100</v>
      </c>
      <c r="K489" s="15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16"/>
      <c r="AH489" s="16"/>
      <c r="AI489" s="16"/>
      <c r="AJ489" s="16"/>
      <c r="AK489" s="16"/>
      <c r="AL489" s="16"/>
      <c r="AM489" s="16"/>
      <c r="AN489" s="16"/>
      <c r="AO489" s="16"/>
      <c r="AP489" s="16"/>
      <c r="AQ489" s="16"/>
      <c r="AR489" s="16"/>
      <c r="AS489" s="16"/>
      <c r="AT489" s="16"/>
      <c r="AU489" s="16"/>
      <c r="AV489" s="16"/>
      <c r="AW489" s="16"/>
      <c r="AX489" s="16"/>
      <c r="AY489" s="16">
        <v>1</v>
      </c>
      <c r="AZ489" s="16"/>
      <c r="BA489" s="16"/>
      <c r="BB489" s="16"/>
      <c r="BC489" s="16"/>
      <c r="BD489" s="16"/>
      <c r="BE489" s="16"/>
      <c r="BF489" s="16"/>
      <c r="BG489" s="16"/>
      <c r="BH489" s="16"/>
      <c r="BI489" s="16"/>
      <c r="BJ489" s="16"/>
      <c r="BK489" s="16"/>
      <c r="BL489" s="16"/>
      <c r="BM489" s="16"/>
      <c r="BN489" s="16"/>
      <c r="BO489" s="16"/>
      <c r="BP489" s="16"/>
      <c r="BQ489" s="16"/>
      <c r="BR489" s="16"/>
      <c r="BS489" s="16"/>
      <c r="BT489" s="16"/>
      <c r="BU489" s="16"/>
      <c r="BV489" s="16"/>
      <c r="BW489" s="16"/>
      <c r="BX489" s="16"/>
      <c r="BY489" s="16"/>
      <c r="BZ489" s="16"/>
      <c r="CA489" s="16"/>
      <c r="CB489" s="16"/>
      <c r="CC489" s="16"/>
      <c r="CD489" s="16"/>
      <c r="CE489" s="16"/>
      <c r="CF489" s="16"/>
      <c r="CG489" s="16"/>
      <c r="CH489" s="16"/>
      <c r="CI489" s="16"/>
      <c r="CJ489" s="16"/>
      <c r="CK489" s="16"/>
      <c r="CL489" s="16"/>
      <c r="CM489" s="16"/>
      <c r="CN489" s="16"/>
      <c r="CO489" s="16"/>
      <c r="CP489" s="16"/>
      <c r="CQ489" s="16"/>
      <c r="CR489" s="16"/>
      <c r="CS489" s="16"/>
      <c r="CT489" s="16"/>
      <c r="CU489" s="16"/>
      <c r="CV489" s="16"/>
      <c r="CW489" s="16"/>
      <c r="CX489" s="16"/>
      <c r="CY489" s="16"/>
      <c r="CZ489" s="16"/>
      <c r="DA489" s="16"/>
      <c r="DB489" s="16"/>
      <c r="DC489" s="16">
        <v>1</v>
      </c>
      <c r="DD489" s="16"/>
      <c r="DE489" s="16"/>
      <c r="DF489" s="16"/>
      <c r="DG489" s="16"/>
      <c r="DH489" s="16"/>
      <c r="DI489" s="16"/>
      <c r="DJ489" s="16"/>
      <c r="DK489" s="16"/>
      <c r="LK489" t="s">
        <v>18</v>
      </c>
      <c r="LL489">
        <v>13</v>
      </c>
      <c r="LM489" t="s">
        <v>12</v>
      </c>
    </row>
    <row r="490" spans="1:325" ht="15.75" thickBot="1" x14ac:dyDescent="0.3">
      <c r="A490" s="9" t="s">
        <v>12</v>
      </c>
      <c r="B490" s="10" t="s">
        <v>55</v>
      </c>
      <c r="C490" s="10" t="s">
        <v>31</v>
      </c>
      <c r="D490" s="11">
        <v>56360.100694444445</v>
      </c>
      <c r="E490" s="11">
        <f t="shared" ref="E490:E495" si="21">DATE(YEAR($D490),MONTH($D490)-1,DAY($D490))</f>
        <v>56329</v>
      </c>
      <c r="F490" s="11">
        <f>DATE(YEAR($E490),MONTH($E490),DAY($E490)+$LL490/10)</f>
        <v>58429</v>
      </c>
      <c r="G490" s="11">
        <f>DATE(YEAR($F490),MONTH($F490),DAY($F490)+$LL490/10)</f>
        <v>60529</v>
      </c>
      <c r="H490" s="11">
        <f>DATE(YEAR($G490),MONTH($G490),DAY($G490)+$LL490/10)</f>
        <v>62629</v>
      </c>
      <c r="I490" s="11">
        <f>DATE(YEAR($H490),MONTH($H490),DAY($H490)+$LL490/10)</f>
        <v>64729</v>
      </c>
      <c r="J490" s="12">
        <f>DATE(YEAR($I490),MONTH($I490),DAY($I490)+$LL490/10)</f>
        <v>66829</v>
      </c>
      <c r="K490" s="15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  <c r="AF490" s="16"/>
      <c r="AG490" s="16"/>
      <c r="AH490" s="16"/>
      <c r="AI490" s="16"/>
      <c r="AJ490" s="16"/>
      <c r="AK490" s="16"/>
      <c r="AL490" s="16"/>
      <c r="AM490" s="16"/>
      <c r="AN490" s="16"/>
      <c r="AO490" s="16"/>
      <c r="AP490" s="16"/>
      <c r="AQ490" s="16"/>
      <c r="AR490" s="16"/>
      <c r="AS490" s="16"/>
      <c r="AT490" s="16"/>
      <c r="AU490" s="16"/>
      <c r="AV490" s="16"/>
      <c r="AW490" s="16"/>
      <c r="AX490" s="16"/>
      <c r="AY490" s="16"/>
      <c r="AZ490" s="16"/>
      <c r="BA490" s="16"/>
      <c r="BB490" s="16"/>
      <c r="BC490" s="16"/>
      <c r="BD490" s="16"/>
      <c r="BE490" s="16"/>
      <c r="BF490" s="16"/>
      <c r="BG490" s="16"/>
      <c r="BH490" s="16"/>
      <c r="BI490" s="16"/>
      <c r="BJ490" s="16"/>
      <c r="BK490" s="16"/>
      <c r="BL490" s="16"/>
      <c r="BM490" s="16"/>
      <c r="BN490" s="16"/>
      <c r="BO490" s="16"/>
      <c r="BP490" s="16"/>
      <c r="BQ490" s="16"/>
      <c r="BR490" s="16"/>
      <c r="BS490" s="16"/>
      <c r="BT490" s="16"/>
      <c r="BU490" s="16"/>
      <c r="BV490" s="16"/>
      <c r="BW490" s="16"/>
      <c r="BX490" s="16"/>
      <c r="BY490" s="16"/>
      <c r="BZ490" s="16"/>
      <c r="CA490" s="16"/>
      <c r="CB490" s="16"/>
      <c r="CC490" s="16"/>
      <c r="CD490" s="16"/>
      <c r="CE490" s="16"/>
      <c r="CF490" s="16"/>
      <c r="CG490" s="16"/>
      <c r="CH490" s="16"/>
      <c r="CI490" s="16"/>
      <c r="CJ490" s="16"/>
      <c r="CK490" s="16"/>
      <c r="CL490" s="16"/>
      <c r="CM490" s="16"/>
      <c r="CN490" s="16"/>
      <c r="CO490" s="16"/>
      <c r="CP490" s="16"/>
      <c r="CQ490" s="16"/>
      <c r="CR490" s="16"/>
      <c r="CS490" s="16"/>
      <c r="CT490" s="16"/>
      <c r="CU490" s="16"/>
      <c r="CV490" s="16"/>
      <c r="CW490" s="16"/>
      <c r="CX490" s="16"/>
      <c r="CY490" s="16"/>
      <c r="CZ490" s="16"/>
      <c r="DA490" s="16"/>
      <c r="DB490" s="16"/>
      <c r="DC490" s="16"/>
      <c r="DD490" s="16"/>
      <c r="DE490" s="16"/>
      <c r="DF490" s="16"/>
      <c r="DG490" s="16"/>
      <c r="DH490" s="16"/>
      <c r="DI490" s="16"/>
      <c r="DJ490" s="16"/>
      <c r="DK490" s="16"/>
      <c r="LK490" t="s">
        <v>21</v>
      </c>
      <c r="LL490">
        <v>21000</v>
      </c>
      <c r="LM490" t="s">
        <v>12</v>
      </c>
    </row>
    <row r="491" spans="1:325" ht="15.75" thickBot="1" x14ac:dyDescent="0.3">
      <c r="A491" s="9" t="s">
        <v>12</v>
      </c>
      <c r="B491" s="10" t="s">
        <v>55</v>
      </c>
      <c r="C491" s="10" t="s">
        <v>31</v>
      </c>
      <c r="D491" s="11">
        <v>44142.986805555556</v>
      </c>
      <c r="E491" s="11">
        <f t="shared" si="21"/>
        <v>44111</v>
      </c>
      <c r="F491" s="11">
        <f>DATE(YEAR($E491),MONTH($E491),DAY($E491)+$LL491/10)</f>
        <v>46211</v>
      </c>
      <c r="G491" s="11">
        <f>DATE(YEAR($F491),MONTH($F491),DAY($F491)+$LL491/10)</f>
        <v>48311</v>
      </c>
      <c r="H491" s="11">
        <f>DATE(YEAR($G491),MONTH($G491),DAY($G491)+$LL491/10)</f>
        <v>50411</v>
      </c>
      <c r="I491" s="11">
        <f>DATE(YEAR($H491),MONTH($H491),DAY($H491)+$LL491/10)</f>
        <v>52511</v>
      </c>
      <c r="J491" s="12">
        <f>DATE(YEAR($I491),MONTH($I491),DAY($I491)+$LL491/10)</f>
        <v>54611</v>
      </c>
      <c r="K491" s="15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  <c r="AF491" s="16"/>
      <c r="AG491" s="16"/>
      <c r="AH491" s="16"/>
      <c r="AI491" s="16"/>
      <c r="AJ491" s="16"/>
      <c r="AK491" s="16"/>
      <c r="AL491" s="16"/>
      <c r="AM491" s="16"/>
      <c r="AN491" s="16"/>
      <c r="AO491" s="16"/>
      <c r="AP491" s="16"/>
      <c r="AQ491" s="16"/>
      <c r="AR491" s="16"/>
      <c r="AS491" s="16"/>
      <c r="AT491" s="16"/>
      <c r="AU491" s="16"/>
      <c r="AV491" s="16"/>
      <c r="AW491" s="16">
        <v>1</v>
      </c>
      <c r="AX491" s="16"/>
      <c r="AY491" s="16"/>
      <c r="AZ491" s="16"/>
      <c r="BA491" s="16"/>
      <c r="BB491" s="16"/>
      <c r="BC491" s="16"/>
      <c r="BD491" s="16"/>
      <c r="BE491" s="16"/>
      <c r="BF491" s="16"/>
      <c r="BG491" s="16"/>
      <c r="BH491" s="16"/>
      <c r="BI491" s="16"/>
      <c r="BJ491" s="16"/>
      <c r="BK491" s="16"/>
      <c r="BL491" s="16"/>
      <c r="BM491" s="16"/>
      <c r="BN491" s="16"/>
      <c r="BO491" s="16"/>
      <c r="BP491" s="16"/>
      <c r="BQ491" s="16"/>
      <c r="BR491" s="16"/>
      <c r="BS491" s="16"/>
      <c r="BT491" s="16"/>
      <c r="BU491" s="16"/>
      <c r="BV491" s="16"/>
      <c r="BW491" s="16"/>
      <c r="BX491" s="16"/>
      <c r="BY491" s="16"/>
      <c r="BZ491" s="16"/>
      <c r="CA491" s="16"/>
      <c r="CB491" s="16"/>
      <c r="CC491" s="16"/>
      <c r="CD491" s="16"/>
      <c r="CE491" s="16"/>
      <c r="CF491" s="16"/>
      <c r="CG491" s="16"/>
      <c r="CH491" s="16"/>
      <c r="CI491" s="16"/>
      <c r="CJ491" s="16"/>
      <c r="CK491" s="16"/>
      <c r="CL491" s="16"/>
      <c r="CM491" s="16"/>
      <c r="CN491" s="16"/>
      <c r="CO491" s="16"/>
      <c r="CP491" s="16"/>
      <c r="CQ491" s="16"/>
      <c r="CR491" s="16"/>
      <c r="CS491" s="16"/>
      <c r="CT491" s="16"/>
      <c r="CU491" s="16"/>
      <c r="CV491" s="16"/>
      <c r="CW491" s="16"/>
      <c r="CX491" s="16"/>
      <c r="CY491" s="16"/>
      <c r="CZ491" s="16"/>
      <c r="DA491" s="16"/>
      <c r="DB491" s="16"/>
      <c r="DC491" s="16"/>
      <c r="DD491" s="16"/>
      <c r="DE491" s="16"/>
      <c r="DF491" s="16"/>
      <c r="DG491" s="16"/>
      <c r="DH491" s="16"/>
      <c r="DI491" s="16"/>
      <c r="DJ491" s="16"/>
      <c r="DK491" s="16"/>
      <c r="LK491" t="s">
        <v>21</v>
      </c>
      <c r="LL491">
        <v>21000</v>
      </c>
      <c r="LM491" t="s">
        <v>12</v>
      </c>
    </row>
    <row r="492" spans="1:325" ht="15.75" thickBot="1" x14ac:dyDescent="0.3">
      <c r="A492" s="9" t="s">
        <v>12</v>
      </c>
      <c r="B492" s="10" t="s">
        <v>55</v>
      </c>
      <c r="C492" s="10" t="s">
        <v>24</v>
      </c>
      <c r="D492" s="11">
        <v>46489.503472222219</v>
      </c>
      <c r="E492" s="11">
        <f t="shared" si="21"/>
        <v>46458</v>
      </c>
      <c r="F492" s="11">
        <f>DATE(YEAR($E492),MONTH($E492),DAY($E492)+$LL492*30.4/10000)</f>
        <v>50106</v>
      </c>
      <c r="G492" s="11">
        <f>DATE(YEAR($F492),MONTH($F492),DAY($F492)+$LL492*30.4/10000)</f>
        <v>53754</v>
      </c>
      <c r="H492" s="11">
        <f>DATE(YEAR($G492),MONTH($G492),DAY($G492)+$LL492*30.4/10000)</f>
        <v>57402</v>
      </c>
      <c r="I492" s="11">
        <f>DATE(YEAR($H492),MONTH($H492),DAY($H492)+$LL492*30.4/10000)</f>
        <v>61050</v>
      </c>
      <c r="J492" s="12">
        <f>DATE(YEAR($I492),MONTH($I492),DAY($I492)+$LL492*30.4/10000)</f>
        <v>64698</v>
      </c>
      <c r="K492" s="15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  <c r="AF492" s="16"/>
      <c r="AG492" s="16"/>
      <c r="AH492" s="16"/>
      <c r="AI492" s="16"/>
      <c r="AJ492" s="16"/>
      <c r="AK492" s="16"/>
      <c r="AL492" s="16"/>
      <c r="AM492" s="16"/>
      <c r="AN492" s="16"/>
      <c r="AO492" s="16"/>
      <c r="AP492" s="16"/>
      <c r="AQ492" s="16"/>
      <c r="AR492" s="16"/>
      <c r="AS492" s="16"/>
      <c r="AT492" s="16"/>
      <c r="AU492" s="16"/>
      <c r="AV492" s="16"/>
      <c r="AW492" s="16"/>
      <c r="AX492" s="16"/>
      <c r="AY492" s="16"/>
      <c r="AZ492" s="16"/>
      <c r="BA492" s="16"/>
      <c r="BB492" s="16"/>
      <c r="BC492" s="16"/>
      <c r="BD492" s="16"/>
      <c r="BE492" s="16"/>
      <c r="BF492" s="16"/>
      <c r="BG492" s="16"/>
      <c r="BH492" s="16"/>
      <c r="BI492" s="16"/>
      <c r="BJ492" s="16"/>
      <c r="BK492" s="16"/>
      <c r="BL492" s="16"/>
      <c r="BM492" s="16"/>
      <c r="BN492" s="16"/>
      <c r="BO492" s="16"/>
      <c r="BP492" s="16"/>
      <c r="BQ492" s="16"/>
      <c r="BR492" s="16"/>
      <c r="BS492" s="16"/>
      <c r="BT492" s="16"/>
      <c r="BU492" s="16"/>
      <c r="BV492" s="16"/>
      <c r="BW492" s="16"/>
      <c r="BX492" s="16"/>
      <c r="BY492" s="16"/>
      <c r="BZ492" s="16"/>
      <c r="CA492" s="16"/>
      <c r="CB492" s="16"/>
      <c r="CC492" s="16"/>
      <c r="CD492" s="16"/>
      <c r="CE492" s="16"/>
      <c r="CF492" s="16"/>
      <c r="CG492" s="16"/>
      <c r="CH492" s="16"/>
      <c r="CI492" s="16"/>
      <c r="CJ492" s="16"/>
      <c r="CK492" s="16"/>
      <c r="CL492" s="16"/>
      <c r="CM492" s="16"/>
      <c r="CN492" s="16"/>
      <c r="CO492" s="16"/>
      <c r="CP492" s="16"/>
      <c r="CQ492" s="16"/>
      <c r="CR492" s="16"/>
      <c r="CS492" s="16"/>
      <c r="CT492" s="16"/>
      <c r="CU492" s="16"/>
      <c r="CV492" s="16"/>
      <c r="CW492" s="16"/>
      <c r="CX492" s="16"/>
      <c r="CY492" s="16"/>
      <c r="CZ492" s="16"/>
      <c r="DA492" s="16"/>
      <c r="DB492" s="16"/>
      <c r="DC492" s="16"/>
      <c r="DD492" s="16"/>
      <c r="DE492" s="16"/>
      <c r="DF492" s="16"/>
      <c r="DG492" s="16"/>
      <c r="DH492" s="16"/>
      <c r="DI492" s="16"/>
      <c r="DJ492" s="16"/>
      <c r="DK492" s="16"/>
      <c r="LK492" t="s">
        <v>15</v>
      </c>
      <c r="LL492">
        <v>1200000</v>
      </c>
      <c r="LM492" t="s">
        <v>12</v>
      </c>
    </row>
    <row r="493" spans="1:325" ht="15.75" thickBot="1" x14ac:dyDescent="0.3">
      <c r="A493" s="9" t="s">
        <v>12</v>
      </c>
      <c r="B493" s="10" t="s">
        <v>55</v>
      </c>
      <c r="C493" s="10" t="s">
        <v>25</v>
      </c>
      <c r="D493" s="11">
        <v>43985.473611111112</v>
      </c>
      <c r="E493" s="11">
        <f t="shared" si="21"/>
        <v>43954</v>
      </c>
      <c r="F493" s="11">
        <f>DATE(YEAR($E493),MONTH($E493),DAY($E493)+$LL493*30.4/10000)</f>
        <v>44683</v>
      </c>
      <c r="G493" s="11">
        <f>DATE(YEAR($F493),MONTH($F493),DAY($F493)+$LL493*30.4/10000)</f>
        <v>45412</v>
      </c>
      <c r="H493" s="11">
        <f>DATE(YEAR($G493),MONTH($G493),DAY($G493)+$LL493*30.4/10000)</f>
        <v>46141</v>
      </c>
      <c r="I493" s="11">
        <f>DATE(YEAR($H493),MONTH($H493),DAY($H493)+$LL493*30.4/10000)</f>
        <v>46870</v>
      </c>
      <c r="J493" s="12">
        <f>DATE(YEAR($I493),MONTH($I493),DAY($I493)+$LL493*30.4/10000)</f>
        <v>47599</v>
      </c>
      <c r="K493" s="15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  <c r="Z493" s="16">
        <v>1</v>
      </c>
      <c r="AA493" s="16"/>
      <c r="AB493" s="16"/>
      <c r="AC493" s="16"/>
      <c r="AD493" s="16"/>
      <c r="AE493" s="16"/>
      <c r="AF493" s="16"/>
      <c r="AG493" s="16"/>
      <c r="AH493" s="16"/>
      <c r="AI493" s="16"/>
      <c r="AJ493" s="16"/>
      <c r="AK493" s="16"/>
      <c r="AL493" s="16"/>
      <c r="AM493" s="16"/>
      <c r="AN493" s="16"/>
      <c r="AO493" s="16"/>
      <c r="AP493" s="16"/>
      <c r="AQ493" s="16"/>
      <c r="AR493" s="16"/>
      <c r="AS493" s="16"/>
      <c r="AT493" s="16"/>
      <c r="AU493" s="16"/>
      <c r="AV493" s="16"/>
      <c r="AW493" s="16"/>
      <c r="AX493" s="16"/>
      <c r="AY493" s="16"/>
      <c r="AZ493" s="16"/>
      <c r="BA493" s="16"/>
      <c r="BB493" s="16"/>
      <c r="BC493" s="16"/>
      <c r="BD493" s="16"/>
      <c r="BE493" s="16"/>
      <c r="BF493" s="16"/>
      <c r="BG493" s="16"/>
      <c r="BH493" s="16"/>
      <c r="BI493" s="16"/>
      <c r="BJ493" s="16"/>
      <c r="BK493" s="16"/>
      <c r="BL493" s="16"/>
      <c r="BM493" s="16"/>
      <c r="BN493" s="16"/>
      <c r="BO493" s="16"/>
      <c r="BP493" s="16"/>
      <c r="BQ493" s="16"/>
      <c r="BR493" s="16"/>
      <c r="BS493" s="16"/>
      <c r="BT493" s="16"/>
      <c r="BU493" s="16"/>
      <c r="BV493" s="16"/>
      <c r="BW493" s="16"/>
      <c r="BX493" s="16"/>
      <c r="BY493" s="16"/>
      <c r="BZ493" s="16"/>
      <c r="CA493" s="16"/>
      <c r="CB493" s="16"/>
      <c r="CC493" s="16"/>
      <c r="CD493" s="16"/>
      <c r="CE493" s="16"/>
      <c r="CF493" s="16"/>
      <c r="CG493" s="16"/>
      <c r="CH493" s="16"/>
      <c r="CI493" s="16"/>
      <c r="CJ493" s="16"/>
      <c r="CK493" s="16"/>
      <c r="CL493" s="16"/>
      <c r="CM493" s="16"/>
      <c r="CN493" s="16"/>
      <c r="CO493" s="16"/>
      <c r="CP493" s="16"/>
      <c r="CQ493" s="16"/>
      <c r="CR493" s="16"/>
      <c r="CS493" s="16"/>
      <c r="CT493" s="16"/>
      <c r="CU493" s="16"/>
      <c r="CV493" s="16"/>
      <c r="CW493" s="16"/>
      <c r="CX493" s="16"/>
      <c r="CY493" s="16"/>
      <c r="CZ493" s="16"/>
      <c r="DA493" s="16"/>
      <c r="DB493" s="16"/>
      <c r="DC493" s="16"/>
      <c r="DD493" s="16"/>
      <c r="DE493" s="16"/>
      <c r="DF493" s="16"/>
      <c r="DG493" s="16"/>
      <c r="DH493" s="16"/>
      <c r="DI493" s="16"/>
      <c r="DJ493" s="16"/>
      <c r="DK493" s="16"/>
      <c r="LK493" t="s">
        <v>15</v>
      </c>
      <c r="LL493">
        <v>240000</v>
      </c>
      <c r="LM493" t="s">
        <v>12</v>
      </c>
    </row>
    <row r="494" spans="1:325" ht="15.75" thickBot="1" x14ac:dyDescent="0.3">
      <c r="A494" s="9" t="s">
        <v>12</v>
      </c>
      <c r="B494" s="10" t="s">
        <v>55</v>
      </c>
      <c r="C494" s="10" t="s">
        <v>26</v>
      </c>
      <c r="D494" s="11">
        <v>49972.600694444445</v>
      </c>
      <c r="E494" s="11">
        <f t="shared" si="21"/>
        <v>49942</v>
      </c>
      <c r="F494" s="11">
        <f>DATE(YEAR($E494),MONTH($E494),DAY($E494)+$LL494/10)</f>
        <v>50992</v>
      </c>
      <c r="G494" s="11">
        <f>DATE(YEAR($F494),MONTH($F494),DAY($F494)+$LL494/10)</f>
        <v>52042</v>
      </c>
      <c r="H494" s="11">
        <f>DATE(YEAR($G494),MONTH($G494),DAY($G494)+$LL494/10)</f>
        <v>53092</v>
      </c>
      <c r="I494" s="11">
        <f>DATE(YEAR($H494),MONTH($H494),DAY($H494)+$LL494/10)</f>
        <v>54142</v>
      </c>
      <c r="J494" s="12">
        <f>DATE(YEAR($I494),MONTH($I494),DAY($I494)+$LL494/10)</f>
        <v>55192</v>
      </c>
      <c r="K494" s="15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  <c r="AF494" s="16"/>
      <c r="AG494" s="16"/>
      <c r="AH494" s="16"/>
      <c r="AI494" s="16"/>
      <c r="AJ494" s="16"/>
      <c r="AK494" s="16"/>
      <c r="AL494" s="16"/>
      <c r="AM494" s="16"/>
      <c r="AN494" s="16"/>
      <c r="AO494" s="16"/>
      <c r="AP494" s="16"/>
      <c r="AQ494" s="16"/>
      <c r="AR494" s="16"/>
      <c r="AS494" s="16"/>
      <c r="AT494" s="16"/>
      <c r="AU494" s="16"/>
      <c r="AV494" s="16"/>
      <c r="AW494" s="16"/>
      <c r="AX494" s="16"/>
      <c r="AY494" s="16"/>
      <c r="AZ494" s="16"/>
      <c r="BA494" s="16"/>
      <c r="BB494" s="16"/>
      <c r="BC494" s="16"/>
      <c r="BD494" s="16"/>
      <c r="BE494" s="16"/>
      <c r="BF494" s="16"/>
      <c r="BG494" s="16"/>
      <c r="BH494" s="16"/>
      <c r="BI494" s="16"/>
      <c r="BJ494" s="16"/>
      <c r="BK494" s="16"/>
      <c r="BL494" s="16"/>
      <c r="BM494" s="16"/>
      <c r="BN494" s="16"/>
      <c r="BO494" s="16"/>
      <c r="BP494" s="16"/>
      <c r="BQ494" s="16"/>
      <c r="BR494" s="16"/>
      <c r="BS494" s="16"/>
      <c r="BT494" s="16"/>
      <c r="BU494" s="16"/>
      <c r="BV494" s="16"/>
      <c r="BW494" s="16"/>
      <c r="BX494" s="16"/>
      <c r="BY494" s="16"/>
      <c r="BZ494" s="16"/>
      <c r="CA494" s="16"/>
      <c r="CB494" s="16"/>
      <c r="CC494" s="16"/>
      <c r="CD494" s="16"/>
      <c r="CE494" s="16"/>
      <c r="CF494" s="16"/>
      <c r="CG494" s="16"/>
      <c r="CH494" s="16"/>
      <c r="CI494" s="16"/>
      <c r="CJ494" s="16"/>
      <c r="CK494" s="16"/>
      <c r="CL494" s="16"/>
      <c r="CM494" s="16"/>
      <c r="CN494" s="16"/>
      <c r="CO494" s="16"/>
      <c r="CP494" s="16"/>
      <c r="CQ494" s="16"/>
      <c r="CR494" s="16"/>
      <c r="CS494" s="16"/>
      <c r="CT494" s="16"/>
      <c r="CU494" s="16"/>
      <c r="CV494" s="16"/>
      <c r="CW494" s="16"/>
      <c r="CX494" s="16"/>
      <c r="CY494" s="16"/>
      <c r="CZ494" s="16"/>
      <c r="DA494" s="16"/>
      <c r="DB494" s="16"/>
      <c r="DC494" s="16"/>
      <c r="DD494" s="16"/>
      <c r="DE494" s="16"/>
      <c r="DF494" s="16"/>
      <c r="DG494" s="16"/>
      <c r="DH494" s="16"/>
      <c r="DI494" s="16"/>
      <c r="DJ494" s="16"/>
      <c r="DK494" s="16"/>
      <c r="LK494" t="s">
        <v>21</v>
      </c>
      <c r="LL494">
        <v>10500</v>
      </c>
      <c r="LM494" t="s">
        <v>12</v>
      </c>
    </row>
    <row r="495" spans="1:325" ht="15.75" thickBot="1" x14ac:dyDescent="0.3">
      <c r="A495" s="9" t="s">
        <v>12</v>
      </c>
      <c r="B495" s="10" t="s">
        <v>55</v>
      </c>
      <c r="C495" s="10" t="s">
        <v>26</v>
      </c>
      <c r="D495" s="11">
        <v>44052.647222222222</v>
      </c>
      <c r="E495" s="11">
        <f t="shared" si="21"/>
        <v>44021</v>
      </c>
      <c r="F495" s="11">
        <f>DATE(YEAR($E495),MONTH($E495),DAY($E495)+$LL495/10)</f>
        <v>45071</v>
      </c>
      <c r="G495" s="11">
        <f>DATE(YEAR($F495),MONTH($F495),DAY($F495)+$LL495/10)</f>
        <v>46121</v>
      </c>
      <c r="H495" s="11">
        <f>DATE(YEAR($G495),MONTH($G495),DAY($G495)+$LL495/10)</f>
        <v>47171</v>
      </c>
      <c r="I495" s="11">
        <f>DATE(YEAR($H495),MONTH($H495),DAY($H495)+$LL495/10)</f>
        <v>48221</v>
      </c>
      <c r="J495" s="12">
        <f>DATE(YEAR($I495),MONTH($I495),DAY($I495)+$LL495/10)</f>
        <v>49271</v>
      </c>
      <c r="K495" s="15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  <c r="AF495" s="16"/>
      <c r="AG495" s="16"/>
      <c r="AH495" s="16"/>
      <c r="AI495" s="16"/>
      <c r="AJ495" s="16">
        <v>1</v>
      </c>
      <c r="AK495" s="16"/>
      <c r="AL495" s="16"/>
      <c r="AM495" s="16"/>
      <c r="AN495" s="16"/>
      <c r="AO495" s="16"/>
      <c r="AP495" s="16"/>
      <c r="AQ495" s="16"/>
      <c r="AR495" s="16"/>
      <c r="AS495" s="16"/>
      <c r="AT495" s="16"/>
      <c r="AU495" s="16"/>
      <c r="AV495" s="16"/>
      <c r="AW495" s="16"/>
      <c r="AX495" s="16"/>
      <c r="AY495" s="16"/>
      <c r="AZ495" s="16"/>
      <c r="BA495" s="16"/>
      <c r="BB495" s="16"/>
      <c r="BC495" s="16"/>
      <c r="BD495" s="16"/>
      <c r="BE495" s="16"/>
      <c r="BF495" s="16"/>
      <c r="BG495" s="16"/>
      <c r="BH495" s="16"/>
      <c r="BI495" s="16"/>
      <c r="BJ495" s="16"/>
      <c r="BK495" s="16"/>
      <c r="BL495" s="16"/>
      <c r="BM495" s="16"/>
      <c r="BN495" s="16"/>
      <c r="BO495" s="16"/>
      <c r="BP495" s="16"/>
      <c r="BQ495" s="16"/>
      <c r="BR495" s="16"/>
      <c r="BS495" s="16"/>
      <c r="BT495" s="16"/>
      <c r="BU495" s="16"/>
      <c r="BV495" s="16"/>
      <c r="BW495" s="16"/>
      <c r="BX495" s="16"/>
      <c r="BY495" s="16"/>
      <c r="BZ495" s="16"/>
      <c r="CA495" s="16"/>
      <c r="CB495" s="16"/>
      <c r="CC495" s="16"/>
      <c r="CD495" s="16"/>
      <c r="CE495" s="16"/>
      <c r="CF495" s="16"/>
      <c r="CG495" s="16"/>
      <c r="CH495" s="16"/>
      <c r="CI495" s="16"/>
      <c r="CJ495" s="16"/>
      <c r="CK495" s="16"/>
      <c r="CL495" s="16"/>
      <c r="CM495" s="16"/>
      <c r="CN495" s="16"/>
      <c r="CO495" s="16"/>
      <c r="CP495" s="16"/>
      <c r="CQ495" s="16"/>
      <c r="CR495" s="16"/>
      <c r="CS495" s="16"/>
      <c r="CT495" s="16"/>
      <c r="CU495" s="16"/>
      <c r="CV495" s="16"/>
      <c r="CW495" s="16"/>
      <c r="CX495" s="16"/>
      <c r="CY495" s="16"/>
      <c r="CZ495" s="16"/>
      <c r="DA495" s="16"/>
      <c r="DB495" s="16"/>
      <c r="DC495" s="16"/>
      <c r="DD495" s="16"/>
      <c r="DE495" s="16"/>
      <c r="DF495" s="16"/>
      <c r="DG495" s="16"/>
      <c r="DH495" s="16"/>
      <c r="DI495" s="16"/>
      <c r="DJ495" s="16"/>
      <c r="DK495" s="16"/>
      <c r="LK495" t="s">
        <v>21</v>
      </c>
      <c r="LL495">
        <v>10500</v>
      </c>
      <c r="LM495" t="s">
        <v>12</v>
      </c>
    </row>
    <row r="496" spans="1:325" ht="15.75" thickBot="1" x14ac:dyDescent="0.3">
      <c r="A496" s="9" t="s">
        <v>12</v>
      </c>
      <c r="B496" s="10" t="s">
        <v>55</v>
      </c>
      <c r="C496" s="10" t="s">
        <v>14</v>
      </c>
      <c r="D496" s="11">
        <v>47384.172222222223</v>
      </c>
      <c r="E496" s="11">
        <f>DATE(YEAR($D496),MONTH($D496)-2,DAY($D496))</f>
        <v>47322</v>
      </c>
      <c r="F496" s="11">
        <f>DATE(YEAR($E496)+$LL496,MONTH($E496),DAY($E496))</f>
        <v>51705</v>
      </c>
      <c r="G496" s="11">
        <f>DATE(YEAR($F496)+$LL496,MONTH($F496),DAY($F496))</f>
        <v>56088</v>
      </c>
      <c r="H496" s="11">
        <f>DATE(YEAR($G496)+$LL496,MONTH($G496),DAY($G496))</f>
        <v>60471</v>
      </c>
      <c r="I496" s="11">
        <f>DATE(YEAR($H496)+$LL496,MONTH($H496),DAY($H496))</f>
        <v>64854</v>
      </c>
      <c r="J496" s="12">
        <f>DATE(YEAR($I496)+$LL496,MONTH($I496),DAY($I496))</f>
        <v>69237</v>
      </c>
      <c r="K496" s="15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  <c r="AF496" s="16"/>
      <c r="AG496" s="16"/>
      <c r="AH496" s="16"/>
      <c r="AI496" s="16"/>
      <c r="AJ496" s="16"/>
      <c r="AK496" s="16"/>
      <c r="AL496" s="16"/>
      <c r="AM496" s="16"/>
      <c r="AN496" s="16"/>
      <c r="AO496" s="16"/>
      <c r="AP496" s="16"/>
      <c r="AQ496" s="16"/>
      <c r="AR496" s="16"/>
      <c r="AS496" s="16"/>
      <c r="AT496" s="16"/>
      <c r="AU496" s="16"/>
      <c r="AV496" s="16"/>
      <c r="AW496" s="16"/>
      <c r="AX496" s="16"/>
      <c r="AY496" s="16"/>
      <c r="AZ496" s="16"/>
      <c r="BA496" s="16"/>
      <c r="BB496" s="16"/>
      <c r="BC496" s="16"/>
      <c r="BD496" s="16"/>
      <c r="BE496" s="16"/>
      <c r="BF496" s="16"/>
      <c r="BG496" s="16"/>
      <c r="BH496" s="16"/>
      <c r="BI496" s="16"/>
      <c r="BJ496" s="16"/>
      <c r="BK496" s="16"/>
      <c r="BL496" s="16"/>
      <c r="BM496" s="16"/>
      <c r="BN496" s="16"/>
      <c r="BO496" s="16"/>
      <c r="BP496" s="16"/>
      <c r="BQ496" s="16"/>
      <c r="BR496" s="16"/>
      <c r="BS496" s="16"/>
      <c r="BT496" s="16"/>
      <c r="BU496" s="16"/>
      <c r="BV496" s="16"/>
      <c r="BW496" s="16"/>
      <c r="BX496" s="16"/>
      <c r="BY496" s="16"/>
      <c r="BZ496" s="16"/>
      <c r="CA496" s="16"/>
      <c r="CB496" s="16"/>
      <c r="CC496" s="16"/>
      <c r="CD496" s="16"/>
      <c r="CE496" s="16"/>
      <c r="CF496" s="16"/>
      <c r="CG496" s="16"/>
      <c r="CH496" s="16"/>
      <c r="CI496" s="16"/>
      <c r="CJ496" s="16"/>
      <c r="CK496" s="16"/>
      <c r="CL496" s="16"/>
      <c r="CM496" s="16"/>
      <c r="CN496" s="16"/>
      <c r="CO496" s="16"/>
      <c r="CP496" s="16"/>
      <c r="CQ496" s="16"/>
      <c r="CR496" s="16"/>
      <c r="CS496" s="16"/>
      <c r="CT496" s="16"/>
      <c r="CU496" s="16"/>
      <c r="CV496" s="16"/>
      <c r="CW496" s="16"/>
      <c r="CX496" s="16"/>
      <c r="CY496" s="16"/>
      <c r="CZ496" s="16"/>
      <c r="DA496" s="16"/>
      <c r="DB496" s="16"/>
      <c r="DC496" s="16"/>
      <c r="DD496" s="16"/>
      <c r="DE496" s="16"/>
      <c r="DF496" s="16"/>
      <c r="DG496" s="16"/>
      <c r="DH496" s="16"/>
      <c r="DI496" s="16"/>
      <c r="DJ496" s="16"/>
      <c r="DK496" s="16"/>
      <c r="LK496" t="s">
        <v>16</v>
      </c>
      <c r="LL496">
        <v>12</v>
      </c>
      <c r="LM496" t="s">
        <v>12</v>
      </c>
    </row>
    <row r="497" spans="1:325" ht="15.75" thickBot="1" x14ac:dyDescent="0.3">
      <c r="A497" s="9" t="s">
        <v>12</v>
      </c>
      <c r="B497" s="10" t="s">
        <v>55</v>
      </c>
      <c r="C497" s="10" t="s">
        <v>14</v>
      </c>
      <c r="D497" s="11">
        <v>44041.949305555558</v>
      </c>
      <c r="E497" s="11">
        <f>DATE(YEAR($D497),MONTH($D497)-2,DAY($D497))</f>
        <v>43980</v>
      </c>
      <c r="F497" s="11">
        <f>DATE(YEAR($E497),MONTH($E497),DAY($E497)+$LL497*30.4/10000)</f>
        <v>44892</v>
      </c>
      <c r="G497" s="11">
        <f>DATE(YEAR($F497),MONTH($F497),DAY($F497)+$LL497*30.4/10000)</f>
        <v>45804</v>
      </c>
      <c r="H497" s="11">
        <f>DATE(YEAR($G497),MONTH($G497),DAY($G497)+$LL497*30.4/10000)</f>
        <v>46716</v>
      </c>
      <c r="I497" s="11">
        <f>DATE(YEAR($H497),MONTH($H497),DAY($H497)+$LL497*30.4/10000)</f>
        <v>47628</v>
      </c>
      <c r="J497" s="12">
        <f>DATE(YEAR($I497),MONTH($I497),DAY($I497)+$LL497*30.4/10000)</f>
        <v>48540</v>
      </c>
      <c r="K497" s="15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  <c r="Z497" s="16"/>
      <c r="AA497" s="16"/>
      <c r="AB497" s="16"/>
      <c r="AC497" s="16"/>
      <c r="AD497" s="16">
        <v>1</v>
      </c>
      <c r="AE497" s="16"/>
      <c r="AF497" s="16"/>
      <c r="AG497" s="16"/>
      <c r="AH497" s="16"/>
      <c r="AI497" s="16"/>
      <c r="AJ497" s="16"/>
      <c r="AK497" s="16"/>
      <c r="AL497" s="16"/>
      <c r="AM497" s="16"/>
      <c r="AN497" s="16"/>
      <c r="AO497" s="16"/>
      <c r="AP497" s="16"/>
      <c r="AQ497" s="16"/>
      <c r="AR497" s="16"/>
      <c r="AS497" s="16"/>
      <c r="AT497" s="16"/>
      <c r="AU497" s="16"/>
      <c r="AV497" s="16"/>
      <c r="AW497" s="16"/>
      <c r="AX497" s="16"/>
      <c r="AY497" s="16"/>
      <c r="AZ497" s="16"/>
      <c r="BA497" s="16"/>
      <c r="BB497" s="16"/>
      <c r="BC497" s="16"/>
      <c r="BD497" s="16"/>
      <c r="BE497" s="16"/>
      <c r="BF497" s="16"/>
      <c r="BG497" s="16"/>
      <c r="BH497" s="16"/>
      <c r="BI497" s="16"/>
      <c r="BJ497" s="16"/>
      <c r="BK497" s="16"/>
      <c r="BL497" s="16"/>
      <c r="BM497" s="16"/>
      <c r="BN497" s="16"/>
      <c r="BO497" s="16"/>
      <c r="BP497" s="16"/>
      <c r="BQ497" s="16"/>
      <c r="BR497" s="16"/>
      <c r="BS497" s="16"/>
      <c r="BT497" s="16"/>
      <c r="BU497" s="16"/>
      <c r="BV497" s="16"/>
      <c r="BW497" s="16"/>
      <c r="BX497" s="16"/>
      <c r="BY497" s="16"/>
      <c r="BZ497" s="16"/>
      <c r="CA497" s="16"/>
      <c r="CB497" s="16"/>
      <c r="CC497" s="16"/>
      <c r="CD497" s="16"/>
      <c r="CE497" s="16"/>
      <c r="CF497" s="16"/>
      <c r="CG497" s="16"/>
      <c r="CH497" s="16"/>
      <c r="CI497" s="16"/>
      <c r="CJ497" s="16"/>
      <c r="CK497" s="16"/>
      <c r="CL497" s="16"/>
      <c r="CM497" s="16"/>
      <c r="CN497" s="16"/>
      <c r="CO497" s="16"/>
      <c r="CP497" s="16"/>
      <c r="CQ497" s="16"/>
      <c r="CR497" s="16"/>
      <c r="CS497" s="16"/>
      <c r="CT497" s="16"/>
      <c r="CU497" s="16"/>
      <c r="CV497" s="16"/>
      <c r="CW497" s="16"/>
      <c r="CX497" s="16"/>
      <c r="CY497" s="16"/>
      <c r="CZ497" s="16"/>
      <c r="DA497" s="16"/>
      <c r="DB497" s="16"/>
      <c r="DC497" s="16"/>
      <c r="DD497" s="16"/>
      <c r="DE497" s="16"/>
      <c r="DF497" s="16"/>
      <c r="DG497" s="16"/>
      <c r="DH497" s="16"/>
      <c r="DI497" s="16"/>
      <c r="DJ497" s="16"/>
      <c r="DK497" s="16"/>
      <c r="LK497" t="s">
        <v>15</v>
      </c>
      <c r="LL497">
        <v>300000</v>
      </c>
      <c r="LM497" t="s">
        <v>12</v>
      </c>
    </row>
    <row r="498" spans="1:325" ht="15.75" thickBot="1" x14ac:dyDescent="0.3">
      <c r="A498" s="9" t="s">
        <v>12</v>
      </c>
      <c r="B498" s="10" t="s">
        <v>55</v>
      </c>
      <c r="C498" s="10" t="s">
        <v>17</v>
      </c>
      <c r="D498" s="11">
        <v>43912.481249999997</v>
      </c>
      <c r="E498" s="11">
        <f>DATE(YEAR($D498),MONTH($D498)-2,DAY($D498))</f>
        <v>43852</v>
      </c>
      <c r="F498" s="11">
        <f>DATE(YEAR($E498),MONTH($E498)+$LL498,DAY($E498))</f>
        <v>44948</v>
      </c>
      <c r="G498" s="11">
        <f>DATE(YEAR($F498),MONTH($F498)+$LL498,DAY($F498))</f>
        <v>46044</v>
      </c>
      <c r="H498" s="11">
        <f>DATE(YEAR($G498),MONTH($G498)+$LL498,DAY($G498))</f>
        <v>47140</v>
      </c>
      <c r="I498" s="11">
        <f>DATE(YEAR($H498),MONTH($H498)+$LL498,DAY($H498))</f>
        <v>48235</v>
      </c>
      <c r="J498" s="12">
        <f>DATE(YEAR($I498),MONTH($I498)+$LL498,DAY($I498))</f>
        <v>49331</v>
      </c>
      <c r="K498" s="15"/>
      <c r="L498" s="16">
        <v>1</v>
      </c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  <c r="AF498" s="16"/>
      <c r="AG498" s="16"/>
      <c r="AH498" s="16"/>
      <c r="AI498" s="16"/>
      <c r="AJ498" s="16"/>
      <c r="AK498" s="16"/>
      <c r="AL498" s="16"/>
      <c r="AM498" s="16"/>
      <c r="AN498" s="16"/>
      <c r="AO498" s="16"/>
      <c r="AP498" s="16"/>
      <c r="AQ498" s="16"/>
      <c r="AR498" s="16"/>
      <c r="AS498" s="16"/>
      <c r="AT498" s="16"/>
      <c r="AU498" s="16"/>
      <c r="AV498" s="16"/>
      <c r="AW498" s="16"/>
      <c r="AX498" s="16"/>
      <c r="AY498" s="16"/>
      <c r="AZ498" s="16"/>
      <c r="BA498" s="16"/>
      <c r="BB498" s="16"/>
      <c r="BC498" s="16"/>
      <c r="BD498" s="16"/>
      <c r="BE498" s="16"/>
      <c r="BF498" s="16"/>
      <c r="BG498" s="16"/>
      <c r="BH498" s="16"/>
      <c r="BI498" s="16"/>
      <c r="BJ498" s="16"/>
      <c r="BK498" s="16"/>
      <c r="BL498" s="16"/>
      <c r="BM498" s="16"/>
      <c r="BN498" s="16"/>
      <c r="BO498" s="16"/>
      <c r="BP498" s="16"/>
      <c r="BQ498" s="16"/>
      <c r="BR498" s="16"/>
      <c r="BS498" s="16"/>
      <c r="BT498" s="16"/>
      <c r="BU498" s="16"/>
      <c r="BV498" s="16"/>
      <c r="BW498" s="16"/>
      <c r="BX498" s="16"/>
      <c r="BY498" s="16"/>
      <c r="BZ498" s="16"/>
      <c r="CA498" s="16"/>
      <c r="CB498" s="16"/>
      <c r="CC498" s="16"/>
      <c r="CD498" s="16"/>
      <c r="CE498" s="16"/>
      <c r="CF498" s="16"/>
      <c r="CG498" s="16"/>
      <c r="CH498" s="16"/>
      <c r="CI498" s="16"/>
      <c r="CJ498" s="16"/>
      <c r="CK498" s="16"/>
      <c r="CL498" s="16"/>
      <c r="CM498" s="16"/>
      <c r="CN498" s="16"/>
      <c r="CO498" s="16"/>
      <c r="CP498" s="16"/>
      <c r="CQ498" s="16"/>
      <c r="CR498" s="16"/>
      <c r="CS498" s="16"/>
      <c r="CT498" s="16"/>
      <c r="CU498" s="16"/>
      <c r="CV498" s="16"/>
      <c r="CW498" s="16"/>
      <c r="CX498" s="16"/>
      <c r="CY498" s="16"/>
      <c r="CZ498" s="16"/>
      <c r="DA498" s="16"/>
      <c r="DB498" s="16"/>
      <c r="DC498" s="16"/>
      <c r="DD498" s="16"/>
      <c r="DE498" s="16"/>
      <c r="DF498" s="16"/>
      <c r="DG498" s="16"/>
      <c r="DH498" s="16"/>
      <c r="DI498" s="16"/>
      <c r="DJ498" s="16"/>
      <c r="DK498" s="16"/>
      <c r="LK498" t="s">
        <v>18</v>
      </c>
      <c r="LL498">
        <v>36</v>
      </c>
      <c r="LM498" t="s">
        <v>12</v>
      </c>
    </row>
    <row r="499" spans="1:325" ht="15.75" thickBot="1" x14ac:dyDescent="0.3">
      <c r="A499" s="9" t="s">
        <v>12</v>
      </c>
      <c r="B499" s="10" t="s">
        <v>55</v>
      </c>
      <c r="C499" s="10" t="s">
        <v>19</v>
      </c>
      <c r="D499" s="11">
        <v>45012.621527777781</v>
      </c>
      <c r="E499" s="11">
        <f>DATE(YEAR($D499),MONTH($D499)-2,DAY($D499))</f>
        <v>44953</v>
      </c>
      <c r="F499" s="11">
        <f>DATE(YEAR($E499)+$LL499,MONTH($E499),DAY($E499))</f>
        <v>47145</v>
      </c>
      <c r="G499" s="11">
        <f>DATE(YEAR($F499)+$LL499,MONTH($F499),DAY($F499))</f>
        <v>49336</v>
      </c>
      <c r="H499" s="11">
        <f>DATE(YEAR($G499)+$LL499,MONTH($G499),DAY($G499))</f>
        <v>51528</v>
      </c>
      <c r="I499" s="11">
        <f>DATE(YEAR($H499)+$LL499,MONTH($H499),DAY($H499))</f>
        <v>53719</v>
      </c>
      <c r="J499" s="12">
        <f>DATE(YEAR($I499)+$LL499,MONTH($I499),DAY($I499))</f>
        <v>55911</v>
      </c>
      <c r="K499" s="15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  <c r="AF499" s="16"/>
      <c r="AG499" s="16"/>
      <c r="AH499" s="16"/>
      <c r="AI499" s="16"/>
      <c r="AJ499" s="16"/>
      <c r="AK499" s="16"/>
      <c r="AL499" s="16"/>
      <c r="AM499" s="16"/>
      <c r="AN499" s="16"/>
      <c r="AO499" s="16"/>
      <c r="AP499" s="16"/>
      <c r="AQ499" s="16"/>
      <c r="AR499" s="16"/>
      <c r="AS499" s="16"/>
      <c r="AT499" s="16"/>
      <c r="AU499" s="16"/>
      <c r="AV499" s="16"/>
      <c r="AW499" s="16"/>
      <c r="AX499" s="16"/>
      <c r="AY499" s="16"/>
      <c r="AZ499" s="16"/>
      <c r="BA499" s="16"/>
      <c r="BB499" s="16"/>
      <c r="BC499" s="16"/>
      <c r="BD499" s="16"/>
      <c r="BE499" s="16"/>
      <c r="BF499" s="16"/>
      <c r="BG499" s="16"/>
      <c r="BH499" s="16"/>
      <c r="BI499" s="16"/>
      <c r="BJ499" s="16"/>
      <c r="BK499" s="16"/>
      <c r="BL499" s="16"/>
      <c r="BM499" s="16"/>
      <c r="BN499" s="16"/>
      <c r="BO499" s="16"/>
      <c r="BP499" s="16"/>
      <c r="BQ499" s="16"/>
      <c r="BR499" s="16"/>
      <c r="BS499" s="16"/>
      <c r="BT499" s="16"/>
      <c r="BU499" s="16"/>
      <c r="BV499" s="16"/>
      <c r="BW499" s="16"/>
      <c r="BX499" s="16"/>
      <c r="BY499" s="16"/>
      <c r="BZ499" s="16"/>
      <c r="CA499" s="16"/>
      <c r="CB499" s="16"/>
      <c r="CC499" s="16"/>
      <c r="CD499" s="16"/>
      <c r="CE499" s="16"/>
      <c r="CF499" s="16"/>
      <c r="CG499" s="16"/>
      <c r="CH499" s="16"/>
      <c r="CI499" s="16"/>
      <c r="CJ499" s="16"/>
      <c r="CK499" s="16"/>
      <c r="CL499" s="16"/>
      <c r="CM499" s="16"/>
      <c r="CN499" s="16"/>
      <c r="CO499" s="16"/>
      <c r="CP499" s="16"/>
      <c r="CQ499" s="16"/>
      <c r="CR499" s="16"/>
      <c r="CS499" s="16"/>
      <c r="CT499" s="16"/>
      <c r="CU499" s="16"/>
      <c r="CV499" s="16"/>
      <c r="CW499" s="16"/>
      <c r="CX499" s="16"/>
      <c r="CY499" s="16"/>
      <c r="CZ499" s="16"/>
      <c r="DA499" s="16"/>
      <c r="DB499" s="16"/>
      <c r="DC499" s="16"/>
      <c r="DD499" s="16"/>
      <c r="DE499" s="16"/>
      <c r="DF499" s="16"/>
      <c r="DG499" s="16"/>
      <c r="DH499" s="16"/>
      <c r="DI499" s="16"/>
      <c r="DJ499" s="16"/>
      <c r="DK499" s="16"/>
      <c r="LK499" t="s">
        <v>16</v>
      </c>
      <c r="LL499">
        <v>6</v>
      </c>
      <c r="LM499" t="s">
        <v>12</v>
      </c>
    </row>
    <row r="500" spans="1:325" ht="15.75" thickBot="1" x14ac:dyDescent="0.3">
      <c r="A500" s="9" t="s">
        <v>12</v>
      </c>
      <c r="B500" s="10" t="s">
        <v>55</v>
      </c>
      <c r="C500" s="10" t="s">
        <v>20</v>
      </c>
      <c r="D500" s="11">
        <v>44404.540277777778</v>
      </c>
      <c r="E500" s="11">
        <f>DATE(YEAR($D500),MONTH($D500)-1,DAY($D500))</f>
        <v>44374</v>
      </c>
      <c r="F500" s="11">
        <f>DATE(YEAR($E500),MONTH($E500),DAY($E500)+$LL500/10)</f>
        <v>44674</v>
      </c>
      <c r="G500" s="11">
        <f>DATE(YEAR($F500),MONTH($F500),DAY($F500)+$LL500/10)</f>
        <v>44974</v>
      </c>
      <c r="H500" s="11">
        <f>DATE(YEAR($G500),MONTH($G500),DAY($G500)+$LL500/10)</f>
        <v>45274</v>
      </c>
      <c r="I500" s="11">
        <f>DATE(YEAR($H500),MONTH($H500),DAY($H500)+$LL500/10)</f>
        <v>45574</v>
      </c>
      <c r="J500" s="12">
        <f>DATE(YEAR($I500),MONTH($I500),DAY($I500)+$LL500/10)</f>
        <v>45874</v>
      </c>
      <c r="K500" s="15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  <c r="AF500" s="16"/>
      <c r="AG500" s="16"/>
      <c r="AH500" s="16"/>
      <c r="AI500" s="16"/>
      <c r="AJ500" s="16"/>
      <c r="AK500" s="16"/>
      <c r="AL500" s="16"/>
      <c r="AM500" s="16"/>
      <c r="AN500" s="16"/>
      <c r="AO500" s="16"/>
      <c r="AP500" s="16"/>
      <c r="AQ500" s="16"/>
      <c r="AR500" s="16"/>
      <c r="AS500" s="16"/>
      <c r="AT500" s="16"/>
      <c r="AU500" s="16"/>
      <c r="AV500" s="16"/>
      <c r="AW500" s="16"/>
      <c r="AX500" s="16"/>
      <c r="AY500" s="16"/>
      <c r="AZ500" s="16"/>
      <c r="BA500" s="16"/>
      <c r="BB500" s="16"/>
      <c r="BC500" s="16"/>
      <c r="BD500" s="16"/>
      <c r="BE500" s="16"/>
      <c r="BF500" s="16"/>
      <c r="BG500" s="16"/>
      <c r="BH500" s="16"/>
      <c r="BI500" s="16"/>
      <c r="BJ500" s="16"/>
      <c r="BK500" s="16"/>
      <c r="BL500" s="16"/>
      <c r="BM500" s="16"/>
      <c r="BN500" s="16"/>
      <c r="BO500" s="16"/>
      <c r="BP500" s="16"/>
      <c r="BQ500" s="16"/>
      <c r="BR500" s="16"/>
      <c r="BS500" s="16"/>
      <c r="BT500" s="16"/>
      <c r="BU500" s="16"/>
      <c r="BV500" s="16"/>
      <c r="BW500" s="16"/>
      <c r="BX500" s="16"/>
      <c r="BY500" s="16"/>
      <c r="BZ500" s="16"/>
      <c r="CA500" s="16"/>
      <c r="CB500" s="16"/>
      <c r="CC500" s="16"/>
      <c r="CD500" s="16"/>
      <c r="CE500" s="16"/>
      <c r="CF500" s="16"/>
      <c r="CG500" s="16"/>
      <c r="CH500" s="16">
        <v>1</v>
      </c>
      <c r="CI500" s="16"/>
      <c r="CJ500" s="16"/>
      <c r="CK500" s="16"/>
      <c r="CL500" s="16"/>
      <c r="CM500" s="16"/>
      <c r="CN500" s="16"/>
      <c r="CO500" s="16"/>
      <c r="CP500" s="16"/>
      <c r="CQ500" s="16"/>
      <c r="CR500" s="16"/>
      <c r="CS500" s="16"/>
      <c r="CT500" s="16"/>
      <c r="CU500" s="16"/>
      <c r="CV500" s="16"/>
      <c r="CW500" s="16"/>
      <c r="CX500" s="16"/>
      <c r="CY500" s="16"/>
      <c r="CZ500" s="16"/>
      <c r="DA500" s="16"/>
      <c r="DB500" s="16"/>
      <c r="DC500" s="16"/>
      <c r="DD500" s="16"/>
      <c r="DE500" s="16"/>
      <c r="DF500" s="16"/>
      <c r="DG500" s="16"/>
      <c r="DH500" s="16"/>
      <c r="DI500" s="16"/>
      <c r="DJ500" s="16"/>
      <c r="DK500" s="16"/>
      <c r="LK500" t="s">
        <v>21</v>
      </c>
      <c r="LL500">
        <v>3000</v>
      </c>
      <c r="LM500" t="s">
        <v>12</v>
      </c>
    </row>
    <row r="501" spans="1:325" ht="15.75" thickBot="1" x14ac:dyDescent="0.3">
      <c r="A501" s="9" t="s">
        <v>12</v>
      </c>
      <c r="B501" s="10" t="s">
        <v>55</v>
      </c>
      <c r="C501" s="10" t="s">
        <v>22</v>
      </c>
      <c r="D501" s="11">
        <v>43983.624305555553</v>
      </c>
      <c r="E501" s="11">
        <f>DATE(YEAR($D501),MONTH($D501)-2,DAY($D501))</f>
        <v>43922</v>
      </c>
      <c r="F501" s="11">
        <f>DATE(YEAR($E501),MONTH($E501)+$LL501,DAY($E501))</f>
        <v>44652</v>
      </c>
      <c r="G501" s="11">
        <f>DATE(YEAR($F501),MONTH($F501)+$LL501,DAY($F501))</f>
        <v>45383</v>
      </c>
      <c r="H501" s="11">
        <f>DATE(YEAR($G501),MONTH($G501)+$LL501,DAY($G501))</f>
        <v>46113</v>
      </c>
      <c r="I501" s="11">
        <f>DATE(YEAR($H501),MONTH($H501)+$LL501,DAY($H501))</f>
        <v>46844</v>
      </c>
      <c r="J501" s="12">
        <f>DATE(YEAR($I501),MONTH($I501)+$LL501,DAY($I501))</f>
        <v>47574</v>
      </c>
      <c r="K501" s="15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>
        <v>1</v>
      </c>
      <c r="W501" s="16"/>
      <c r="X501" s="16"/>
      <c r="Y501" s="16"/>
      <c r="Z501" s="16"/>
      <c r="AA501" s="16"/>
      <c r="AB501" s="16"/>
      <c r="AC501" s="16"/>
      <c r="AD501" s="16"/>
      <c r="AE501" s="16"/>
      <c r="AF501" s="16"/>
      <c r="AG501" s="16"/>
      <c r="AH501" s="16"/>
      <c r="AI501" s="16"/>
      <c r="AJ501" s="16"/>
      <c r="AK501" s="16"/>
      <c r="AL501" s="16"/>
      <c r="AM501" s="16"/>
      <c r="AN501" s="16"/>
      <c r="AO501" s="16"/>
      <c r="AP501" s="16"/>
      <c r="AQ501" s="16"/>
      <c r="AR501" s="16"/>
      <c r="AS501" s="16"/>
      <c r="AT501" s="16"/>
      <c r="AU501" s="16"/>
      <c r="AV501" s="16"/>
      <c r="AW501" s="16"/>
      <c r="AX501" s="16"/>
      <c r="AY501" s="16"/>
      <c r="AZ501" s="16"/>
      <c r="BA501" s="16"/>
      <c r="BB501" s="16"/>
      <c r="BC501" s="16"/>
      <c r="BD501" s="16"/>
      <c r="BE501" s="16"/>
      <c r="BF501" s="16"/>
      <c r="BG501" s="16"/>
      <c r="BH501" s="16"/>
      <c r="BI501" s="16"/>
      <c r="BJ501" s="16"/>
      <c r="BK501" s="16"/>
      <c r="BL501" s="16"/>
      <c r="BM501" s="16"/>
      <c r="BN501" s="16"/>
      <c r="BO501" s="16"/>
      <c r="BP501" s="16"/>
      <c r="BQ501" s="16"/>
      <c r="BR501" s="16"/>
      <c r="BS501" s="16"/>
      <c r="BT501" s="16"/>
      <c r="BU501" s="16"/>
      <c r="BV501" s="16"/>
      <c r="BW501" s="16"/>
      <c r="BX501" s="16"/>
      <c r="BY501" s="16"/>
      <c r="BZ501" s="16"/>
      <c r="CA501" s="16"/>
      <c r="CB501" s="16"/>
      <c r="CC501" s="16"/>
      <c r="CD501" s="16"/>
      <c r="CE501" s="16"/>
      <c r="CF501" s="16"/>
      <c r="CG501" s="16"/>
      <c r="CH501" s="16"/>
      <c r="CI501" s="16"/>
      <c r="CJ501" s="16"/>
      <c r="CK501" s="16"/>
      <c r="CL501" s="16"/>
      <c r="CM501" s="16"/>
      <c r="CN501" s="16"/>
      <c r="CO501" s="16"/>
      <c r="CP501" s="16"/>
      <c r="CQ501" s="16"/>
      <c r="CR501" s="16"/>
      <c r="CS501" s="16"/>
      <c r="CT501" s="16"/>
      <c r="CU501" s="16"/>
      <c r="CV501" s="16"/>
      <c r="CW501" s="16"/>
      <c r="CX501" s="16"/>
      <c r="CY501" s="16"/>
      <c r="CZ501" s="16"/>
      <c r="DA501" s="16"/>
      <c r="DB501" s="16"/>
      <c r="DC501" s="16"/>
      <c r="DD501" s="16"/>
      <c r="DE501" s="16"/>
      <c r="DF501" s="16"/>
      <c r="DG501" s="16"/>
      <c r="DH501" s="16"/>
      <c r="DI501" s="16"/>
      <c r="DJ501" s="16"/>
      <c r="DK501" s="16"/>
      <c r="LK501" t="s">
        <v>18</v>
      </c>
      <c r="LL501">
        <v>24</v>
      </c>
      <c r="LM501" t="s">
        <v>12</v>
      </c>
    </row>
    <row r="502" spans="1:325" ht="15.75" thickBot="1" x14ac:dyDescent="0.3">
      <c r="A502" s="9" t="s">
        <v>12</v>
      </c>
      <c r="B502" s="10" t="s">
        <v>55</v>
      </c>
      <c r="C502" s="10" t="s">
        <v>23</v>
      </c>
      <c r="D502" s="11">
        <v>44457.384027777778</v>
      </c>
      <c r="E502" s="11">
        <f>DATE(YEAR($D502),MONTH($D502)-1,DAY($D502))</f>
        <v>44426</v>
      </c>
      <c r="F502" s="11">
        <f>DATE(YEAR($E502),MONTH($E502),DAY($E502)+$LL502/10)</f>
        <v>44576</v>
      </c>
      <c r="G502" s="11">
        <f>DATE(YEAR($F502),MONTH($F502),DAY($F502)+$LL502/10)</f>
        <v>44726</v>
      </c>
      <c r="H502" s="11">
        <f>DATE(YEAR($G502),MONTH($G502),DAY($G502)+$LL502/10)</f>
        <v>44876</v>
      </c>
      <c r="I502" s="11">
        <f>DATE(YEAR($H502),MONTH($H502),DAY($H502)+$LL502/10)</f>
        <v>45026</v>
      </c>
      <c r="J502" s="12">
        <f>DATE(YEAR($I502),MONTH($I502),DAY($I502)+$LL502/10)</f>
        <v>45176</v>
      </c>
      <c r="K502" s="15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  <c r="AF502" s="16"/>
      <c r="AG502" s="16"/>
      <c r="AH502" s="16"/>
      <c r="AI502" s="16"/>
      <c r="AJ502" s="16"/>
      <c r="AK502" s="16"/>
      <c r="AL502" s="16"/>
      <c r="AM502" s="16"/>
      <c r="AN502" s="16"/>
      <c r="AO502" s="16"/>
      <c r="AP502" s="16"/>
      <c r="AQ502" s="16"/>
      <c r="AR502" s="16"/>
      <c r="AS502" s="16"/>
      <c r="AT502" s="16"/>
      <c r="AU502" s="16"/>
      <c r="AV502" s="16"/>
      <c r="AW502" s="16"/>
      <c r="AX502" s="16"/>
      <c r="AY502" s="16"/>
      <c r="AZ502" s="16"/>
      <c r="BA502" s="16"/>
      <c r="BB502" s="16"/>
      <c r="BC502" s="16"/>
      <c r="BD502" s="16"/>
      <c r="BE502" s="16"/>
      <c r="BF502" s="16"/>
      <c r="BG502" s="16"/>
      <c r="BH502" s="16"/>
      <c r="BI502" s="16"/>
      <c r="BJ502" s="16"/>
      <c r="BK502" s="16"/>
      <c r="BL502" s="16"/>
      <c r="BM502" s="16"/>
      <c r="BN502" s="16"/>
      <c r="BO502" s="16"/>
      <c r="BP502" s="16"/>
      <c r="BQ502" s="16"/>
      <c r="BR502" s="16"/>
      <c r="BS502" s="16"/>
      <c r="BT502" s="16"/>
      <c r="BU502" s="16"/>
      <c r="BV502" s="16"/>
      <c r="BW502" s="16"/>
      <c r="BX502" s="16"/>
      <c r="BY502" s="16"/>
      <c r="BZ502" s="16"/>
      <c r="CA502" s="16"/>
      <c r="CB502" s="16"/>
      <c r="CC502" s="16"/>
      <c r="CD502" s="16"/>
      <c r="CE502" s="16"/>
      <c r="CF502" s="16"/>
      <c r="CG502" s="16"/>
      <c r="CH502" s="16"/>
      <c r="CI502" s="16"/>
      <c r="CJ502" s="16"/>
      <c r="CK502" s="16"/>
      <c r="CL502" s="16"/>
      <c r="CM502" s="16"/>
      <c r="CN502" s="16"/>
      <c r="CO502" s="16"/>
      <c r="CP502" s="16">
        <v>1</v>
      </c>
      <c r="CQ502" s="16"/>
      <c r="CR502" s="16"/>
      <c r="CS502" s="16"/>
      <c r="CT502" s="16"/>
      <c r="CU502" s="16"/>
      <c r="CV502" s="16"/>
      <c r="CW502" s="16"/>
      <c r="CX502" s="16"/>
      <c r="CY502" s="16"/>
      <c r="CZ502" s="16"/>
      <c r="DA502" s="16"/>
      <c r="DB502" s="16"/>
      <c r="DC502" s="16"/>
      <c r="DD502" s="16"/>
      <c r="DE502" s="16"/>
      <c r="DF502" s="16"/>
      <c r="DG502" s="16"/>
      <c r="DH502" s="16"/>
      <c r="DI502" s="16"/>
      <c r="DJ502" s="16"/>
      <c r="DK502" s="16">
        <v>1</v>
      </c>
      <c r="LK502" t="s">
        <v>21</v>
      </c>
      <c r="LL502">
        <v>1500</v>
      </c>
      <c r="LM502" t="s">
        <v>12</v>
      </c>
    </row>
    <row r="503" spans="1:325" ht="15.75" thickBot="1" x14ac:dyDescent="0.3">
      <c r="A503" s="9" t="s">
        <v>12</v>
      </c>
      <c r="B503" s="10" t="s">
        <v>55</v>
      </c>
      <c r="C503" s="10" t="s">
        <v>23</v>
      </c>
      <c r="D503" s="11">
        <v>44213.252083333333</v>
      </c>
      <c r="E503" s="11">
        <f>DATE(YEAR($D503),MONTH($D503)-1,DAY($D503))</f>
        <v>44182</v>
      </c>
      <c r="F503" s="11">
        <f>DATE(YEAR($E503),MONTH($E503),DAY($E503)+$LL503/10)</f>
        <v>44332</v>
      </c>
      <c r="G503" s="11">
        <f>DATE(YEAR($F503),MONTH($F503),DAY($F503)+$LL503/10)</f>
        <v>44482</v>
      </c>
      <c r="H503" s="11">
        <f>DATE(YEAR($G503),MONTH($G503),DAY($G503)+$LL503/10)</f>
        <v>44632</v>
      </c>
      <c r="I503" s="11">
        <f>DATE(YEAR($H503),MONTH($H503),DAY($H503)+$LL503/10)</f>
        <v>44782</v>
      </c>
      <c r="J503" s="12">
        <f>DATE(YEAR($I503),MONTH($I503),DAY($I503)+$LL503/10)</f>
        <v>44932</v>
      </c>
      <c r="K503" s="15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  <c r="AF503" s="16"/>
      <c r="AG503" s="16"/>
      <c r="AH503" s="16"/>
      <c r="AI503" s="16"/>
      <c r="AJ503" s="16"/>
      <c r="AK503" s="16"/>
      <c r="AL503" s="16"/>
      <c r="AM503" s="16"/>
      <c r="AN503" s="16"/>
      <c r="AO503" s="16"/>
      <c r="AP503" s="16"/>
      <c r="AQ503" s="16"/>
      <c r="AR503" s="16"/>
      <c r="AS503" s="16"/>
      <c r="AT503" s="16"/>
      <c r="AU503" s="16"/>
      <c r="AV503" s="16"/>
      <c r="AW503" s="16"/>
      <c r="AX503" s="16"/>
      <c r="AY503" s="16"/>
      <c r="AZ503" s="16"/>
      <c r="BA503" s="16"/>
      <c r="BB503" s="16"/>
      <c r="BC503" s="16"/>
      <c r="BD503" s="16"/>
      <c r="BE503" s="16"/>
      <c r="BF503" s="16"/>
      <c r="BG503" s="16">
        <v>1</v>
      </c>
      <c r="BH503" s="16"/>
      <c r="BI503" s="16"/>
      <c r="BJ503" s="16"/>
      <c r="BK503" s="16"/>
      <c r="BL503" s="16"/>
      <c r="BM503" s="16"/>
      <c r="BN503" s="16"/>
      <c r="BO503" s="16"/>
      <c r="BP503" s="16"/>
      <c r="BQ503" s="16"/>
      <c r="BR503" s="16"/>
      <c r="BS503" s="16"/>
      <c r="BT503" s="16"/>
      <c r="BU503" s="16"/>
      <c r="BV503" s="16"/>
      <c r="BW503" s="16"/>
      <c r="BX503" s="16"/>
      <c r="BY503" s="16"/>
      <c r="BZ503" s="16"/>
      <c r="CA503" s="16"/>
      <c r="CB503" s="16">
        <v>1</v>
      </c>
      <c r="CC503" s="16"/>
      <c r="CD503" s="16"/>
      <c r="CE503" s="16"/>
      <c r="CF503" s="16"/>
      <c r="CG503" s="16"/>
      <c r="CH503" s="16"/>
      <c r="CI503" s="16"/>
      <c r="CJ503" s="16"/>
      <c r="CK503" s="16"/>
      <c r="CL503" s="16"/>
      <c r="CM503" s="16"/>
      <c r="CN503" s="16"/>
      <c r="CO503" s="16"/>
      <c r="CP503" s="16"/>
      <c r="CQ503" s="16"/>
      <c r="CR503" s="16"/>
      <c r="CS503" s="16"/>
      <c r="CT503" s="16"/>
      <c r="CU503" s="16"/>
      <c r="CV503" s="16"/>
      <c r="CW503" s="16"/>
      <c r="CX503" s="16">
        <v>1</v>
      </c>
      <c r="CY503" s="16"/>
      <c r="CZ503" s="16"/>
      <c r="DA503" s="16"/>
      <c r="DB503" s="16"/>
      <c r="DC503" s="16"/>
      <c r="DD503" s="16"/>
      <c r="DE503" s="16"/>
      <c r="DF503" s="16"/>
      <c r="DG503" s="16"/>
      <c r="DH503" s="16"/>
      <c r="DI503" s="16"/>
      <c r="DJ503" s="16"/>
      <c r="DK503" s="16"/>
      <c r="LK503" t="s">
        <v>21</v>
      </c>
      <c r="LL503">
        <v>1500</v>
      </c>
      <c r="LM503" t="s">
        <v>12</v>
      </c>
    </row>
    <row r="504" spans="1:325" ht="15.75" thickBot="1" x14ac:dyDescent="0.3">
      <c r="A504" s="9" t="s">
        <v>12</v>
      </c>
      <c r="B504" s="10" t="s">
        <v>55</v>
      </c>
      <c r="C504" s="10" t="s">
        <v>20</v>
      </c>
      <c r="D504" s="11">
        <v>44111.436805555553</v>
      </c>
      <c r="E504" s="11">
        <f>DATE(YEAR($D504),MONTH($D504)-1,DAY($D504))</f>
        <v>44081</v>
      </c>
      <c r="F504" s="11">
        <f>DATE(YEAR($E504),MONTH($E504),DAY($E504)+$LL504/10)</f>
        <v>44381</v>
      </c>
      <c r="G504" s="11">
        <f>DATE(YEAR($F504),MONTH($F504),DAY($F504)+$LL504/10)</f>
        <v>44681</v>
      </c>
      <c r="H504" s="11">
        <f>DATE(YEAR($G504),MONTH($G504),DAY($G504)+$LL504/10)</f>
        <v>44981</v>
      </c>
      <c r="I504" s="11">
        <f>DATE(YEAR($H504),MONTH($H504),DAY($H504)+$LL504/10)</f>
        <v>45281</v>
      </c>
      <c r="J504" s="12">
        <f>DATE(YEAR($I504),MONTH($I504),DAY($I504)+$LL504/10)</f>
        <v>45581</v>
      </c>
      <c r="K504" s="15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16"/>
      <c r="AH504" s="16"/>
      <c r="AI504" s="16"/>
      <c r="AJ504" s="16"/>
      <c r="AK504" s="16"/>
      <c r="AL504" s="16"/>
      <c r="AM504" s="16"/>
      <c r="AN504" s="16"/>
      <c r="AO504" s="16"/>
      <c r="AP504" s="16"/>
      <c r="AQ504" s="16"/>
      <c r="AR504" s="16"/>
      <c r="AS504" s="16">
        <v>1</v>
      </c>
      <c r="AT504" s="16"/>
      <c r="AU504" s="16"/>
      <c r="AV504" s="16"/>
      <c r="AW504" s="16"/>
      <c r="AX504" s="16"/>
      <c r="AY504" s="16"/>
      <c r="AZ504" s="16"/>
      <c r="BA504" s="16"/>
      <c r="BB504" s="16"/>
      <c r="BC504" s="16"/>
      <c r="BD504" s="16"/>
      <c r="BE504" s="16"/>
      <c r="BF504" s="16"/>
      <c r="BG504" s="16"/>
      <c r="BH504" s="16"/>
      <c r="BI504" s="16"/>
      <c r="BJ504" s="16"/>
      <c r="BK504" s="16"/>
      <c r="BL504" s="16"/>
      <c r="BM504" s="16"/>
      <c r="BN504" s="16"/>
      <c r="BO504" s="16"/>
      <c r="BP504" s="16"/>
      <c r="BQ504" s="16"/>
      <c r="BR504" s="16"/>
      <c r="BS504" s="16"/>
      <c r="BT504" s="16"/>
      <c r="BU504" s="16"/>
      <c r="BV504" s="16"/>
      <c r="BW504" s="16"/>
      <c r="BX504" s="16"/>
      <c r="BY504" s="16"/>
      <c r="BZ504" s="16"/>
      <c r="CA504" s="16"/>
      <c r="CB504" s="16"/>
      <c r="CC504" s="16"/>
      <c r="CD504" s="16"/>
      <c r="CE504" s="16"/>
      <c r="CF504" s="16"/>
      <c r="CG504" s="16"/>
      <c r="CH504" s="16"/>
      <c r="CI504" s="16">
        <v>1</v>
      </c>
      <c r="CJ504" s="16"/>
      <c r="CK504" s="16"/>
      <c r="CL504" s="16"/>
      <c r="CM504" s="16"/>
      <c r="CN504" s="16"/>
      <c r="CO504" s="16"/>
      <c r="CP504" s="16"/>
      <c r="CQ504" s="16"/>
      <c r="CR504" s="16"/>
      <c r="CS504" s="16"/>
      <c r="CT504" s="16"/>
      <c r="CU504" s="16"/>
      <c r="CV504" s="16"/>
      <c r="CW504" s="16"/>
      <c r="CX504" s="16"/>
      <c r="CY504" s="16"/>
      <c r="CZ504" s="16"/>
      <c r="DA504" s="16"/>
      <c r="DB504" s="16"/>
      <c r="DC504" s="16"/>
      <c r="DD504" s="16"/>
      <c r="DE504" s="16"/>
      <c r="DF504" s="16"/>
      <c r="DG504" s="16"/>
      <c r="DH504" s="16"/>
      <c r="DI504" s="16"/>
      <c r="DJ504" s="16"/>
      <c r="DK504" s="16"/>
      <c r="LK504" t="s">
        <v>21</v>
      </c>
      <c r="LL504">
        <v>3000</v>
      </c>
      <c r="LM504" t="s">
        <v>12</v>
      </c>
    </row>
    <row r="505" spans="1:325" ht="15.75" thickBot="1" x14ac:dyDescent="0.3">
      <c r="A505" s="9" t="s">
        <v>12</v>
      </c>
      <c r="B505" s="10" t="s">
        <v>55</v>
      </c>
      <c r="C505" s="10" t="s">
        <v>14</v>
      </c>
      <c r="D505" s="11">
        <v>47384.172222222223</v>
      </c>
      <c r="E505" s="11">
        <f t="shared" ref="E505:E518" si="22">DATE(YEAR($D505),MONTH($D505)-2,DAY($D505))</f>
        <v>47322</v>
      </c>
      <c r="F505" s="11">
        <f>DATE(YEAR($E505)+$LL505,MONTH($E505),DAY($E505))</f>
        <v>51705</v>
      </c>
      <c r="G505" s="11">
        <f>DATE(YEAR($F505)+$LL505,MONTH($F505),DAY($F505))</f>
        <v>56088</v>
      </c>
      <c r="H505" s="11">
        <f>DATE(YEAR($G505)+$LL505,MONTH($G505),DAY($G505))</f>
        <v>60471</v>
      </c>
      <c r="I505" s="11">
        <f>DATE(YEAR($H505)+$LL505,MONTH($H505),DAY($H505))</f>
        <v>64854</v>
      </c>
      <c r="J505" s="12">
        <f>DATE(YEAR($I505)+$LL505,MONTH($I505),DAY($I505))</f>
        <v>69237</v>
      </c>
      <c r="K505" s="15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  <c r="AF505" s="16"/>
      <c r="AG505" s="16"/>
      <c r="AH505" s="16"/>
      <c r="AI505" s="16"/>
      <c r="AJ505" s="16"/>
      <c r="AK505" s="16"/>
      <c r="AL505" s="16"/>
      <c r="AM505" s="16"/>
      <c r="AN505" s="16"/>
      <c r="AO505" s="16"/>
      <c r="AP505" s="16"/>
      <c r="AQ505" s="16"/>
      <c r="AR505" s="16"/>
      <c r="AS505" s="16"/>
      <c r="AT505" s="16"/>
      <c r="AU505" s="16"/>
      <c r="AV505" s="16"/>
      <c r="AW505" s="16"/>
      <c r="AX505" s="16"/>
      <c r="AY505" s="16"/>
      <c r="AZ505" s="16"/>
      <c r="BA505" s="16"/>
      <c r="BB505" s="16"/>
      <c r="BC505" s="16"/>
      <c r="BD505" s="16"/>
      <c r="BE505" s="16"/>
      <c r="BF505" s="16"/>
      <c r="BG505" s="16"/>
      <c r="BH505" s="16"/>
      <c r="BI505" s="16"/>
      <c r="BJ505" s="16"/>
      <c r="BK505" s="16"/>
      <c r="BL505" s="16"/>
      <c r="BM505" s="16"/>
      <c r="BN505" s="16"/>
      <c r="BO505" s="16"/>
      <c r="BP505" s="16"/>
      <c r="BQ505" s="16"/>
      <c r="BR505" s="16"/>
      <c r="BS505" s="16"/>
      <c r="BT505" s="16"/>
      <c r="BU505" s="16"/>
      <c r="BV505" s="16"/>
      <c r="BW505" s="16"/>
      <c r="BX505" s="16"/>
      <c r="BY505" s="16"/>
      <c r="BZ505" s="16"/>
      <c r="CA505" s="16"/>
      <c r="CB505" s="16"/>
      <c r="CC505" s="16"/>
      <c r="CD505" s="16"/>
      <c r="CE505" s="16"/>
      <c r="CF505" s="16"/>
      <c r="CG505" s="16"/>
      <c r="CH505" s="16"/>
      <c r="CI505" s="16"/>
      <c r="CJ505" s="16"/>
      <c r="CK505" s="16"/>
      <c r="CL505" s="16"/>
      <c r="CM505" s="16"/>
      <c r="CN505" s="16"/>
      <c r="CO505" s="16"/>
      <c r="CP505" s="16"/>
      <c r="CQ505" s="16"/>
      <c r="CR505" s="16"/>
      <c r="CS505" s="16"/>
      <c r="CT505" s="16"/>
      <c r="CU505" s="16"/>
      <c r="CV505" s="16"/>
      <c r="CW505" s="16"/>
      <c r="CX505" s="16"/>
      <c r="CY505" s="16"/>
      <c r="CZ505" s="16"/>
      <c r="DA505" s="16"/>
      <c r="DB505" s="16"/>
      <c r="DC505" s="16"/>
      <c r="DD505" s="16"/>
      <c r="DE505" s="16"/>
      <c r="DF505" s="16"/>
      <c r="DG505" s="16"/>
      <c r="DH505" s="16"/>
      <c r="DI505" s="16"/>
      <c r="DJ505" s="16"/>
      <c r="DK505" s="16"/>
      <c r="LK505" t="s">
        <v>16</v>
      </c>
      <c r="LL505">
        <v>12</v>
      </c>
      <c r="LM505" t="s">
        <v>12</v>
      </c>
    </row>
    <row r="506" spans="1:325" ht="15.75" thickBot="1" x14ac:dyDescent="0.3">
      <c r="A506" s="9" t="s">
        <v>12</v>
      </c>
      <c r="B506" s="10" t="s">
        <v>55</v>
      </c>
      <c r="C506" s="10" t="s">
        <v>14</v>
      </c>
      <c r="D506" s="11">
        <v>44041.949305555558</v>
      </c>
      <c r="E506" s="11">
        <f t="shared" si="22"/>
        <v>43980</v>
      </c>
      <c r="F506" s="11">
        <f>DATE(YEAR($E506),MONTH($E506),DAY($E506)+$LL506*30.4/10000)</f>
        <v>44892</v>
      </c>
      <c r="G506" s="11">
        <f>DATE(YEAR($F506),MONTH($F506),DAY($F506)+$LL506*30.4/10000)</f>
        <v>45804</v>
      </c>
      <c r="H506" s="11">
        <f>DATE(YEAR($G506),MONTH($G506),DAY($G506)+$LL506*30.4/10000)</f>
        <v>46716</v>
      </c>
      <c r="I506" s="11">
        <f>DATE(YEAR($H506),MONTH($H506),DAY($H506)+$LL506*30.4/10000)</f>
        <v>47628</v>
      </c>
      <c r="J506" s="12">
        <f>DATE(YEAR($I506),MONTH($I506),DAY($I506)+$LL506*30.4/10000)</f>
        <v>48540</v>
      </c>
      <c r="K506" s="15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/>
      <c r="AC506" s="16"/>
      <c r="AD506" s="16">
        <v>1</v>
      </c>
      <c r="AE506" s="16"/>
      <c r="AF506" s="16"/>
      <c r="AG506" s="16"/>
      <c r="AH506" s="16"/>
      <c r="AI506" s="16"/>
      <c r="AJ506" s="16"/>
      <c r="AK506" s="16"/>
      <c r="AL506" s="16"/>
      <c r="AM506" s="16"/>
      <c r="AN506" s="16"/>
      <c r="AO506" s="16"/>
      <c r="AP506" s="16"/>
      <c r="AQ506" s="16"/>
      <c r="AR506" s="16"/>
      <c r="AS506" s="16"/>
      <c r="AT506" s="16"/>
      <c r="AU506" s="16"/>
      <c r="AV506" s="16"/>
      <c r="AW506" s="16"/>
      <c r="AX506" s="16"/>
      <c r="AY506" s="16"/>
      <c r="AZ506" s="16"/>
      <c r="BA506" s="16"/>
      <c r="BB506" s="16"/>
      <c r="BC506" s="16"/>
      <c r="BD506" s="16"/>
      <c r="BE506" s="16"/>
      <c r="BF506" s="16"/>
      <c r="BG506" s="16"/>
      <c r="BH506" s="16"/>
      <c r="BI506" s="16"/>
      <c r="BJ506" s="16"/>
      <c r="BK506" s="16"/>
      <c r="BL506" s="16"/>
      <c r="BM506" s="16"/>
      <c r="BN506" s="16"/>
      <c r="BO506" s="16"/>
      <c r="BP506" s="16"/>
      <c r="BQ506" s="16"/>
      <c r="BR506" s="16"/>
      <c r="BS506" s="16"/>
      <c r="BT506" s="16"/>
      <c r="BU506" s="16"/>
      <c r="BV506" s="16"/>
      <c r="BW506" s="16"/>
      <c r="BX506" s="16"/>
      <c r="BY506" s="16"/>
      <c r="BZ506" s="16"/>
      <c r="CA506" s="16"/>
      <c r="CB506" s="16"/>
      <c r="CC506" s="16"/>
      <c r="CD506" s="16"/>
      <c r="CE506" s="16"/>
      <c r="CF506" s="16"/>
      <c r="CG506" s="16"/>
      <c r="CH506" s="16"/>
      <c r="CI506" s="16"/>
      <c r="CJ506" s="16"/>
      <c r="CK506" s="16"/>
      <c r="CL506" s="16"/>
      <c r="CM506" s="16"/>
      <c r="CN506" s="16"/>
      <c r="CO506" s="16"/>
      <c r="CP506" s="16"/>
      <c r="CQ506" s="16"/>
      <c r="CR506" s="16"/>
      <c r="CS506" s="16"/>
      <c r="CT506" s="16"/>
      <c r="CU506" s="16"/>
      <c r="CV506" s="16"/>
      <c r="CW506" s="16"/>
      <c r="CX506" s="16"/>
      <c r="CY506" s="16"/>
      <c r="CZ506" s="16"/>
      <c r="DA506" s="16"/>
      <c r="DB506" s="16"/>
      <c r="DC506" s="16"/>
      <c r="DD506" s="16"/>
      <c r="DE506" s="16"/>
      <c r="DF506" s="16"/>
      <c r="DG506" s="16"/>
      <c r="DH506" s="16"/>
      <c r="DI506" s="16"/>
      <c r="DJ506" s="16"/>
      <c r="DK506" s="16"/>
      <c r="LK506" t="s">
        <v>15</v>
      </c>
      <c r="LL506">
        <v>300000</v>
      </c>
      <c r="LM506" t="s">
        <v>12</v>
      </c>
    </row>
    <row r="507" spans="1:325" ht="15.75" thickBot="1" x14ac:dyDescent="0.3">
      <c r="A507" s="9" t="s">
        <v>12</v>
      </c>
      <c r="B507" s="10" t="s">
        <v>55</v>
      </c>
      <c r="C507" s="10" t="s">
        <v>14</v>
      </c>
      <c r="D507" s="11">
        <v>48116.636111111111</v>
      </c>
      <c r="E507" s="11">
        <f t="shared" si="22"/>
        <v>48054</v>
      </c>
      <c r="F507" s="11">
        <f>DATE(YEAR($E507)+$LL507,MONTH($E507),DAY($E507))</f>
        <v>52437</v>
      </c>
      <c r="G507" s="11">
        <f>DATE(YEAR($F507)+$LL507,MONTH($F507),DAY($F507))</f>
        <v>56820</v>
      </c>
      <c r="H507" s="11">
        <f>DATE(YEAR($G507)+$LL507,MONTH($G507),DAY($G507))</f>
        <v>61203</v>
      </c>
      <c r="I507" s="11">
        <f>DATE(YEAR($H507)+$LL507,MONTH($H507),DAY($H507))</f>
        <v>65586</v>
      </c>
      <c r="J507" s="12">
        <f>DATE(YEAR($I507)+$LL507,MONTH($I507),DAY($I507))</f>
        <v>69969</v>
      </c>
      <c r="K507" s="15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  <c r="AF507" s="16"/>
      <c r="AG507" s="16"/>
      <c r="AH507" s="16"/>
      <c r="AI507" s="16"/>
      <c r="AJ507" s="16"/>
      <c r="AK507" s="16"/>
      <c r="AL507" s="16"/>
      <c r="AM507" s="16"/>
      <c r="AN507" s="16"/>
      <c r="AO507" s="16"/>
      <c r="AP507" s="16"/>
      <c r="AQ507" s="16"/>
      <c r="AR507" s="16"/>
      <c r="AS507" s="16"/>
      <c r="AT507" s="16"/>
      <c r="AU507" s="16"/>
      <c r="AV507" s="16"/>
      <c r="AW507" s="16"/>
      <c r="AX507" s="16"/>
      <c r="AY507" s="16"/>
      <c r="AZ507" s="16"/>
      <c r="BA507" s="16"/>
      <c r="BB507" s="16"/>
      <c r="BC507" s="16"/>
      <c r="BD507" s="16"/>
      <c r="BE507" s="16"/>
      <c r="BF507" s="16"/>
      <c r="BG507" s="16"/>
      <c r="BH507" s="16"/>
      <c r="BI507" s="16"/>
      <c r="BJ507" s="16"/>
      <c r="BK507" s="16"/>
      <c r="BL507" s="16"/>
      <c r="BM507" s="16"/>
      <c r="BN507" s="16"/>
      <c r="BO507" s="16"/>
      <c r="BP507" s="16"/>
      <c r="BQ507" s="16"/>
      <c r="BR507" s="16"/>
      <c r="BS507" s="16"/>
      <c r="BT507" s="16"/>
      <c r="BU507" s="16"/>
      <c r="BV507" s="16"/>
      <c r="BW507" s="16"/>
      <c r="BX507" s="16"/>
      <c r="BY507" s="16"/>
      <c r="BZ507" s="16"/>
      <c r="CA507" s="16"/>
      <c r="CB507" s="16"/>
      <c r="CC507" s="16"/>
      <c r="CD507" s="16"/>
      <c r="CE507" s="16"/>
      <c r="CF507" s="16"/>
      <c r="CG507" s="16"/>
      <c r="CH507" s="16"/>
      <c r="CI507" s="16"/>
      <c r="CJ507" s="16"/>
      <c r="CK507" s="16"/>
      <c r="CL507" s="16"/>
      <c r="CM507" s="16"/>
      <c r="CN507" s="16"/>
      <c r="CO507" s="16"/>
      <c r="CP507" s="16"/>
      <c r="CQ507" s="16"/>
      <c r="CR507" s="16"/>
      <c r="CS507" s="16"/>
      <c r="CT507" s="16"/>
      <c r="CU507" s="16"/>
      <c r="CV507" s="16"/>
      <c r="CW507" s="16"/>
      <c r="CX507" s="16"/>
      <c r="CY507" s="16"/>
      <c r="CZ507" s="16"/>
      <c r="DA507" s="16"/>
      <c r="DB507" s="16"/>
      <c r="DC507" s="16"/>
      <c r="DD507" s="16"/>
      <c r="DE507" s="16"/>
      <c r="DF507" s="16"/>
      <c r="DG507" s="16"/>
      <c r="DH507" s="16"/>
      <c r="DI507" s="16"/>
      <c r="DJ507" s="16"/>
      <c r="DK507" s="16"/>
      <c r="LK507" t="s">
        <v>16</v>
      </c>
      <c r="LL507">
        <v>12</v>
      </c>
      <c r="LM507" t="s">
        <v>12</v>
      </c>
    </row>
    <row r="508" spans="1:325" ht="15.75" thickBot="1" x14ac:dyDescent="0.3">
      <c r="A508" s="9" t="s">
        <v>12</v>
      </c>
      <c r="B508" s="10" t="s">
        <v>55</v>
      </c>
      <c r="C508" s="10" t="s">
        <v>14</v>
      </c>
      <c r="D508" s="11">
        <v>44886.398611111108</v>
      </c>
      <c r="E508" s="11">
        <f t="shared" si="22"/>
        <v>44825</v>
      </c>
      <c r="F508" s="11">
        <f>DATE(YEAR($E508),MONTH($E508),DAY($E508)+$LL508*30.4/10000)</f>
        <v>45737</v>
      </c>
      <c r="G508" s="11">
        <f>DATE(YEAR($F508),MONTH($F508),DAY($F508)+$LL508*30.4/10000)</f>
        <v>46649</v>
      </c>
      <c r="H508" s="11">
        <f>DATE(YEAR($G508),MONTH($G508),DAY($G508)+$LL508*30.4/10000)</f>
        <v>47561</v>
      </c>
      <c r="I508" s="11">
        <f>DATE(YEAR($H508),MONTH($H508),DAY($H508)+$LL508*30.4/10000)</f>
        <v>48473</v>
      </c>
      <c r="J508" s="12">
        <f>DATE(YEAR($I508),MONTH($I508),DAY($I508)+$LL508*30.4/10000)</f>
        <v>49385</v>
      </c>
      <c r="K508" s="15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  <c r="AF508" s="16"/>
      <c r="AG508" s="16"/>
      <c r="AH508" s="16"/>
      <c r="AI508" s="16"/>
      <c r="AJ508" s="16"/>
      <c r="AK508" s="16"/>
      <c r="AL508" s="16"/>
      <c r="AM508" s="16"/>
      <c r="AN508" s="16"/>
      <c r="AO508" s="16"/>
      <c r="AP508" s="16"/>
      <c r="AQ508" s="16"/>
      <c r="AR508" s="16"/>
      <c r="AS508" s="16"/>
      <c r="AT508" s="16"/>
      <c r="AU508" s="16"/>
      <c r="AV508" s="16"/>
      <c r="AW508" s="16"/>
      <c r="AX508" s="16"/>
      <c r="AY508" s="16"/>
      <c r="AZ508" s="16"/>
      <c r="BA508" s="16"/>
      <c r="BB508" s="16"/>
      <c r="BC508" s="16"/>
      <c r="BD508" s="16"/>
      <c r="BE508" s="16"/>
      <c r="BF508" s="16"/>
      <c r="BG508" s="16"/>
      <c r="BH508" s="16"/>
      <c r="BI508" s="16"/>
      <c r="BJ508" s="16"/>
      <c r="BK508" s="16"/>
      <c r="BL508" s="16"/>
      <c r="BM508" s="16"/>
      <c r="BN508" s="16"/>
      <c r="BO508" s="16"/>
      <c r="BP508" s="16"/>
      <c r="BQ508" s="16"/>
      <c r="BR508" s="16"/>
      <c r="BS508" s="16"/>
      <c r="BT508" s="16"/>
      <c r="BU508" s="16"/>
      <c r="BV508" s="16"/>
      <c r="BW508" s="16"/>
      <c r="BX508" s="16"/>
      <c r="BY508" s="16"/>
      <c r="BZ508" s="16"/>
      <c r="CA508" s="16"/>
      <c r="CB508" s="16"/>
      <c r="CC508" s="16"/>
      <c r="CD508" s="16"/>
      <c r="CE508" s="16"/>
      <c r="CF508" s="16"/>
      <c r="CG508" s="16"/>
      <c r="CH508" s="16"/>
      <c r="CI508" s="16"/>
      <c r="CJ508" s="16"/>
      <c r="CK508" s="16"/>
      <c r="CL508" s="16"/>
      <c r="CM508" s="16"/>
      <c r="CN508" s="16"/>
      <c r="CO508" s="16"/>
      <c r="CP508" s="16"/>
      <c r="CQ508" s="16"/>
      <c r="CR508" s="16"/>
      <c r="CS508" s="16"/>
      <c r="CT508" s="16"/>
      <c r="CU508" s="16"/>
      <c r="CV508" s="16"/>
      <c r="CW508" s="16"/>
      <c r="CX508" s="16"/>
      <c r="CY508" s="16"/>
      <c r="CZ508" s="16"/>
      <c r="DA508" s="16"/>
      <c r="DB508" s="16"/>
      <c r="DC508" s="16"/>
      <c r="DD508" s="16"/>
      <c r="DE508" s="16"/>
      <c r="DF508" s="16"/>
      <c r="DG508" s="16"/>
      <c r="DH508" s="16"/>
      <c r="DI508" s="16"/>
      <c r="DJ508" s="16"/>
      <c r="DK508" s="16"/>
      <c r="LK508" t="s">
        <v>15</v>
      </c>
      <c r="LL508">
        <v>300000</v>
      </c>
      <c r="LM508" t="s">
        <v>12</v>
      </c>
    </row>
    <row r="509" spans="1:325" ht="15.75" thickBot="1" x14ac:dyDescent="0.3">
      <c r="A509" s="9" t="s">
        <v>12</v>
      </c>
      <c r="B509" s="10" t="s">
        <v>55</v>
      </c>
      <c r="C509" s="10" t="s">
        <v>14</v>
      </c>
      <c r="D509" s="11">
        <v>44331.112500000003</v>
      </c>
      <c r="E509" s="11">
        <f t="shared" si="22"/>
        <v>44270</v>
      </c>
      <c r="F509" s="11">
        <f>DATE(YEAR($E509),MONTH($E509),DAY($E509)+$LL509*30.4/10000)</f>
        <v>45182</v>
      </c>
      <c r="G509" s="11">
        <f>DATE(YEAR($F509),MONTH($F509),DAY($F509)+$LL509*30.4/10000)</f>
        <v>46094</v>
      </c>
      <c r="H509" s="11">
        <f>DATE(YEAR($G509),MONTH($G509),DAY($G509)+$LL509*30.4/10000)</f>
        <v>47006</v>
      </c>
      <c r="I509" s="11">
        <f>DATE(YEAR($H509),MONTH($H509),DAY($H509)+$LL509*30.4/10000)</f>
        <v>47918</v>
      </c>
      <c r="J509" s="12">
        <f>DATE(YEAR($I509),MONTH($I509),DAY($I509)+$LL509*30.4/10000)</f>
        <v>48830</v>
      </c>
      <c r="K509" s="15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  <c r="AF509" s="16"/>
      <c r="AG509" s="16"/>
      <c r="AH509" s="16"/>
      <c r="AI509" s="16"/>
      <c r="AJ509" s="16"/>
      <c r="AK509" s="16"/>
      <c r="AL509" s="16"/>
      <c r="AM509" s="16"/>
      <c r="AN509" s="16"/>
      <c r="AO509" s="16"/>
      <c r="AP509" s="16"/>
      <c r="AQ509" s="16"/>
      <c r="AR509" s="16"/>
      <c r="AS509" s="16"/>
      <c r="AT509" s="16"/>
      <c r="AU509" s="16"/>
      <c r="AV509" s="16"/>
      <c r="AW509" s="16"/>
      <c r="AX509" s="16"/>
      <c r="AY509" s="16"/>
      <c r="AZ509" s="16"/>
      <c r="BA509" s="16"/>
      <c r="BB509" s="16"/>
      <c r="BC509" s="16"/>
      <c r="BD509" s="16"/>
      <c r="BE509" s="16"/>
      <c r="BF509" s="16"/>
      <c r="BG509" s="16"/>
      <c r="BH509" s="16"/>
      <c r="BI509" s="16"/>
      <c r="BJ509" s="16"/>
      <c r="BK509" s="16"/>
      <c r="BL509" s="16"/>
      <c r="BM509" s="16"/>
      <c r="BN509" s="16"/>
      <c r="BO509" s="16"/>
      <c r="BP509" s="16"/>
      <c r="BQ509" s="16"/>
      <c r="BR509" s="16"/>
      <c r="BS509" s="16"/>
      <c r="BT509" s="16">
        <v>1</v>
      </c>
      <c r="BU509" s="16"/>
      <c r="BV509" s="16"/>
      <c r="BW509" s="16"/>
      <c r="BX509" s="16"/>
      <c r="BY509" s="16"/>
      <c r="BZ509" s="16"/>
      <c r="CA509" s="16"/>
      <c r="CB509" s="16"/>
      <c r="CC509" s="16"/>
      <c r="CD509" s="16"/>
      <c r="CE509" s="16"/>
      <c r="CF509" s="16"/>
      <c r="CG509" s="16"/>
      <c r="CH509" s="16"/>
      <c r="CI509" s="16"/>
      <c r="CJ509" s="16"/>
      <c r="CK509" s="16"/>
      <c r="CL509" s="16"/>
      <c r="CM509" s="16"/>
      <c r="CN509" s="16"/>
      <c r="CO509" s="16"/>
      <c r="CP509" s="16"/>
      <c r="CQ509" s="16"/>
      <c r="CR509" s="16"/>
      <c r="CS509" s="16"/>
      <c r="CT509" s="16"/>
      <c r="CU509" s="16"/>
      <c r="CV509" s="16"/>
      <c r="CW509" s="16"/>
      <c r="CX509" s="16"/>
      <c r="CY509" s="16"/>
      <c r="CZ509" s="16"/>
      <c r="DA509" s="16"/>
      <c r="DB509" s="16"/>
      <c r="DC509" s="16"/>
      <c r="DD509" s="16"/>
      <c r="DE509" s="16"/>
      <c r="DF509" s="16"/>
      <c r="DG509" s="16"/>
      <c r="DH509" s="16"/>
      <c r="DI509" s="16"/>
      <c r="DJ509" s="16"/>
      <c r="DK509" s="16"/>
      <c r="LK509" t="s">
        <v>15</v>
      </c>
      <c r="LL509">
        <v>300000</v>
      </c>
      <c r="LM509" t="s">
        <v>12</v>
      </c>
    </row>
    <row r="510" spans="1:325" ht="15.75" thickBot="1" x14ac:dyDescent="0.3">
      <c r="A510" s="9" t="s">
        <v>12</v>
      </c>
      <c r="B510" s="10" t="s">
        <v>55</v>
      </c>
      <c r="C510" s="10" t="s">
        <v>14</v>
      </c>
      <c r="D510" s="11">
        <v>47514</v>
      </c>
      <c r="E510" s="11">
        <f t="shared" si="22"/>
        <v>47453</v>
      </c>
      <c r="F510" s="11">
        <f>DATE(YEAR($E510)+$LL510,MONTH($E510),DAY($E510))</f>
        <v>51836</v>
      </c>
      <c r="G510" s="11">
        <f>DATE(YEAR($F510)+$LL510,MONTH($F510),DAY($F510))</f>
        <v>56219</v>
      </c>
      <c r="H510" s="11">
        <f>DATE(YEAR($G510)+$LL510,MONTH($G510),DAY($G510))</f>
        <v>60602</v>
      </c>
      <c r="I510" s="11">
        <f>DATE(YEAR($H510)+$LL510,MONTH($H510),DAY($H510))</f>
        <v>64985</v>
      </c>
      <c r="J510" s="12">
        <f>DATE(YEAR($I510)+$LL510,MONTH($I510),DAY($I510))</f>
        <v>69368</v>
      </c>
      <c r="K510" s="15"/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  <c r="AF510" s="16"/>
      <c r="AG510" s="16"/>
      <c r="AH510" s="16"/>
      <c r="AI510" s="16"/>
      <c r="AJ510" s="16"/>
      <c r="AK510" s="16"/>
      <c r="AL510" s="16"/>
      <c r="AM510" s="16"/>
      <c r="AN510" s="16"/>
      <c r="AO510" s="16"/>
      <c r="AP510" s="16"/>
      <c r="AQ510" s="16"/>
      <c r="AR510" s="16"/>
      <c r="AS510" s="16"/>
      <c r="AT510" s="16"/>
      <c r="AU510" s="16"/>
      <c r="AV510" s="16"/>
      <c r="AW510" s="16"/>
      <c r="AX510" s="16"/>
      <c r="AY510" s="16"/>
      <c r="AZ510" s="16"/>
      <c r="BA510" s="16"/>
      <c r="BB510" s="16"/>
      <c r="BC510" s="16"/>
      <c r="BD510" s="16"/>
      <c r="BE510" s="16"/>
      <c r="BF510" s="16"/>
      <c r="BG510" s="16"/>
      <c r="BH510" s="16"/>
      <c r="BI510" s="16"/>
      <c r="BJ510" s="16"/>
      <c r="BK510" s="16"/>
      <c r="BL510" s="16"/>
      <c r="BM510" s="16"/>
      <c r="BN510" s="16"/>
      <c r="BO510" s="16"/>
      <c r="BP510" s="16"/>
      <c r="BQ510" s="16"/>
      <c r="BR510" s="16"/>
      <c r="BS510" s="16"/>
      <c r="BT510" s="16"/>
      <c r="BU510" s="16"/>
      <c r="BV510" s="16"/>
      <c r="BW510" s="16"/>
      <c r="BX510" s="16"/>
      <c r="BY510" s="16"/>
      <c r="BZ510" s="16"/>
      <c r="CA510" s="16"/>
      <c r="CB510" s="16"/>
      <c r="CC510" s="16"/>
      <c r="CD510" s="16"/>
      <c r="CE510" s="16"/>
      <c r="CF510" s="16"/>
      <c r="CG510" s="16"/>
      <c r="CH510" s="16"/>
      <c r="CI510" s="16"/>
      <c r="CJ510" s="16"/>
      <c r="CK510" s="16"/>
      <c r="CL510" s="16"/>
      <c r="CM510" s="16"/>
      <c r="CN510" s="16"/>
      <c r="CO510" s="16"/>
      <c r="CP510" s="16"/>
      <c r="CQ510" s="16"/>
      <c r="CR510" s="16"/>
      <c r="CS510" s="16"/>
      <c r="CT510" s="16"/>
      <c r="CU510" s="16"/>
      <c r="CV510" s="16"/>
      <c r="CW510" s="16"/>
      <c r="CX510" s="16"/>
      <c r="CY510" s="16"/>
      <c r="CZ510" s="16"/>
      <c r="DA510" s="16"/>
      <c r="DB510" s="16"/>
      <c r="DC510" s="16"/>
      <c r="DD510" s="16"/>
      <c r="DE510" s="16"/>
      <c r="DF510" s="16"/>
      <c r="DG510" s="16"/>
      <c r="DH510" s="16"/>
      <c r="DI510" s="16"/>
      <c r="DJ510" s="16"/>
      <c r="DK510" s="16"/>
      <c r="LK510" t="s">
        <v>16</v>
      </c>
      <c r="LL510">
        <v>12</v>
      </c>
      <c r="LM510" t="s">
        <v>12</v>
      </c>
    </row>
    <row r="511" spans="1:325" ht="15.75" thickBot="1" x14ac:dyDescent="0.3">
      <c r="A511" s="9" t="s">
        <v>12</v>
      </c>
      <c r="B511" s="10" t="s">
        <v>55</v>
      </c>
      <c r="C511" s="10" t="s">
        <v>14</v>
      </c>
      <c r="D511" s="11">
        <v>48116.636111111111</v>
      </c>
      <c r="E511" s="11">
        <f t="shared" si="22"/>
        <v>48054</v>
      </c>
      <c r="F511" s="11">
        <f>DATE(YEAR($E511)+$LL511,MONTH($E511),DAY($E511))</f>
        <v>52437</v>
      </c>
      <c r="G511" s="11">
        <f>DATE(YEAR($F511)+$LL511,MONTH($F511),DAY($F511))</f>
        <v>56820</v>
      </c>
      <c r="H511" s="11">
        <f>DATE(YEAR($G511)+$LL511,MONTH($G511),DAY($G511))</f>
        <v>61203</v>
      </c>
      <c r="I511" s="11">
        <f>DATE(YEAR($H511)+$LL511,MONTH($H511),DAY($H511))</f>
        <v>65586</v>
      </c>
      <c r="J511" s="12">
        <f>DATE(YEAR($I511)+$LL511,MONTH($I511),DAY($I511))</f>
        <v>69969</v>
      </c>
      <c r="K511" s="15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  <c r="AF511" s="16"/>
      <c r="AG511" s="16"/>
      <c r="AH511" s="16"/>
      <c r="AI511" s="16"/>
      <c r="AJ511" s="16"/>
      <c r="AK511" s="16"/>
      <c r="AL511" s="16"/>
      <c r="AM511" s="16"/>
      <c r="AN511" s="16"/>
      <c r="AO511" s="16"/>
      <c r="AP511" s="16"/>
      <c r="AQ511" s="16"/>
      <c r="AR511" s="16"/>
      <c r="AS511" s="16"/>
      <c r="AT511" s="16"/>
      <c r="AU511" s="16"/>
      <c r="AV511" s="16"/>
      <c r="AW511" s="16"/>
      <c r="AX511" s="16"/>
      <c r="AY511" s="16"/>
      <c r="AZ511" s="16"/>
      <c r="BA511" s="16"/>
      <c r="BB511" s="16"/>
      <c r="BC511" s="16"/>
      <c r="BD511" s="16"/>
      <c r="BE511" s="16"/>
      <c r="BF511" s="16"/>
      <c r="BG511" s="16"/>
      <c r="BH511" s="16"/>
      <c r="BI511" s="16"/>
      <c r="BJ511" s="16"/>
      <c r="BK511" s="16"/>
      <c r="BL511" s="16"/>
      <c r="BM511" s="16"/>
      <c r="BN511" s="16"/>
      <c r="BO511" s="16"/>
      <c r="BP511" s="16"/>
      <c r="BQ511" s="16"/>
      <c r="BR511" s="16"/>
      <c r="BS511" s="16"/>
      <c r="BT511" s="16"/>
      <c r="BU511" s="16"/>
      <c r="BV511" s="16"/>
      <c r="BW511" s="16"/>
      <c r="BX511" s="16"/>
      <c r="BY511" s="16"/>
      <c r="BZ511" s="16"/>
      <c r="CA511" s="16"/>
      <c r="CB511" s="16"/>
      <c r="CC511" s="16"/>
      <c r="CD511" s="16"/>
      <c r="CE511" s="16"/>
      <c r="CF511" s="16"/>
      <c r="CG511" s="16"/>
      <c r="CH511" s="16"/>
      <c r="CI511" s="16"/>
      <c r="CJ511" s="16"/>
      <c r="CK511" s="16"/>
      <c r="CL511" s="16"/>
      <c r="CM511" s="16"/>
      <c r="CN511" s="16"/>
      <c r="CO511" s="16"/>
      <c r="CP511" s="16"/>
      <c r="CQ511" s="16"/>
      <c r="CR511" s="16"/>
      <c r="CS511" s="16"/>
      <c r="CT511" s="16"/>
      <c r="CU511" s="16"/>
      <c r="CV511" s="16"/>
      <c r="CW511" s="16"/>
      <c r="CX511" s="16"/>
      <c r="CY511" s="16"/>
      <c r="CZ511" s="16"/>
      <c r="DA511" s="16"/>
      <c r="DB511" s="16"/>
      <c r="DC511" s="16"/>
      <c r="DD511" s="16"/>
      <c r="DE511" s="16"/>
      <c r="DF511" s="16"/>
      <c r="DG511" s="16"/>
      <c r="DH511" s="16"/>
      <c r="DI511" s="16"/>
      <c r="DJ511" s="16"/>
      <c r="DK511" s="16"/>
      <c r="LK511" t="s">
        <v>16</v>
      </c>
      <c r="LL511">
        <v>12</v>
      </c>
      <c r="LM511" t="s">
        <v>12</v>
      </c>
    </row>
    <row r="512" spans="1:325" ht="15.75" thickBot="1" x14ac:dyDescent="0.3">
      <c r="A512" s="9" t="s">
        <v>12</v>
      </c>
      <c r="B512" s="10" t="s">
        <v>55</v>
      </c>
      <c r="C512" s="10" t="s">
        <v>14</v>
      </c>
      <c r="D512" s="11">
        <v>44886.398611111108</v>
      </c>
      <c r="E512" s="11">
        <f t="shared" si="22"/>
        <v>44825</v>
      </c>
      <c r="F512" s="11">
        <f>DATE(YEAR($E512),MONTH($E512),DAY($E512)+$LL512*30.4/10000)</f>
        <v>45737</v>
      </c>
      <c r="G512" s="11">
        <f>DATE(YEAR($F512),MONTH($F512),DAY($F512)+$LL512*30.4/10000)</f>
        <v>46649</v>
      </c>
      <c r="H512" s="11">
        <f>DATE(YEAR($G512),MONTH($G512),DAY($G512)+$LL512*30.4/10000)</f>
        <v>47561</v>
      </c>
      <c r="I512" s="11">
        <f>DATE(YEAR($H512),MONTH($H512),DAY($H512)+$LL512*30.4/10000)</f>
        <v>48473</v>
      </c>
      <c r="J512" s="12">
        <f>DATE(YEAR($I512),MONTH($I512),DAY($I512)+$LL512*30.4/10000)</f>
        <v>49385</v>
      </c>
      <c r="K512" s="15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16"/>
      <c r="AH512" s="16"/>
      <c r="AI512" s="16"/>
      <c r="AJ512" s="16"/>
      <c r="AK512" s="16"/>
      <c r="AL512" s="16"/>
      <c r="AM512" s="16"/>
      <c r="AN512" s="16"/>
      <c r="AO512" s="16"/>
      <c r="AP512" s="16"/>
      <c r="AQ512" s="16"/>
      <c r="AR512" s="16"/>
      <c r="AS512" s="16"/>
      <c r="AT512" s="16"/>
      <c r="AU512" s="16"/>
      <c r="AV512" s="16"/>
      <c r="AW512" s="16"/>
      <c r="AX512" s="16"/>
      <c r="AY512" s="16"/>
      <c r="AZ512" s="16"/>
      <c r="BA512" s="16"/>
      <c r="BB512" s="16"/>
      <c r="BC512" s="16"/>
      <c r="BD512" s="16"/>
      <c r="BE512" s="16"/>
      <c r="BF512" s="16"/>
      <c r="BG512" s="16"/>
      <c r="BH512" s="16"/>
      <c r="BI512" s="16"/>
      <c r="BJ512" s="16"/>
      <c r="BK512" s="16"/>
      <c r="BL512" s="16"/>
      <c r="BM512" s="16"/>
      <c r="BN512" s="16"/>
      <c r="BO512" s="16"/>
      <c r="BP512" s="16"/>
      <c r="BQ512" s="16"/>
      <c r="BR512" s="16"/>
      <c r="BS512" s="16"/>
      <c r="BT512" s="16"/>
      <c r="BU512" s="16"/>
      <c r="BV512" s="16"/>
      <c r="BW512" s="16"/>
      <c r="BX512" s="16"/>
      <c r="BY512" s="16"/>
      <c r="BZ512" s="16"/>
      <c r="CA512" s="16"/>
      <c r="CB512" s="16"/>
      <c r="CC512" s="16"/>
      <c r="CD512" s="16"/>
      <c r="CE512" s="16"/>
      <c r="CF512" s="16"/>
      <c r="CG512" s="16"/>
      <c r="CH512" s="16"/>
      <c r="CI512" s="16"/>
      <c r="CJ512" s="16"/>
      <c r="CK512" s="16"/>
      <c r="CL512" s="16"/>
      <c r="CM512" s="16"/>
      <c r="CN512" s="16"/>
      <c r="CO512" s="16"/>
      <c r="CP512" s="16"/>
      <c r="CQ512" s="16"/>
      <c r="CR512" s="16"/>
      <c r="CS512" s="16"/>
      <c r="CT512" s="16"/>
      <c r="CU512" s="16"/>
      <c r="CV512" s="16"/>
      <c r="CW512" s="16"/>
      <c r="CX512" s="16"/>
      <c r="CY512" s="16"/>
      <c r="CZ512" s="16"/>
      <c r="DA512" s="16"/>
      <c r="DB512" s="16"/>
      <c r="DC512" s="16"/>
      <c r="DD512" s="16"/>
      <c r="DE512" s="16"/>
      <c r="DF512" s="16"/>
      <c r="DG512" s="16"/>
      <c r="DH512" s="16"/>
      <c r="DI512" s="16"/>
      <c r="DJ512" s="16"/>
      <c r="DK512" s="16"/>
      <c r="LK512" t="s">
        <v>15</v>
      </c>
      <c r="LL512">
        <v>300000</v>
      </c>
      <c r="LM512" t="s">
        <v>12</v>
      </c>
    </row>
    <row r="513" spans="1:325" ht="15.75" thickBot="1" x14ac:dyDescent="0.3">
      <c r="A513" s="9" t="s">
        <v>12</v>
      </c>
      <c r="B513" s="10" t="s">
        <v>55</v>
      </c>
      <c r="C513" s="10" t="s">
        <v>14</v>
      </c>
      <c r="D513" s="11">
        <v>44038.140277777777</v>
      </c>
      <c r="E513" s="11">
        <f t="shared" si="22"/>
        <v>43977</v>
      </c>
      <c r="F513" s="11">
        <f>DATE(YEAR($E513),MONTH($E513),DAY($E513)+$LL513*30.4/10000)</f>
        <v>44889</v>
      </c>
      <c r="G513" s="11">
        <f>DATE(YEAR($F513),MONTH($F513),DAY($F513)+$LL513*30.4/10000)</f>
        <v>45801</v>
      </c>
      <c r="H513" s="11">
        <f>DATE(YEAR($G513),MONTH($G513),DAY($G513)+$LL513*30.4/10000)</f>
        <v>46713</v>
      </c>
      <c r="I513" s="11">
        <f>DATE(YEAR($H513),MONTH($H513),DAY($H513)+$LL513*30.4/10000)</f>
        <v>47625</v>
      </c>
      <c r="J513" s="12">
        <f>DATE(YEAR($I513),MONTH($I513),DAY($I513)+$LL513*30.4/10000)</f>
        <v>48537</v>
      </c>
      <c r="K513" s="15"/>
      <c r="L513" s="16"/>
      <c r="M513" s="16"/>
      <c r="N513" s="16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  <c r="Z513" s="16"/>
      <c r="AA513" s="16"/>
      <c r="AB513" s="16"/>
      <c r="AC513" s="16"/>
      <c r="AD513" s="16">
        <v>1</v>
      </c>
      <c r="AE513" s="16"/>
      <c r="AF513" s="16"/>
      <c r="AG513" s="16"/>
      <c r="AH513" s="16"/>
      <c r="AI513" s="16"/>
      <c r="AJ513" s="16"/>
      <c r="AK513" s="16"/>
      <c r="AL513" s="16"/>
      <c r="AM513" s="16"/>
      <c r="AN513" s="16"/>
      <c r="AO513" s="16"/>
      <c r="AP513" s="16"/>
      <c r="AQ513" s="16"/>
      <c r="AR513" s="16"/>
      <c r="AS513" s="16"/>
      <c r="AT513" s="16"/>
      <c r="AU513" s="16"/>
      <c r="AV513" s="16"/>
      <c r="AW513" s="16"/>
      <c r="AX513" s="16"/>
      <c r="AY513" s="16"/>
      <c r="AZ513" s="16"/>
      <c r="BA513" s="16"/>
      <c r="BB513" s="16"/>
      <c r="BC513" s="16"/>
      <c r="BD513" s="16"/>
      <c r="BE513" s="16"/>
      <c r="BF513" s="16"/>
      <c r="BG513" s="16"/>
      <c r="BH513" s="16"/>
      <c r="BI513" s="16"/>
      <c r="BJ513" s="16"/>
      <c r="BK513" s="16"/>
      <c r="BL513" s="16"/>
      <c r="BM513" s="16"/>
      <c r="BN513" s="16"/>
      <c r="BO513" s="16"/>
      <c r="BP513" s="16"/>
      <c r="BQ513" s="16"/>
      <c r="BR513" s="16"/>
      <c r="BS513" s="16"/>
      <c r="BT513" s="16"/>
      <c r="BU513" s="16"/>
      <c r="BV513" s="16"/>
      <c r="BW513" s="16"/>
      <c r="BX513" s="16"/>
      <c r="BY513" s="16"/>
      <c r="BZ513" s="16"/>
      <c r="CA513" s="16"/>
      <c r="CB513" s="16"/>
      <c r="CC513" s="16"/>
      <c r="CD513" s="16"/>
      <c r="CE513" s="16"/>
      <c r="CF513" s="16"/>
      <c r="CG513" s="16"/>
      <c r="CH513" s="16"/>
      <c r="CI513" s="16"/>
      <c r="CJ513" s="16"/>
      <c r="CK513" s="16"/>
      <c r="CL513" s="16"/>
      <c r="CM513" s="16"/>
      <c r="CN513" s="16"/>
      <c r="CO513" s="16"/>
      <c r="CP513" s="16"/>
      <c r="CQ513" s="16"/>
      <c r="CR513" s="16"/>
      <c r="CS513" s="16"/>
      <c r="CT513" s="16"/>
      <c r="CU513" s="16"/>
      <c r="CV513" s="16"/>
      <c r="CW513" s="16"/>
      <c r="CX513" s="16"/>
      <c r="CY513" s="16"/>
      <c r="CZ513" s="16"/>
      <c r="DA513" s="16"/>
      <c r="DB513" s="16"/>
      <c r="DC513" s="16"/>
      <c r="DD513" s="16"/>
      <c r="DE513" s="16"/>
      <c r="DF513" s="16"/>
      <c r="DG513" s="16"/>
      <c r="DH513" s="16"/>
      <c r="DI513" s="16"/>
      <c r="DJ513" s="16"/>
      <c r="DK513" s="16"/>
      <c r="LK513" t="s">
        <v>15</v>
      </c>
      <c r="LL513">
        <v>300000</v>
      </c>
      <c r="LM513" t="s">
        <v>12</v>
      </c>
    </row>
    <row r="514" spans="1:325" ht="15.75" thickBot="1" x14ac:dyDescent="0.3">
      <c r="A514" s="9" t="s">
        <v>12</v>
      </c>
      <c r="B514" s="10" t="s">
        <v>55</v>
      </c>
      <c r="C514" s="10" t="s">
        <v>14</v>
      </c>
      <c r="D514" s="11">
        <v>47352.057638888888</v>
      </c>
      <c r="E514" s="11">
        <f t="shared" si="22"/>
        <v>47291</v>
      </c>
      <c r="F514" s="11">
        <f>DATE(YEAR($E514)+$LL514,MONTH($E514),DAY($E514))</f>
        <v>51674</v>
      </c>
      <c r="G514" s="11">
        <f>DATE(YEAR($F514)+$LL514,MONTH($F514),DAY($F514))</f>
        <v>56057</v>
      </c>
      <c r="H514" s="11">
        <f>DATE(YEAR($G514)+$LL514,MONTH($G514),DAY($G514))</f>
        <v>60440</v>
      </c>
      <c r="I514" s="11">
        <f>DATE(YEAR($H514)+$LL514,MONTH($H514),DAY($H514))</f>
        <v>64823</v>
      </c>
      <c r="J514" s="12">
        <f>DATE(YEAR($I514)+$LL514,MONTH($I514),DAY($I514))</f>
        <v>69206</v>
      </c>
      <c r="K514" s="15"/>
      <c r="L514" s="16"/>
      <c r="M514" s="16"/>
      <c r="N514" s="16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  <c r="AF514" s="16"/>
      <c r="AG514" s="16"/>
      <c r="AH514" s="16"/>
      <c r="AI514" s="16"/>
      <c r="AJ514" s="16"/>
      <c r="AK514" s="16"/>
      <c r="AL514" s="16"/>
      <c r="AM514" s="16"/>
      <c r="AN514" s="16"/>
      <c r="AO514" s="16"/>
      <c r="AP514" s="16"/>
      <c r="AQ514" s="16"/>
      <c r="AR514" s="16"/>
      <c r="AS514" s="16"/>
      <c r="AT514" s="16"/>
      <c r="AU514" s="16"/>
      <c r="AV514" s="16"/>
      <c r="AW514" s="16"/>
      <c r="AX514" s="16"/>
      <c r="AY514" s="16"/>
      <c r="AZ514" s="16"/>
      <c r="BA514" s="16"/>
      <c r="BB514" s="16"/>
      <c r="BC514" s="16"/>
      <c r="BD514" s="16"/>
      <c r="BE514" s="16"/>
      <c r="BF514" s="16"/>
      <c r="BG514" s="16"/>
      <c r="BH514" s="16"/>
      <c r="BI514" s="16"/>
      <c r="BJ514" s="16"/>
      <c r="BK514" s="16"/>
      <c r="BL514" s="16"/>
      <c r="BM514" s="16"/>
      <c r="BN514" s="16"/>
      <c r="BO514" s="16"/>
      <c r="BP514" s="16"/>
      <c r="BQ514" s="16"/>
      <c r="BR514" s="16"/>
      <c r="BS514" s="16"/>
      <c r="BT514" s="16"/>
      <c r="BU514" s="16"/>
      <c r="BV514" s="16"/>
      <c r="BW514" s="16"/>
      <c r="BX514" s="16"/>
      <c r="BY514" s="16"/>
      <c r="BZ514" s="16"/>
      <c r="CA514" s="16"/>
      <c r="CB514" s="16"/>
      <c r="CC514" s="16"/>
      <c r="CD514" s="16"/>
      <c r="CE514" s="16"/>
      <c r="CF514" s="16"/>
      <c r="CG514" s="16"/>
      <c r="CH514" s="16"/>
      <c r="CI514" s="16"/>
      <c r="CJ514" s="16"/>
      <c r="CK514" s="16"/>
      <c r="CL514" s="16"/>
      <c r="CM514" s="16"/>
      <c r="CN514" s="16"/>
      <c r="CO514" s="16"/>
      <c r="CP514" s="16"/>
      <c r="CQ514" s="16"/>
      <c r="CR514" s="16"/>
      <c r="CS514" s="16"/>
      <c r="CT514" s="16"/>
      <c r="CU514" s="16"/>
      <c r="CV514" s="16"/>
      <c r="CW514" s="16"/>
      <c r="CX514" s="16"/>
      <c r="CY514" s="16"/>
      <c r="CZ514" s="16"/>
      <c r="DA514" s="16"/>
      <c r="DB514" s="16"/>
      <c r="DC514" s="16"/>
      <c r="DD514" s="16"/>
      <c r="DE514" s="16"/>
      <c r="DF514" s="16"/>
      <c r="DG514" s="16"/>
      <c r="DH514" s="16"/>
      <c r="DI514" s="16"/>
      <c r="DJ514" s="16"/>
      <c r="DK514" s="16"/>
      <c r="LK514" t="s">
        <v>16</v>
      </c>
      <c r="LL514">
        <v>12</v>
      </c>
      <c r="LM514" t="s">
        <v>12</v>
      </c>
    </row>
    <row r="515" spans="1:325" ht="15.75" thickBot="1" x14ac:dyDescent="0.3">
      <c r="A515" s="9" t="s">
        <v>12</v>
      </c>
      <c r="B515" s="10" t="s">
        <v>55</v>
      </c>
      <c r="C515" s="10" t="s">
        <v>14</v>
      </c>
      <c r="D515" s="11">
        <v>47384.172222222223</v>
      </c>
      <c r="E515" s="11">
        <f t="shared" si="22"/>
        <v>47322</v>
      </c>
      <c r="F515" s="11">
        <f>DATE(YEAR($E515)+$LL515,MONTH($E515),DAY($E515))</f>
        <v>51705</v>
      </c>
      <c r="G515" s="11">
        <f>DATE(YEAR($F515)+$LL515,MONTH($F515),DAY($F515))</f>
        <v>56088</v>
      </c>
      <c r="H515" s="11">
        <f>DATE(YEAR($G515)+$LL515,MONTH($G515),DAY($G515))</f>
        <v>60471</v>
      </c>
      <c r="I515" s="11">
        <f>DATE(YEAR($H515)+$LL515,MONTH($H515),DAY($H515))</f>
        <v>64854</v>
      </c>
      <c r="J515" s="12">
        <f>DATE(YEAR($I515)+$LL515,MONTH($I515),DAY($I515))</f>
        <v>69237</v>
      </c>
      <c r="K515" s="15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  <c r="AF515" s="16"/>
      <c r="AG515" s="16"/>
      <c r="AH515" s="16"/>
      <c r="AI515" s="16"/>
      <c r="AJ515" s="16"/>
      <c r="AK515" s="16"/>
      <c r="AL515" s="16"/>
      <c r="AM515" s="16"/>
      <c r="AN515" s="16"/>
      <c r="AO515" s="16"/>
      <c r="AP515" s="16"/>
      <c r="AQ515" s="16"/>
      <c r="AR515" s="16"/>
      <c r="AS515" s="16"/>
      <c r="AT515" s="16"/>
      <c r="AU515" s="16"/>
      <c r="AV515" s="16"/>
      <c r="AW515" s="16"/>
      <c r="AX515" s="16"/>
      <c r="AY515" s="16"/>
      <c r="AZ515" s="16"/>
      <c r="BA515" s="16"/>
      <c r="BB515" s="16"/>
      <c r="BC515" s="16"/>
      <c r="BD515" s="16"/>
      <c r="BE515" s="16"/>
      <c r="BF515" s="16"/>
      <c r="BG515" s="16"/>
      <c r="BH515" s="16"/>
      <c r="BI515" s="16"/>
      <c r="BJ515" s="16"/>
      <c r="BK515" s="16"/>
      <c r="BL515" s="16"/>
      <c r="BM515" s="16"/>
      <c r="BN515" s="16"/>
      <c r="BO515" s="16"/>
      <c r="BP515" s="16"/>
      <c r="BQ515" s="16"/>
      <c r="BR515" s="16"/>
      <c r="BS515" s="16"/>
      <c r="BT515" s="16"/>
      <c r="BU515" s="16"/>
      <c r="BV515" s="16"/>
      <c r="BW515" s="16"/>
      <c r="BX515" s="16"/>
      <c r="BY515" s="16"/>
      <c r="BZ515" s="16"/>
      <c r="CA515" s="16"/>
      <c r="CB515" s="16"/>
      <c r="CC515" s="16"/>
      <c r="CD515" s="16"/>
      <c r="CE515" s="16"/>
      <c r="CF515" s="16"/>
      <c r="CG515" s="16"/>
      <c r="CH515" s="16"/>
      <c r="CI515" s="16"/>
      <c r="CJ515" s="16"/>
      <c r="CK515" s="16"/>
      <c r="CL515" s="16"/>
      <c r="CM515" s="16"/>
      <c r="CN515" s="16"/>
      <c r="CO515" s="16"/>
      <c r="CP515" s="16"/>
      <c r="CQ515" s="16"/>
      <c r="CR515" s="16"/>
      <c r="CS515" s="16"/>
      <c r="CT515" s="16"/>
      <c r="CU515" s="16"/>
      <c r="CV515" s="16"/>
      <c r="CW515" s="16"/>
      <c r="CX515" s="16"/>
      <c r="CY515" s="16"/>
      <c r="CZ515" s="16"/>
      <c r="DA515" s="16"/>
      <c r="DB515" s="16"/>
      <c r="DC515" s="16"/>
      <c r="DD515" s="16"/>
      <c r="DE515" s="16"/>
      <c r="DF515" s="16"/>
      <c r="DG515" s="16"/>
      <c r="DH515" s="16"/>
      <c r="DI515" s="16"/>
      <c r="DJ515" s="16"/>
      <c r="DK515" s="16"/>
      <c r="LK515" t="s">
        <v>16</v>
      </c>
      <c r="LL515">
        <v>12</v>
      </c>
      <c r="LM515" t="s">
        <v>12</v>
      </c>
    </row>
    <row r="516" spans="1:325" ht="15.75" thickBot="1" x14ac:dyDescent="0.3">
      <c r="A516" s="9" t="s">
        <v>12</v>
      </c>
      <c r="B516" s="10" t="s">
        <v>55</v>
      </c>
      <c r="C516" s="10" t="s">
        <v>14</v>
      </c>
      <c r="D516" s="11">
        <v>44041.949305555558</v>
      </c>
      <c r="E516" s="11">
        <f t="shared" si="22"/>
        <v>43980</v>
      </c>
      <c r="F516" s="11">
        <f>DATE(YEAR($E516),MONTH($E516),DAY($E516)+$LL516*30.4/10000)</f>
        <v>44892</v>
      </c>
      <c r="G516" s="11">
        <f>DATE(YEAR($F516),MONTH($F516),DAY($F516)+$LL516*30.4/10000)</f>
        <v>45804</v>
      </c>
      <c r="H516" s="11">
        <f>DATE(YEAR($G516),MONTH($G516),DAY($G516)+$LL516*30.4/10000)</f>
        <v>46716</v>
      </c>
      <c r="I516" s="11">
        <f>DATE(YEAR($H516),MONTH($H516),DAY($H516)+$LL516*30.4/10000)</f>
        <v>47628</v>
      </c>
      <c r="J516" s="12">
        <f>DATE(YEAR($I516),MONTH($I516),DAY($I516)+$LL516*30.4/10000)</f>
        <v>48540</v>
      </c>
      <c r="K516" s="15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/>
      <c r="AC516" s="16"/>
      <c r="AD516" s="16">
        <v>1</v>
      </c>
      <c r="AE516" s="16"/>
      <c r="AF516" s="16"/>
      <c r="AG516" s="16"/>
      <c r="AH516" s="16"/>
      <c r="AI516" s="16"/>
      <c r="AJ516" s="16"/>
      <c r="AK516" s="16"/>
      <c r="AL516" s="16"/>
      <c r="AM516" s="16"/>
      <c r="AN516" s="16"/>
      <c r="AO516" s="16"/>
      <c r="AP516" s="16"/>
      <c r="AQ516" s="16"/>
      <c r="AR516" s="16"/>
      <c r="AS516" s="16"/>
      <c r="AT516" s="16"/>
      <c r="AU516" s="16"/>
      <c r="AV516" s="16"/>
      <c r="AW516" s="16"/>
      <c r="AX516" s="16"/>
      <c r="AY516" s="16"/>
      <c r="AZ516" s="16"/>
      <c r="BA516" s="16"/>
      <c r="BB516" s="16"/>
      <c r="BC516" s="16"/>
      <c r="BD516" s="16"/>
      <c r="BE516" s="16"/>
      <c r="BF516" s="16"/>
      <c r="BG516" s="16"/>
      <c r="BH516" s="16"/>
      <c r="BI516" s="16"/>
      <c r="BJ516" s="16"/>
      <c r="BK516" s="16"/>
      <c r="BL516" s="16"/>
      <c r="BM516" s="16"/>
      <c r="BN516" s="16"/>
      <c r="BO516" s="16"/>
      <c r="BP516" s="16"/>
      <c r="BQ516" s="16"/>
      <c r="BR516" s="16"/>
      <c r="BS516" s="16"/>
      <c r="BT516" s="16"/>
      <c r="BU516" s="16"/>
      <c r="BV516" s="16"/>
      <c r="BW516" s="16"/>
      <c r="BX516" s="16"/>
      <c r="BY516" s="16"/>
      <c r="BZ516" s="16"/>
      <c r="CA516" s="16"/>
      <c r="CB516" s="16"/>
      <c r="CC516" s="16"/>
      <c r="CD516" s="16"/>
      <c r="CE516" s="16"/>
      <c r="CF516" s="16"/>
      <c r="CG516" s="16"/>
      <c r="CH516" s="16"/>
      <c r="CI516" s="16"/>
      <c r="CJ516" s="16"/>
      <c r="CK516" s="16"/>
      <c r="CL516" s="16"/>
      <c r="CM516" s="16"/>
      <c r="CN516" s="16"/>
      <c r="CO516" s="16"/>
      <c r="CP516" s="16"/>
      <c r="CQ516" s="16"/>
      <c r="CR516" s="16"/>
      <c r="CS516" s="16"/>
      <c r="CT516" s="16"/>
      <c r="CU516" s="16"/>
      <c r="CV516" s="16"/>
      <c r="CW516" s="16"/>
      <c r="CX516" s="16"/>
      <c r="CY516" s="16"/>
      <c r="CZ516" s="16"/>
      <c r="DA516" s="16"/>
      <c r="DB516" s="16"/>
      <c r="DC516" s="16"/>
      <c r="DD516" s="16"/>
      <c r="DE516" s="16"/>
      <c r="DF516" s="16"/>
      <c r="DG516" s="16"/>
      <c r="DH516" s="16"/>
      <c r="DI516" s="16"/>
      <c r="DJ516" s="16"/>
      <c r="DK516" s="16"/>
      <c r="LK516" t="s">
        <v>15</v>
      </c>
      <c r="LL516">
        <v>300000</v>
      </c>
      <c r="LM516" t="s">
        <v>12</v>
      </c>
    </row>
    <row r="517" spans="1:325" ht="15.75" thickBot="1" x14ac:dyDescent="0.3">
      <c r="A517" s="9" t="s">
        <v>12</v>
      </c>
      <c r="B517" s="10" t="s">
        <v>55</v>
      </c>
      <c r="C517" s="10" t="s">
        <v>14</v>
      </c>
      <c r="D517" s="11">
        <v>47384.172222222223</v>
      </c>
      <c r="E517" s="11">
        <f t="shared" si="22"/>
        <v>47322</v>
      </c>
      <c r="F517" s="11">
        <f>DATE(YEAR($E517)+$LL517,MONTH($E517),DAY($E517))</f>
        <v>51705</v>
      </c>
      <c r="G517" s="11">
        <f>DATE(YEAR($F517)+$LL517,MONTH($F517),DAY($F517))</f>
        <v>56088</v>
      </c>
      <c r="H517" s="11">
        <f>DATE(YEAR($G517)+$LL517,MONTH($G517),DAY($G517))</f>
        <v>60471</v>
      </c>
      <c r="I517" s="11">
        <f>DATE(YEAR($H517)+$LL517,MONTH($H517),DAY($H517))</f>
        <v>64854</v>
      </c>
      <c r="J517" s="12">
        <f>DATE(YEAR($I517)+$LL517,MONTH($I517),DAY($I517))</f>
        <v>69237</v>
      </c>
      <c r="K517" s="15"/>
      <c r="L517" s="16"/>
      <c r="M517" s="16"/>
      <c r="N517" s="16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  <c r="AF517" s="16"/>
      <c r="AG517" s="16"/>
      <c r="AH517" s="16"/>
      <c r="AI517" s="16"/>
      <c r="AJ517" s="16"/>
      <c r="AK517" s="16"/>
      <c r="AL517" s="16"/>
      <c r="AM517" s="16"/>
      <c r="AN517" s="16"/>
      <c r="AO517" s="16"/>
      <c r="AP517" s="16"/>
      <c r="AQ517" s="16"/>
      <c r="AR517" s="16"/>
      <c r="AS517" s="16"/>
      <c r="AT517" s="16"/>
      <c r="AU517" s="16"/>
      <c r="AV517" s="16"/>
      <c r="AW517" s="16"/>
      <c r="AX517" s="16"/>
      <c r="AY517" s="16"/>
      <c r="AZ517" s="16"/>
      <c r="BA517" s="16"/>
      <c r="BB517" s="16"/>
      <c r="BC517" s="16"/>
      <c r="BD517" s="16"/>
      <c r="BE517" s="16"/>
      <c r="BF517" s="16"/>
      <c r="BG517" s="16"/>
      <c r="BH517" s="16"/>
      <c r="BI517" s="16"/>
      <c r="BJ517" s="16"/>
      <c r="BK517" s="16"/>
      <c r="BL517" s="16"/>
      <c r="BM517" s="16"/>
      <c r="BN517" s="16"/>
      <c r="BO517" s="16"/>
      <c r="BP517" s="16"/>
      <c r="BQ517" s="16"/>
      <c r="BR517" s="16"/>
      <c r="BS517" s="16"/>
      <c r="BT517" s="16"/>
      <c r="BU517" s="16"/>
      <c r="BV517" s="16"/>
      <c r="BW517" s="16"/>
      <c r="BX517" s="16"/>
      <c r="BY517" s="16"/>
      <c r="BZ517" s="16"/>
      <c r="CA517" s="16"/>
      <c r="CB517" s="16"/>
      <c r="CC517" s="16"/>
      <c r="CD517" s="16"/>
      <c r="CE517" s="16"/>
      <c r="CF517" s="16"/>
      <c r="CG517" s="16"/>
      <c r="CH517" s="16"/>
      <c r="CI517" s="16"/>
      <c r="CJ517" s="16"/>
      <c r="CK517" s="16"/>
      <c r="CL517" s="16"/>
      <c r="CM517" s="16"/>
      <c r="CN517" s="16"/>
      <c r="CO517" s="16"/>
      <c r="CP517" s="16"/>
      <c r="CQ517" s="16"/>
      <c r="CR517" s="16"/>
      <c r="CS517" s="16"/>
      <c r="CT517" s="16"/>
      <c r="CU517" s="16"/>
      <c r="CV517" s="16"/>
      <c r="CW517" s="16"/>
      <c r="CX517" s="16"/>
      <c r="CY517" s="16"/>
      <c r="CZ517" s="16"/>
      <c r="DA517" s="16"/>
      <c r="DB517" s="16"/>
      <c r="DC517" s="16"/>
      <c r="DD517" s="16"/>
      <c r="DE517" s="16"/>
      <c r="DF517" s="16"/>
      <c r="DG517" s="16"/>
      <c r="DH517" s="16"/>
      <c r="DI517" s="16"/>
      <c r="DJ517" s="16"/>
      <c r="DK517" s="16"/>
      <c r="LK517" t="s">
        <v>16</v>
      </c>
      <c r="LL517">
        <v>12</v>
      </c>
      <c r="LM517" t="s">
        <v>12</v>
      </c>
    </row>
    <row r="518" spans="1:325" ht="15.75" thickBot="1" x14ac:dyDescent="0.3">
      <c r="A518" s="9" t="s">
        <v>12</v>
      </c>
      <c r="B518" s="10" t="s">
        <v>55</v>
      </c>
      <c r="C518" s="10" t="s">
        <v>14</v>
      </c>
      <c r="D518" s="11">
        <v>44041.949305555558</v>
      </c>
      <c r="E518" s="11">
        <f t="shared" si="22"/>
        <v>43980</v>
      </c>
      <c r="F518" s="11">
        <f>DATE(YEAR($E518),MONTH($E518),DAY($E518)+$LL518*30.4/10000)</f>
        <v>44892</v>
      </c>
      <c r="G518" s="11">
        <f>DATE(YEAR($F518),MONTH($F518),DAY($F518)+$LL518*30.4/10000)</f>
        <v>45804</v>
      </c>
      <c r="H518" s="11">
        <f>DATE(YEAR($G518),MONTH($G518),DAY($G518)+$LL518*30.4/10000)</f>
        <v>46716</v>
      </c>
      <c r="I518" s="11">
        <f>DATE(YEAR($H518),MONTH($H518),DAY($H518)+$LL518*30.4/10000)</f>
        <v>47628</v>
      </c>
      <c r="J518" s="12">
        <f>DATE(YEAR($I518),MONTH($I518),DAY($I518)+$LL518*30.4/10000)</f>
        <v>48540</v>
      </c>
      <c r="K518" s="15"/>
      <c r="L518" s="16"/>
      <c r="M518" s="16"/>
      <c r="N518" s="16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  <c r="Z518" s="16"/>
      <c r="AA518" s="16"/>
      <c r="AB518" s="16"/>
      <c r="AC518" s="16"/>
      <c r="AD518" s="16">
        <v>1</v>
      </c>
      <c r="AE518" s="16"/>
      <c r="AF518" s="16"/>
      <c r="AG518" s="16"/>
      <c r="AH518" s="16"/>
      <c r="AI518" s="16"/>
      <c r="AJ518" s="16"/>
      <c r="AK518" s="16"/>
      <c r="AL518" s="16"/>
      <c r="AM518" s="16"/>
      <c r="AN518" s="16"/>
      <c r="AO518" s="16"/>
      <c r="AP518" s="16"/>
      <c r="AQ518" s="16"/>
      <c r="AR518" s="16"/>
      <c r="AS518" s="16"/>
      <c r="AT518" s="16"/>
      <c r="AU518" s="16"/>
      <c r="AV518" s="16"/>
      <c r="AW518" s="16"/>
      <c r="AX518" s="16"/>
      <c r="AY518" s="16"/>
      <c r="AZ518" s="16"/>
      <c r="BA518" s="16"/>
      <c r="BB518" s="16"/>
      <c r="BC518" s="16"/>
      <c r="BD518" s="16"/>
      <c r="BE518" s="16"/>
      <c r="BF518" s="16"/>
      <c r="BG518" s="16"/>
      <c r="BH518" s="16"/>
      <c r="BI518" s="16"/>
      <c r="BJ518" s="16"/>
      <c r="BK518" s="16"/>
      <c r="BL518" s="16"/>
      <c r="BM518" s="16"/>
      <c r="BN518" s="16"/>
      <c r="BO518" s="16"/>
      <c r="BP518" s="16"/>
      <c r="BQ518" s="16"/>
      <c r="BR518" s="16"/>
      <c r="BS518" s="16"/>
      <c r="BT518" s="16"/>
      <c r="BU518" s="16"/>
      <c r="BV518" s="16"/>
      <c r="BW518" s="16"/>
      <c r="BX518" s="16"/>
      <c r="BY518" s="16"/>
      <c r="BZ518" s="16"/>
      <c r="CA518" s="16"/>
      <c r="CB518" s="16"/>
      <c r="CC518" s="16"/>
      <c r="CD518" s="16"/>
      <c r="CE518" s="16"/>
      <c r="CF518" s="16"/>
      <c r="CG518" s="16"/>
      <c r="CH518" s="16"/>
      <c r="CI518" s="16"/>
      <c r="CJ518" s="16"/>
      <c r="CK518" s="16"/>
      <c r="CL518" s="16"/>
      <c r="CM518" s="16"/>
      <c r="CN518" s="16"/>
      <c r="CO518" s="16"/>
      <c r="CP518" s="16"/>
      <c r="CQ518" s="16"/>
      <c r="CR518" s="16"/>
      <c r="CS518" s="16"/>
      <c r="CT518" s="16"/>
      <c r="CU518" s="16"/>
      <c r="CV518" s="16"/>
      <c r="CW518" s="16"/>
      <c r="CX518" s="16"/>
      <c r="CY518" s="16"/>
      <c r="CZ518" s="16"/>
      <c r="DA518" s="16"/>
      <c r="DB518" s="16"/>
      <c r="DC518" s="16"/>
      <c r="DD518" s="16"/>
      <c r="DE518" s="16"/>
      <c r="DF518" s="16"/>
      <c r="DG518" s="16"/>
      <c r="DH518" s="16"/>
      <c r="DI518" s="16"/>
      <c r="DJ518" s="16"/>
      <c r="DK518" s="16"/>
      <c r="LK518" t="s">
        <v>15</v>
      </c>
      <c r="LL518">
        <v>300000</v>
      </c>
      <c r="LM518" t="s">
        <v>12</v>
      </c>
    </row>
    <row r="519" spans="1:325" ht="15.75" thickBot="1" x14ac:dyDescent="0.3">
      <c r="A519" s="9" t="s">
        <v>12</v>
      </c>
      <c r="B519" s="10" t="s">
        <v>56</v>
      </c>
      <c r="C519" s="10" t="s">
        <v>20</v>
      </c>
      <c r="D519" s="11">
        <v>44731.79791666667</v>
      </c>
      <c r="E519" s="11">
        <f>DATE(YEAR($D519),MONTH($D519)-1,DAY($D519))</f>
        <v>44700</v>
      </c>
      <c r="F519" s="11">
        <f>DATE(YEAR($E519),MONTH($E519),DAY($E519)+$LL519/10)</f>
        <v>45000</v>
      </c>
      <c r="G519" s="11">
        <f>DATE(YEAR($F519),MONTH($F519),DAY($F519)+$LL519/10)</f>
        <v>45300</v>
      </c>
      <c r="H519" s="11">
        <f>DATE(YEAR($G519),MONTH($G519),DAY($G519)+$LL519/10)</f>
        <v>45600</v>
      </c>
      <c r="I519" s="11">
        <f>DATE(YEAR($H519),MONTH($H519),DAY($H519)+$LL519/10)</f>
        <v>45900</v>
      </c>
      <c r="J519" s="12">
        <f>DATE(YEAR($I519),MONTH($I519),DAY($I519)+$LL519/10)</f>
        <v>46200</v>
      </c>
      <c r="K519" s="15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  <c r="AF519" s="16"/>
      <c r="AG519" s="16"/>
      <c r="AH519" s="16"/>
      <c r="AI519" s="16"/>
      <c r="AJ519" s="16"/>
      <c r="AK519" s="16"/>
      <c r="AL519" s="16"/>
      <c r="AM519" s="16"/>
      <c r="AN519" s="16"/>
      <c r="AO519" s="16"/>
      <c r="AP519" s="16"/>
      <c r="AQ519" s="16"/>
      <c r="AR519" s="16"/>
      <c r="AS519" s="16"/>
      <c r="AT519" s="16"/>
      <c r="AU519" s="16"/>
      <c r="AV519" s="16"/>
      <c r="AW519" s="16"/>
      <c r="AX519" s="16"/>
      <c r="AY519" s="16"/>
      <c r="AZ519" s="16"/>
      <c r="BA519" s="16"/>
      <c r="BB519" s="16"/>
      <c r="BC519" s="16"/>
      <c r="BD519" s="16"/>
      <c r="BE519" s="16"/>
      <c r="BF519" s="16"/>
      <c r="BG519" s="16"/>
      <c r="BH519" s="16"/>
      <c r="BI519" s="16"/>
      <c r="BJ519" s="16"/>
      <c r="BK519" s="16"/>
      <c r="BL519" s="16"/>
      <c r="BM519" s="16"/>
      <c r="BN519" s="16"/>
      <c r="BO519" s="16"/>
      <c r="BP519" s="16"/>
      <c r="BQ519" s="16"/>
      <c r="BR519" s="16"/>
      <c r="BS519" s="16"/>
      <c r="BT519" s="16"/>
      <c r="BU519" s="16"/>
      <c r="BV519" s="16"/>
      <c r="BW519" s="16"/>
      <c r="BX519" s="16"/>
      <c r="BY519" s="16"/>
      <c r="BZ519" s="16"/>
      <c r="CA519" s="16"/>
      <c r="CB519" s="16"/>
      <c r="CC519" s="16"/>
      <c r="CD519" s="16"/>
      <c r="CE519" s="16"/>
      <c r="CF519" s="16"/>
      <c r="CG519" s="16"/>
      <c r="CH519" s="16"/>
      <c r="CI519" s="16"/>
      <c r="CJ519" s="16"/>
      <c r="CK519" s="16"/>
      <c r="CL519" s="16"/>
      <c r="CM519" s="16"/>
      <c r="CN519" s="16"/>
      <c r="CO519" s="16"/>
      <c r="CP519" s="16"/>
      <c r="CQ519" s="16"/>
      <c r="CR519" s="16"/>
      <c r="CS519" s="16"/>
      <c r="CT519" s="16"/>
      <c r="CU519" s="16"/>
      <c r="CV519" s="16"/>
      <c r="CW519" s="16"/>
      <c r="CX519" s="16"/>
      <c r="CY519" s="16"/>
      <c r="CZ519" s="16"/>
      <c r="DA519" s="16"/>
      <c r="DB519" s="16"/>
      <c r="DC519" s="16"/>
      <c r="DD519" s="16"/>
      <c r="DE519" s="16"/>
      <c r="DF519" s="16"/>
      <c r="DG519" s="16"/>
      <c r="DH519" s="16"/>
      <c r="DI519" s="16"/>
      <c r="DJ519" s="16"/>
      <c r="DK519" s="16"/>
      <c r="LK519" t="s">
        <v>21</v>
      </c>
      <c r="LL519">
        <v>3000</v>
      </c>
      <c r="LM519" t="s">
        <v>12</v>
      </c>
    </row>
    <row r="520" spans="1:325" ht="15.75" thickBot="1" x14ac:dyDescent="0.3">
      <c r="A520" s="9" t="s">
        <v>12</v>
      </c>
      <c r="B520" s="10" t="s">
        <v>56</v>
      </c>
      <c r="C520" s="10" t="s">
        <v>14</v>
      </c>
      <c r="D520" s="11">
        <v>47550.677777777775</v>
      </c>
      <c r="E520" s="11">
        <f t="shared" ref="E520:E529" si="23">DATE(YEAR($D520),MONTH($D520)-2,DAY($D520))</f>
        <v>47491</v>
      </c>
      <c r="F520" s="11">
        <f>DATE(YEAR($E520)+$LL520,MONTH($E520),DAY($E520))</f>
        <v>51874</v>
      </c>
      <c r="G520" s="11">
        <f>DATE(YEAR($F520)+$LL520,MONTH($F520),DAY($F520))</f>
        <v>56257</v>
      </c>
      <c r="H520" s="11">
        <f>DATE(YEAR($G520)+$LL520,MONTH($G520),DAY($G520))</f>
        <v>60640</v>
      </c>
      <c r="I520" s="11">
        <f>DATE(YEAR($H520)+$LL520,MONTH($H520),DAY($H520))</f>
        <v>65023</v>
      </c>
      <c r="J520" s="12">
        <f>DATE(YEAR($I520)+$LL520,MONTH($I520),DAY($I520))</f>
        <v>69406</v>
      </c>
      <c r="K520" s="15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  <c r="AF520" s="16"/>
      <c r="AG520" s="16"/>
      <c r="AH520" s="16"/>
      <c r="AI520" s="16"/>
      <c r="AJ520" s="16"/>
      <c r="AK520" s="16"/>
      <c r="AL520" s="16"/>
      <c r="AM520" s="16"/>
      <c r="AN520" s="16"/>
      <c r="AO520" s="16"/>
      <c r="AP520" s="16"/>
      <c r="AQ520" s="16"/>
      <c r="AR520" s="16"/>
      <c r="AS520" s="16"/>
      <c r="AT520" s="16"/>
      <c r="AU520" s="16"/>
      <c r="AV520" s="16"/>
      <c r="AW520" s="16"/>
      <c r="AX520" s="16"/>
      <c r="AY520" s="16"/>
      <c r="AZ520" s="16"/>
      <c r="BA520" s="16"/>
      <c r="BB520" s="16"/>
      <c r="BC520" s="16"/>
      <c r="BD520" s="16"/>
      <c r="BE520" s="16"/>
      <c r="BF520" s="16"/>
      <c r="BG520" s="16"/>
      <c r="BH520" s="16"/>
      <c r="BI520" s="16"/>
      <c r="BJ520" s="16"/>
      <c r="BK520" s="16"/>
      <c r="BL520" s="16"/>
      <c r="BM520" s="16"/>
      <c r="BN520" s="16"/>
      <c r="BO520" s="16"/>
      <c r="BP520" s="16"/>
      <c r="BQ520" s="16"/>
      <c r="BR520" s="16"/>
      <c r="BS520" s="16"/>
      <c r="BT520" s="16"/>
      <c r="BU520" s="16"/>
      <c r="BV520" s="16"/>
      <c r="BW520" s="16"/>
      <c r="BX520" s="16"/>
      <c r="BY520" s="16"/>
      <c r="BZ520" s="16"/>
      <c r="CA520" s="16"/>
      <c r="CB520" s="16"/>
      <c r="CC520" s="16"/>
      <c r="CD520" s="16"/>
      <c r="CE520" s="16"/>
      <c r="CF520" s="16"/>
      <c r="CG520" s="16"/>
      <c r="CH520" s="16"/>
      <c r="CI520" s="16"/>
      <c r="CJ520" s="16"/>
      <c r="CK520" s="16"/>
      <c r="CL520" s="16"/>
      <c r="CM520" s="16"/>
      <c r="CN520" s="16"/>
      <c r="CO520" s="16"/>
      <c r="CP520" s="16"/>
      <c r="CQ520" s="16"/>
      <c r="CR520" s="16"/>
      <c r="CS520" s="16"/>
      <c r="CT520" s="16"/>
      <c r="CU520" s="16"/>
      <c r="CV520" s="16"/>
      <c r="CW520" s="16"/>
      <c r="CX520" s="16"/>
      <c r="CY520" s="16"/>
      <c r="CZ520" s="16"/>
      <c r="DA520" s="16"/>
      <c r="DB520" s="16"/>
      <c r="DC520" s="16"/>
      <c r="DD520" s="16"/>
      <c r="DE520" s="16"/>
      <c r="DF520" s="16"/>
      <c r="DG520" s="16"/>
      <c r="DH520" s="16"/>
      <c r="DI520" s="16"/>
      <c r="DJ520" s="16"/>
      <c r="DK520" s="16"/>
      <c r="LK520" t="s">
        <v>16</v>
      </c>
      <c r="LL520">
        <v>12</v>
      </c>
      <c r="LM520" t="s">
        <v>12</v>
      </c>
    </row>
    <row r="521" spans="1:325" ht="15.75" thickBot="1" x14ac:dyDescent="0.3">
      <c r="A521" s="9" t="s">
        <v>12</v>
      </c>
      <c r="B521" s="10" t="s">
        <v>56</v>
      </c>
      <c r="C521" s="10" t="s">
        <v>14</v>
      </c>
      <c r="D521" s="11">
        <v>44167.818749999999</v>
      </c>
      <c r="E521" s="11">
        <f t="shared" si="23"/>
        <v>44106</v>
      </c>
      <c r="F521" s="11">
        <f>DATE(YEAR($E521),MONTH($E521),DAY($E521)+$LL521*30.4/10000)</f>
        <v>45018</v>
      </c>
      <c r="G521" s="11">
        <f>DATE(YEAR($F521),MONTH($F521),DAY($F521)+$LL521*30.4/10000)</f>
        <v>45930</v>
      </c>
      <c r="H521" s="11">
        <f>DATE(YEAR($G521),MONTH($G521),DAY($G521)+$LL521*30.4/10000)</f>
        <v>46842</v>
      </c>
      <c r="I521" s="11">
        <f>DATE(YEAR($H521),MONTH($H521),DAY($H521)+$LL521*30.4/10000)</f>
        <v>47754</v>
      </c>
      <c r="J521" s="12">
        <f>DATE(YEAR($I521),MONTH($I521),DAY($I521)+$LL521*30.4/10000)</f>
        <v>48666</v>
      </c>
      <c r="K521" s="15"/>
      <c r="L521" s="16"/>
      <c r="M521" s="16"/>
      <c r="N521" s="16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  <c r="AF521" s="16"/>
      <c r="AG521" s="16"/>
      <c r="AH521" s="16"/>
      <c r="AI521" s="16"/>
      <c r="AJ521" s="16"/>
      <c r="AK521" s="16"/>
      <c r="AL521" s="16"/>
      <c r="AM521" s="16"/>
      <c r="AN521" s="16"/>
      <c r="AO521" s="16"/>
      <c r="AP521" s="16"/>
      <c r="AQ521" s="16"/>
      <c r="AR521" s="16"/>
      <c r="AS521" s="16"/>
      <c r="AT521" s="16"/>
      <c r="AU521" s="16"/>
      <c r="AV521" s="16">
        <v>1</v>
      </c>
      <c r="AW521" s="16"/>
      <c r="AX521" s="16"/>
      <c r="AY521" s="16"/>
      <c r="AZ521" s="16"/>
      <c r="BA521" s="16"/>
      <c r="BB521" s="16"/>
      <c r="BC521" s="16"/>
      <c r="BD521" s="16"/>
      <c r="BE521" s="16"/>
      <c r="BF521" s="16"/>
      <c r="BG521" s="16"/>
      <c r="BH521" s="16"/>
      <c r="BI521" s="16"/>
      <c r="BJ521" s="16"/>
      <c r="BK521" s="16"/>
      <c r="BL521" s="16"/>
      <c r="BM521" s="16"/>
      <c r="BN521" s="16"/>
      <c r="BO521" s="16"/>
      <c r="BP521" s="16"/>
      <c r="BQ521" s="16"/>
      <c r="BR521" s="16"/>
      <c r="BS521" s="16"/>
      <c r="BT521" s="16"/>
      <c r="BU521" s="16"/>
      <c r="BV521" s="16"/>
      <c r="BW521" s="16"/>
      <c r="BX521" s="16"/>
      <c r="BY521" s="16"/>
      <c r="BZ521" s="16"/>
      <c r="CA521" s="16"/>
      <c r="CB521" s="16"/>
      <c r="CC521" s="16"/>
      <c r="CD521" s="16"/>
      <c r="CE521" s="16"/>
      <c r="CF521" s="16"/>
      <c r="CG521" s="16"/>
      <c r="CH521" s="16"/>
      <c r="CI521" s="16"/>
      <c r="CJ521" s="16"/>
      <c r="CK521" s="16"/>
      <c r="CL521" s="16"/>
      <c r="CM521" s="16"/>
      <c r="CN521" s="16"/>
      <c r="CO521" s="16"/>
      <c r="CP521" s="16"/>
      <c r="CQ521" s="16"/>
      <c r="CR521" s="16"/>
      <c r="CS521" s="16"/>
      <c r="CT521" s="16"/>
      <c r="CU521" s="16"/>
      <c r="CV521" s="16"/>
      <c r="CW521" s="16"/>
      <c r="CX521" s="16"/>
      <c r="CY521" s="16"/>
      <c r="CZ521" s="16"/>
      <c r="DA521" s="16"/>
      <c r="DB521" s="16"/>
      <c r="DC521" s="16"/>
      <c r="DD521" s="16"/>
      <c r="DE521" s="16"/>
      <c r="DF521" s="16"/>
      <c r="DG521" s="16"/>
      <c r="DH521" s="16"/>
      <c r="DI521" s="16"/>
      <c r="DJ521" s="16"/>
      <c r="DK521" s="16"/>
      <c r="LK521" t="s">
        <v>15</v>
      </c>
      <c r="LL521">
        <v>300000</v>
      </c>
      <c r="LM521" t="s">
        <v>12</v>
      </c>
    </row>
    <row r="522" spans="1:325" ht="15.75" thickBot="1" x14ac:dyDescent="0.3">
      <c r="A522" s="9" t="s">
        <v>12</v>
      </c>
      <c r="B522" s="10" t="s">
        <v>56</v>
      </c>
      <c r="C522" s="10" t="s">
        <v>14</v>
      </c>
      <c r="D522" s="11">
        <v>48069.647916666669</v>
      </c>
      <c r="E522" s="11">
        <f t="shared" si="23"/>
        <v>48008</v>
      </c>
      <c r="F522" s="11">
        <f>DATE(YEAR($E522)+$LL522,MONTH($E522),DAY($E522))</f>
        <v>52391</v>
      </c>
      <c r="G522" s="11">
        <f>DATE(YEAR($F522)+$LL522,MONTH($F522),DAY($F522))</f>
        <v>56774</v>
      </c>
      <c r="H522" s="11">
        <f>DATE(YEAR($G522)+$LL522,MONTH($G522),DAY($G522))</f>
        <v>61157</v>
      </c>
      <c r="I522" s="11">
        <f>DATE(YEAR($H522)+$LL522,MONTH($H522),DAY($H522))</f>
        <v>65540</v>
      </c>
      <c r="J522" s="12">
        <f>DATE(YEAR($I522)+$LL522,MONTH($I522),DAY($I522))</f>
        <v>69923</v>
      </c>
      <c r="K522" s="15"/>
      <c r="L522" s="16"/>
      <c r="M522" s="16"/>
      <c r="N522" s="16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  <c r="AF522" s="16"/>
      <c r="AG522" s="16"/>
      <c r="AH522" s="16"/>
      <c r="AI522" s="16"/>
      <c r="AJ522" s="16"/>
      <c r="AK522" s="16"/>
      <c r="AL522" s="16"/>
      <c r="AM522" s="16"/>
      <c r="AN522" s="16"/>
      <c r="AO522" s="16"/>
      <c r="AP522" s="16"/>
      <c r="AQ522" s="16"/>
      <c r="AR522" s="16"/>
      <c r="AS522" s="16"/>
      <c r="AT522" s="16"/>
      <c r="AU522" s="16"/>
      <c r="AV522" s="16"/>
      <c r="AW522" s="16"/>
      <c r="AX522" s="16"/>
      <c r="AY522" s="16"/>
      <c r="AZ522" s="16"/>
      <c r="BA522" s="16"/>
      <c r="BB522" s="16"/>
      <c r="BC522" s="16"/>
      <c r="BD522" s="16"/>
      <c r="BE522" s="16"/>
      <c r="BF522" s="16"/>
      <c r="BG522" s="16"/>
      <c r="BH522" s="16"/>
      <c r="BI522" s="16"/>
      <c r="BJ522" s="16"/>
      <c r="BK522" s="16"/>
      <c r="BL522" s="16"/>
      <c r="BM522" s="16"/>
      <c r="BN522" s="16"/>
      <c r="BO522" s="16"/>
      <c r="BP522" s="16"/>
      <c r="BQ522" s="16"/>
      <c r="BR522" s="16"/>
      <c r="BS522" s="16"/>
      <c r="BT522" s="16"/>
      <c r="BU522" s="16"/>
      <c r="BV522" s="16"/>
      <c r="BW522" s="16"/>
      <c r="BX522" s="16"/>
      <c r="BY522" s="16"/>
      <c r="BZ522" s="16"/>
      <c r="CA522" s="16"/>
      <c r="CB522" s="16"/>
      <c r="CC522" s="16"/>
      <c r="CD522" s="16"/>
      <c r="CE522" s="16"/>
      <c r="CF522" s="16"/>
      <c r="CG522" s="16"/>
      <c r="CH522" s="16"/>
      <c r="CI522" s="16"/>
      <c r="CJ522" s="16"/>
      <c r="CK522" s="16"/>
      <c r="CL522" s="16"/>
      <c r="CM522" s="16"/>
      <c r="CN522" s="16"/>
      <c r="CO522" s="16"/>
      <c r="CP522" s="16"/>
      <c r="CQ522" s="16"/>
      <c r="CR522" s="16"/>
      <c r="CS522" s="16"/>
      <c r="CT522" s="16"/>
      <c r="CU522" s="16"/>
      <c r="CV522" s="16"/>
      <c r="CW522" s="16"/>
      <c r="CX522" s="16"/>
      <c r="CY522" s="16"/>
      <c r="CZ522" s="16"/>
      <c r="DA522" s="16"/>
      <c r="DB522" s="16"/>
      <c r="DC522" s="16"/>
      <c r="DD522" s="16"/>
      <c r="DE522" s="16"/>
      <c r="DF522" s="16"/>
      <c r="DG522" s="16"/>
      <c r="DH522" s="16"/>
      <c r="DI522" s="16"/>
      <c r="DJ522" s="16"/>
      <c r="DK522" s="16"/>
      <c r="LK522" t="s">
        <v>16</v>
      </c>
      <c r="LL522">
        <v>12</v>
      </c>
      <c r="LM522" t="s">
        <v>12</v>
      </c>
    </row>
    <row r="523" spans="1:325" ht="15.75" thickBot="1" x14ac:dyDescent="0.3">
      <c r="A523" s="9" t="s">
        <v>12</v>
      </c>
      <c r="B523" s="10" t="s">
        <v>56</v>
      </c>
      <c r="C523" s="10" t="s">
        <v>14</v>
      </c>
      <c r="D523" s="11">
        <v>44657.634027777778</v>
      </c>
      <c r="E523" s="11">
        <f t="shared" si="23"/>
        <v>44598</v>
      </c>
      <c r="F523" s="11">
        <f>DATE(YEAR($E523),MONTH($E523),DAY($E523)+$LL523*30.4/10000)</f>
        <v>45510</v>
      </c>
      <c r="G523" s="11">
        <f>DATE(YEAR($F523),MONTH($F523),DAY($F523)+$LL523*30.4/10000)</f>
        <v>46422</v>
      </c>
      <c r="H523" s="11">
        <f>DATE(YEAR($G523),MONTH($G523),DAY($G523)+$LL523*30.4/10000)</f>
        <v>47334</v>
      </c>
      <c r="I523" s="11">
        <f>DATE(YEAR($H523),MONTH($H523),DAY($H523)+$LL523*30.4/10000)</f>
        <v>48246</v>
      </c>
      <c r="J523" s="12">
        <f>DATE(YEAR($I523),MONTH($I523),DAY($I523)+$LL523*30.4/10000)</f>
        <v>49158</v>
      </c>
      <c r="K523" s="15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  <c r="AF523" s="16"/>
      <c r="AG523" s="16"/>
      <c r="AH523" s="16"/>
      <c r="AI523" s="16"/>
      <c r="AJ523" s="16"/>
      <c r="AK523" s="16"/>
      <c r="AL523" s="16"/>
      <c r="AM523" s="16"/>
      <c r="AN523" s="16"/>
      <c r="AO523" s="16"/>
      <c r="AP523" s="16"/>
      <c r="AQ523" s="16"/>
      <c r="AR523" s="16"/>
      <c r="AS523" s="16"/>
      <c r="AT523" s="16"/>
      <c r="AU523" s="16"/>
      <c r="AV523" s="16"/>
      <c r="AW523" s="16"/>
      <c r="AX523" s="16"/>
      <c r="AY523" s="16"/>
      <c r="AZ523" s="16"/>
      <c r="BA523" s="16"/>
      <c r="BB523" s="16"/>
      <c r="BC523" s="16"/>
      <c r="BD523" s="16"/>
      <c r="BE523" s="16"/>
      <c r="BF523" s="16"/>
      <c r="BG523" s="16"/>
      <c r="BH523" s="16"/>
      <c r="BI523" s="16"/>
      <c r="BJ523" s="16"/>
      <c r="BK523" s="16"/>
      <c r="BL523" s="16"/>
      <c r="BM523" s="16"/>
      <c r="BN523" s="16"/>
      <c r="BO523" s="16"/>
      <c r="BP523" s="16"/>
      <c r="BQ523" s="16"/>
      <c r="BR523" s="16"/>
      <c r="BS523" s="16"/>
      <c r="BT523" s="16"/>
      <c r="BU523" s="16"/>
      <c r="BV523" s="16"/>
      <c r="BW523" s="16"/>
      <c r="BX523" s="16"/>
      <c r="BY523" s="16"/>
      <c r="BZ523" s="16"/>
      <c r="CA523" s="16"/>
      <c r="CB523" s="16"/>
      <c r="CC523" s="16"/>
      <c r="CD523" s="16"/>
      <c r="CE523" s="16"/>
      <c r="CF523" s="16"/>
      <c r="CG523" s="16"/>
      <c r="CH523" s="16"/>
      <c r="CI523" s="16"/>
      <c r="CJ523" s="16"/>
      <c r="CK523" s="16"/>
      <c r="CL523" s="16"/>
      <c r="CM523" s="16"/>
      <c r="CN523" s="16"/>
      <c r="CO523" s="16"/>
      <c r="CP523" s="16"/>
      <c r="CQ523" s="16"/>
      <c r="CR523" s="16"/>
      <c r="CS523" s="16"/>
      <c r="CT523" s="16"/>
      <c r="CU523" s="16"/>
      <c r="CV523" s="16"/>
      <c r="CW523" s="16"/>
      <c r="CX523" s="16"/>
      <c r="CY523" s="16"/>
      <c r="CZ523" s="16"/>
      <c r="DA523" s="16"/>
      <c r="DB523" s="16"/>
      <c r="DC523" s="16"/>
      <c r="DD523" s="16"/>
      <c r="DE523" s="16"/>
      <c r="DF523" s="16"/>
      <c r="DG523" s="16"/>
      <c r="DH523" s="16"/>
      <c r="DI523" s="16"/>
      <c r="DJ523" s="16"/>
      <c r="DK523" s="16"/>
      <c r="LK523" t="s">
        <v>15</v>
      </c>
      <c r="LL523">
        <v>300000</v>
      </c>
      <c r="LM523" t="s">
        <v>12</v>
      </c>
    </row>
    <row r="524" spans="1:325" ht="15.75" thickBot="1" x14ac:dyDescent="0.3">
      <c r="A524" s="9" t="s">
        <v>12</v>
      </c>
      <c r="B524" s="10" t="s">
        <v>56</v>
      </c>
      <c r="C524" s="10" t="s">
        <v>14</v>
      </c>
      <c r="D524" s="11">
        <v>47895.156944444447</v>
      </c>
      <c r="E524" s="11">
        <f t="shared" si="23"/>
        <v>47833</v>
      </c>
      <c r="F524" s="11">
        <f>DATE(YEAR($E524)+$LL524,MONTH($E524),DAY($E524))</f>
        <v>52216</v>
      </c>
      <c r="G524" s="11">
        <f>DATE(YEAR($F524)+$LL524,MONTH($F524),DAY($F524))</f>
        <v>56599</v>
      </c>
      <c r="H524" s="11">
        <f>DATE(YEAR($G524)+$LL524,MONTH($G524),DAY($G524))</f>
        <v>60982</v>
      </c>
      <c r="I524" s="11">
        <f>DATE(YEAR($H524)+$LL524,MONTH($H524),DAY($H524))</f>
        <v>65365</v>
      </c>
      <c r="J524" s="12">
        <f>DATE(YEAR($I524)+$LL524,MONTH($I524),DAY($I524))</f>
        <v>69748</v>
      </c>
      <c r="K524" s="15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  <c r="AF524" s="16"/>
      <c r="AG524" s="16"/>
      <c r="AH524" s="16"/>
      <c r="AI524" s="16"/>
      <c r="AJ524" s="16"/>
      <c r="AK524" s="16"/>
      <c r="AL524" s="16"/>
      <c r="AM524" s="16"/>
      <c r="AN524" s="16"/>
      <c r="AO524" s="16"/>
      <c r="AP524" s="16"/>
      <c r="AQ524" s="16"/>
      <c r="AR524" s="16"/>
      <c r="AS524" s="16"/>
      <c r="AT524" s="16"/>
      <c r="AU524" s="16"/>
      <c r="AV524" s="16"/>
      <c r="AW524" s="16"/>
      <c r="AX524" s="16"/>
      <c r="AY524" s="16"/>
      <c r="AZ524" s="16"/>
      <c r="BA524" s="16"/>
      <c r="BB524" s="16"/>
      <c r="BC524" s="16"/>
      <c r="BD524" s="16"/>
      <c r="BE524" s="16"/>
      <c r="BF524" s="16"/>
      <c r="BG524" s="16"/>
      <c r="BH524" s="16"/>
      <c r="BI524" s="16"/>
      <c r="BJ524" s="16"/>
      <c r="BK524" s="16"/>
      <c r="BL524" s="16"/>
      <c r="BM524" s="16"/>
      <c r="BN524" s="16"/>
      <c r="BO524" s="16"/>
      <c r="BP524" s="16"/>
      <c r="BQ524" s="16"/>
      <c r="BR524" s="16"/>
      <c r="BS524" s="16"/>
      <c r="BT524" s="16"/>
      <c r="BU524" s="16"/>
      <c r="BV524" s="16"/>
      <c r="BW524" s="16"/>
      <c r="BX524" s="16"/>
      <c r="BY524" s="16"/>
      <c r="BZ524" s="16"/>
      <c r="CA524" s="16"/>
      <c r="CB524" s="16"/>
      <c r="CC524" s="16"/>
      <c r="CD524" s="16"/>
      <c r="CE524" s="16"/>
      <c r="CF524" s="16"/>
      <c r="CG524" s="16"/>
      <c r="CH524" s="16"/>
      <c r="CI524" s="16"/>
      <c r="CJ524" s="16"/>
      <c r="CK524" s="16"/>
      <c r="CL524" s="16"/>
      <c r="CM524" s="16"/>
      <c r="CN524" s="16"/>
      <c r="CO524" s="16"/>
      <c r="CP524" s="16"/>
      <c r="CQ524" s="16"/>
      <c r="CR524" s="16"/>
      <c r="CS524" s="16"/>
      <c r="CT524" s="16"/>
      <c r="CU524" s="16"/>
      <c r="CV524" s="16"/>
      <c r="CW524" s="16"/>
      <c r="CX524" s="16"/>
      <c r="CY524" s="16"/>
      <c r="CZ524" s="16"/>
      <c r="DA524" s="16"/>
      <c r="DB524" s="16"/>
      <c r="DC524" s="16"/>
      <c r="DD524" s="16"/>
      <c r="DE524" s="16"/>
      <c r="DF524" s="16"/>
      <c r="DG524" s="16"/>
      <c r="DH524" s="16"/>
      <c r="DI524" s="16"/>
      <c r="DJ524" s="16"/>
      <c r="DK524" s="16"/>
      <c r="LK524" t="s">
        <v>16</v>
      </c>
      <c r="LL524">
        <v>12</v>
      </c>
      <c r="LM524" t="s">
        <v>12</v>
      </c>
    </row>
    <row r="525" spans="1:325" ht="15.75" thickBot="1" x14ac:dyDescent="0.3">
      <c r="A525" s="9" t="s">
        <v>12</v>
      </c>
      <c r="B525" s="10" t="s">
        <v>56</v>
      </c>
      <c r="C525" s="10" t="s">
        <v>14</v>
      </c>
      <c r="D525" s="11">
        <v>44490.196527777778</v>
      </c>
      <c r="E525" s="11">
        <f t="shared" si="23"/>
        <v>44429</v>
      </c>
      <c r="F525" s="11">
        <f>DATE(YEAR($E525),MONTH($E525),DAY($E525)+$LL525*30.4/10000)</f>
        <v>45341</v>
      </c>
      <c r="G525" s="11">
        <f>DATE(YEAR($F525),MONTH($F525),DAY($F525)+$LL525*30.4/10000)</f>
        <v>46253</v>
      </c>
      <c r="H525" s="11">
        <f>DATE(YEAR($G525),MONTH($G525),DAY($G525)+$LL525*30.4/10000)</f>
        <v>47165</v>
      </c>
      <c r="I525" s="11">
        <f>DATE(YEAR($H525),MONTH($H525),DAY($H525)+$LL525*30.4/10000)</f>
        <v>48077</v>
      </c>
      <c r="J525" s="12">
        <f>DATE(YEAR($I525),MONTH($I525),DAY($I525)+$LL525*30.4/10000)</f>
        <v>48989</v>
      </c>
      <c r="K525" s="15"/>
      <c r="L525" s="16"/>
      <c r="M525" s="16"/>
      <c r="N525" s="16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  <c r="AF525" s="16"/>
      <c r="AG525" s="16"/>
      <c r="AH525" s="16"/>
      <c r="AI525" s="16"/>
      <c r="AJ525" s="16"/>
      <c r="AK525" s="16"/>
      <c r="AL525" s="16"/>
      <c r="AM525" s="16"/>
      <c r="AN525" s="16"/>
      <c r="AO525" s="16"/>
      <c r="AP525" s="16"/>
      <c r="AQ525" s="16"/>
      <c r="AR525" s="16"/>
      <c r="AS525" s="16"/>
      <c r="AT525" s="16"/>
      <c r="AU525" s="16"/>
      <c r="AV525" s="16"/>
      <c r="AW525" s="16"/>
      <c r="AX525" s="16"/>
      <c r="AY525" s="16"/>
      <c r="AZ525" s="16"/>
      <c r="BA525" s="16"/>
      <c r="BB525" s="16"/>
      <c r="BC525" s="16"/>
      <c r="BD525" s="16"/>
      <c r="BE525" s="16"/>
      <c r="BF525" s="16"/>
      <c r="BG525" s="16"/>
      <c r="BH525" s="16"/>
      <c r="BI525" s="16"/>
      <c r="BJ525" s="16"/>
      <c r="BK525" s="16"/>
      <c r="BL525" s="16"/>
      <c r="BM525" s="16"/>
      <c r="BN525" s="16"/>
      <c r="BO525" s="16"/>
      <c r="BP525" s="16"/>
      <c r="BQ525" s="16"/>
      <c r="BR525" s="16"/>
      <c r="BS525" s="16"/>
      <c r="BT525" s="16"/>
      <c r="BU525" s="16"/>
      <c r="BV525" s="16"/>
      <c r="BW525" s="16"/>
      <c r="BX525" s="16"/>
      <c r="BY525" s="16"/>
      <c r="BZ525" s="16"/>
      <c r="CA525" s="16"/>
      <c r="CB525" s="16"/>
      <c r="CC525" s="16"/>
      <c r="CD525" s="16"/>
      <c r="CE525" s="16"/>
      <c r="CF525" s="16"/>
      <c r="CG525" s="16"/>
      <c r="CH525" s="16"/>
      <c r="CI525" s="16"/>
      <c r="CJ525" s="16"/>
      <c r="CK525" s="16"/>
      <c r="CL525" s="16"/>
      <c r="CM525" s="16"/>
      <c r="CN525" s="16"/>
      <c r="CO525" s="16"/>
      <c r="CP525" s="16">
        <v>1</v>
      </c>
      <c r="CQ525" s="16"/>
      <c r="CR525" s="16"/>
      <c r="CS525" s="16"/>
      <c r="CT525" s="16"/>
      <c r="CU525" s="16"/>
      <c r="CV525" s="16"/>
      <c r="CW525" s="16"/>
      <c r="CX525" s="16"/>
      <c r="CY525" s="16"/>
      <c r="CZ525" s="16"/>
      <c r="DA525" s="16"/>
      <c r="DB525" s="16"/>
      <c r="DC525" s="16"/>
      <c r="DD525" s="16"/>
      <c r="DE525" s="16"/>
      <c r="DF525" s="16"/>
      <c r="DG525" s="16"/>
      <c r="DH525" s="16"/>
      <c r="DI525" s="16"/>
      <c r="DJ525" s="16"/>
      <c r="DK525" s="16"/>
      <c r="LK525" t="s">
        <v>15</v>
      </c>
      <c r="LL525">
        <v>300000</v>
      </c>
      <c r="LM525" t="s">
        <v>12</v>
      </c>
    </row>
    <row r="526" spans="1:325" ht="15.75" thickBot="1" x14ac:dyDescent="0.3">
      <c r="A526" s="9" t="s">
        <v>12</v>
      </c>
      <c r="B526" s="10" t="s">
        <v>56</v>
      </c>
      <c r="C526" s="10" t="s">
        <v>14</v>
      </c>
      <c r="D526" s="11">
        <v>48103.356249999997</v>
      </c>
      <c r="E526" s="11">
        <f t="shared" si="23"/>
        <v>48041</v>
      </c>
      <c r="F526" s="11">
        <f>DATE(YEAR($E526)+$LL526,MONTH($E526),DAY($E526))</f>
        <v>52424</v>
      </c>
      <c r="G526" s="11">
        <f>DATE(YEAR($F526)+$LL526,MONTH($F526),DAY($F526))</f>
        <v>56807</v>
      </c>
      <c r="H526" s="11">
        <f>DATE(YEAR($G526)+$LL526,MONTH($G526),DAY($G526))</f>
        <v>61190</v>
      </c>
      <c r="I526" s="11">
        <f>DATE(YEAR($H526)+$LL526,MONTH($H526),DAY($H526))</f>
        <v>65573</v>
      </c>
      <c r="J526" s="12">
        <f>DATE(YEAR($I526)+$LL526,MONTH($I526),DAY($I526))</f>
        <v>69956</v>
      </c>
      <c r="K526" s="15"/>
      <c r="L526" s="16"/>
      <c r="M526" s="16"/>
      <c r="N526" s="16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  <c r="AF526" s="16"/>
      <c r="AG526" s="16"/>
      <c r="AH526" s="16"/>
      <c r="AI526" s="16"/>
      <c r="AJ526" s="16"/>
      <c r="AK526" s="16"/>
      <c r="AL526" s="16"/>
      <c r="AM526" s="16"/>
      <c r="AN526" s="16"/>
      <c r="AO526" s="16"/>
      <c r="AP526" s="16"/>
      <c r="AQ526" s="16"/>
      <c r="AR526" s="16"/>
      <c r="AS526" s="16"/>
      <c r="AT526" s="16"/>
      <c r="AU526" s="16"/>
      <c r="AV526" s="16"/>
      <c r="AW526" s="16"/>
      <c r="AX526" s="16"/>
      <c r="AY526" s="16"/>
      <c r="AZ526" s="16"/>
      <c r="BA526" s="16"/>
      <c r="BB526" s="16"/>
      <c r="BC526" s="16"/>
      <c r="BD526" s="16"/>
      <c r="BE526" s="16"/>
      <c r="BF526" s="16"/>
      <c r="BG526" s="16"/>
      <c r="BH526" s="16"/>
      <c r="BI526" s="16"/>
      <c r="BJ526" s="16"/>
      <c r="BK526" s="16"/>
      <c r="BL526" s="16"/>
      <c r="BM526" s="16"/>
      <c r="BN526" s="16"/>
      <c r="BO526" s="16"/>
      <c r="BP526" s="16"/>
      <c r="BQ526" s="16"/>
      <c r="BR526" s="16"/>
      <c r="BS526" s="16"/>
      <c r="BT526" s="16"/>
      <c r="BU526" s="16"/>
      <c r="BV526" s="16"/>
      <c r="BW526" s="16"/>
      <c r="BX526" s="16"/>
      <c r="BY526" s="16"/>
      <c r="BZ526" s="16"/>
      <c r="CA526" s="16"/>
      <c r="CB526" s="16"/>
      <c r="CC526" s="16"/>
      <c r="CD526" s="16"/>
      <c r="CE526" s="16"/>
      <c r="CF526" s="16"/>
      <c r="CG526" s="16"/>
      <c r="CH526" s="16"/>
      <c r="CI526" s="16"/>
      <c r="CJ526" s="16"/>
      <c r="CK526" s="16"/>
      <c r="CL526" s="16"/>
      <c r="CM526" s="16"/>
      <c r="CN526" s="16"/>
      <c r="CO526" s="16"/>
      <c r="CP526" s="16"/>
      <c r="CQ526" s="16"/>
      <c r="CR526" s="16"/>
      <c r="CS526" s="16"/>
      <c r="CT526" s="16"/>
      <c r="CU526" s="16"/>
      <c r="CV526" s="16"/>
      <c r="CW526" s="16"/>
      <c r="CX526" s="16"/>
      <c r="CY526" s="16"/>
      <c r="CZ526" s="16"/>
      <c r="DA526" s="16"/>
      <c r="DB526" s="16"/>
      <c r="DC526" s="16"/>
      <c r="DD526" s="16"/>
      <c r="DE526" s="16"/>
      <c r="DF526" s="16"/>
      <c r="DG526" s="16"/>
      <c r="DH526" s="16"/>
      <c r="DI526" s="16"/>
      <c r="DJ526" s="16"/>
      <c r="DK526" s="16"/>
      <c r="LK526" t="s">
        <v>16</v>
      </c>
      <c r="LL526">
        <v>12</v>
      </c>
      <c r="LM526" t="s">
        <v>12</v>
      </c>
    </row>
    <row r="527" spans="1:325" ht="15.75" thickBot="1" x14ac:dyDescent="0.3">
      <c r="A527" s="9" t="s">
        <v>12</v>
      </c>
      <c r="B527" s="10" t="s">
        <v>56</v>
      </c>
      <c r="C527" s="10" t="s">
        <v>14</v>
      </c>
      <c r="D527" s="11">
        <v>44711.818749999999</v>
      </c>
      <c r="E527" s="11">
        <f t="shared" si="23"/>
        <v>44650</v>
      </c>
      <c r="F527" s="11">
        <f>DATE(YEAR($E527),MONTH($E527),DAY($E527)+$LL527*30.4/10000)</f>
        <v>45562</v>
      </c>
      <c r="G527" s="11">
        <f>DATE(YEAR($F527),MONTH($F527),DAY($F527)+$LL527*30.4/10000)</f>
        <v>46474</v>
      </c>
      <c r="H527" s="11">
        <f>DATE(YEAR($G527),MONTH($G527),DAY($G527)+$LL527*30.4/10000)</f>
        <v>47386</v>
      </c>
      <c r="I527" s="11">
        <f>DATE(YEAR($H527),MONTH($H527),DAY($H527)+$LL527*30.4/10000)</f>
        <v>48298</v>
      </c>
      <c r="J527" s="12">
        <f>DATE(YEAR($I527),MONTH($I527),DAY($I527)+$LL527*30.4/10000)</f>
        <v>49210</v>
      </c>
      <c r="K527" s="15"/>
      <c r="L527" s="16"/>
      <c r="M527" s="16"/>
      <c r="N527" s="16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  <c r="AF527" s="16"/>
      <c r="AG527" s="16"/>
      <c r="AH527" s="16"/>
      <c r="AI527" s="16"/>
      <c r="AJ527" s="16"/>
      <c r="AK527" s="16"/>
      <c r="AL527" s="16"/>
      <c r="AM527" s="16"/>
      <c r="AN527" s="16"/>
      <c r="AO527" s="16"/>
      <c r="AP527" s="16"/>
      <c r="AQ527" s="16"/>
      <c r="AR527" s="16"/>
      <c r="AS527" s="16"/>
      <c r="AT527" s="16"/>
      <c r="AU527" s="16"/>
      <c r="AV527" s="16"/>
      <c r="AW527" s="16"/>
      <c r="AX527" s="16"/>
      <c r="AY527" s="16"/>
      <c r="AZ527" s="16"/>
      <c r="BA527" s="16"/>
      <c r="BB527" s="16"/>
      <c r="BC527" s="16"/>
      <c r="BD527" s="16"/>
      <c r="BE527" s="16"/>
      <c r="BF527" s="16"/>
      <c r="BG527" s="16"/>
      <c r="BH527" s="16"/>
      <c r="BI527" s="16"/>
      <c r="BJ527" s="16"/>
      <c r="BK527" s="16"/>
      <c r="BL527" s="16"/>
      <c r="BM527" s="16"/>
      <c r="BN527" s="16"/>
      <c r="BO527" s="16"/>
      <c r="BP527" s="16"/>
      <c r="BQ527" s="16"/>
      <c r="BR527" s="16"/>
      <c r="BS527" s="16"/>
      <c r="BT527" s="16"/>
      <c r="BU527" s="16"/>
      <c r="BV527" s="16"/>
      <c r="BW527" s="16"/>
      <c r="BX527" s="16"/>
      <c r="BY527" s="16"/>
      <c r="BZ527" s="16"/>
      <c r="CA527" s="16"/>
      <c r="CB527" s="16"/>
      <c r="CC527" s="16"/>
      <c r="CD527" s="16"/>
      <c r="CE527" s="16"/>
      <c r="CF527" s="16"/>
      <c r="CG527" s="16"/>
      <c r="CH527" s="16"/>
      <c r="CI527" s="16"/>
      <c r="CJ527" s="16"/>
      <c r="CK527" s="16"/>
      <c r="CL527" s="16"/>
      <c r="CM527" s="16"/>
      <c r="CN527" s="16"/>
      <c r="CO527" s="16"/>
      <c r="CP527" s="16"/>
      <c r="CQ527" s="16"/>
      <c r="CR527" s="16"/>
      <c r="CS527" s="16"/>
      <c r="CT527" s="16"/>
      <c r="CU527" s="16"/>
      <c r="CV527" s="16"/>
      <c r="CW527" s="16"/>
      <c r="CX527" s="16"/>
      <c r="CY527" s="16"/>
      <c r="CZ527" s="16"/>
      <c r="DA527" s="16"/>
      <c r="DB527" s="16"/>
      <c r="DC527" s="16"/>
      <c r="DD527" s="16"/>
      <c r="DE527" s="16"/>
      <c r="DF527" s="16"/>
      <c r="DG527" s="16"/>
      <c r="DH527" s="16"/>
      <c r="DI527" s="16"/>
      <c r="DJ527" s="16"/>
      <c r="DK527" s="16"/>
      <c r="LK527" t="s">
        <v>15</v>
      </c>
      <c r="LL527">
        <v>300000</v>
      </c>
      <c r="LM527" t="s">
        <v>12</v>
      </c>
    </row>
    <row r="528" spans="1:325" ht="15.75" thickBot="1" x14ac:dyDescent="0.3">
      <c r="A528" s="9" t="s">
        <v>12</v>
      </c>
      <c r="B528" s="10" t="s">
        <v>56</v>
      </c>
      <c r="C528" s="10" t="s">
        <v>14</v>
      </c>
      <c r="D528" s="11">
        <v>44490.196527777778</v>
      </c>
      <c r="E528" s="11">
        <f t="shared" si="23"/>
        <v>44429</v>
      </c>
      <c r="F528" s="11">
        <f>DATE(YEAR($E528),MONTH($E528),DAY($E528)+$LL528*30.4/10000)</f>
        <v>45341</v>
      </c>
      <c r="G528" s="11">
        <f>DATE(YEAR($F528),MONTH($F528),DAY($F528)+$LL528*30.4/10000)</f>
        <v>46253</v>
      </c>
      <c r="H528" s="11">
        <f>DATE(YEAR($G528),MONTH($G528),DAY($G528)+$LL528*30.4/10000)</f>
        <v>47165</v>
      </c>
      <c r="I528" s="11">
        <f>DATE(YEAR($H528),MONTH($H528),DAY($H528)+$LL528*30.4/10000)</f>
        <v>48077</v>
      </c>
      <c r="J528" s="12">
        <f>DATE(YEAR($I528),MONTH($I528),DAY($I528)+$LL528*30.4/10000)</f>
        <v>48989</v>
      </c>
      <c r="K528" s="15"/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16"/>
      <c r="AH528" s="16"/>
      <c r="AI528" s="16"/>
      <c r="AJ528" s="16"/>
      <c r="AK528" s="16"/>
      <c r="AL528" s="16"/>
      <c r="AM528" s="16"/>
      <c r="AN528" s="16"/>
      <c r="AO528" s="16"/>
      <c r="AP528" s="16"/>
      <c r="AQ528" s="16"/>
      <c r="AR528" s="16"/>
      <c r="AS528" s="16"/>
      <c r="AT528" s="16"/>
      <c r="AU528" s="16"/>
      <c r="AV528" s="16"/>
      <c r="AW528" s="16"/>
      <c r="AX528" s="16"/>
      <c r="AY528" s="16"/>
      <c r="AZ528" s="16"/>
      <c r="BA528" s="16"/>
      <c r="BB528" s="16"/>
      <c r="BC528" s="16"/>
      <c r="BD528" s="16"/>
      <c r="BE528" s="16"/>
      <c r="BF528" s="16"/>
      <c r="BG528" s="16"/>
      <c r="BH528" s="16"/>
      <c r="BI528" s="16"/>
      <c r="BJ528" s="16"/>
      <c r="BK528" s="16"/>
      <c r="BL528" s="16"/>
      <c r="BM528" s="16"/>
      <c r="BN528" s="16"/>
      <c r="BO528" s="16"/>
      <c r="BP528" s="16"/>
      <c r="BQ528" s="16"/>
      <c r="BR528" s="16"/>
      <c r="BS528" s="16"/>
      <c r="BT528" s="16"/>
      <c r="BU528" s="16"/>
      <c r="BV528" s="16"/>
      <c r="BW528" s="16"/>
      <c r="BX528" s="16"/>
      <c r="BY528" s="16"/>
      <c r="BZ528" s="16"/>
      <c r="CA528" s="16"/>
      <c r="CB528" s="16"/>
      <c r="CC528" s="16"/>
      <c r="CD528" s="16"/>
      <c r="CE528" s="16"/>
      <c r="CF528" s="16"/>
      <c r="CG528" s="16"/>
      <c r="CH528" s="16"/>
      <c r="CI528" s="16"/>
      <c r="CJ528" s="16"/>
      <c r="CK528" s="16"/>
      <c r="CL528" s="16"/>
      <c r="CM528" s="16"/>
      <c r="CN528" s="16"/>
      <c r="CO528" s="16"/>
      <c r="CP528" s="16">
        <v>1</v>
      </c>
      <c r="CQ528" s="16"/>
      <c r="CR528" s="16"/>
      <c r="CS528" s="16"/>
      <c r="CT528" s="16"/>
      <c r="CU528" s="16"/>
      <c r="CV528" s="16"/>
      <c r="CW528" s="16"/>
      <c r="CX528" s="16"/>
      <c r="CY528" s="16"/>
      <c r="CZ528" s="16"/>
      <c r="DA528" s="16"/>
      <c r="DB528" s="16"/>
      <c r="DC528" s="16"/>
      <c r="DD528" s="16"/>
      <c r="DE528" s="16"/>
      <c r="DF528" s="16"/>
      <c r="DG528" s="16"/>
      <c r="DH528" s="16"/>
      <c r="DI528" s="16"/>
      <c r="DJ528" s="16"/>
      <c r="DK528" s="16"/>
      <c r="LK528" t="s">
        <v>15</v>
      </c>
      <c r="LL528">
        <v>300000</v>
      </c>
      <c r="LM528" t="s">
        <v>12</v>
      </c>
    </row>
    <row r="529" spans="1:325" ht="15.75" thickBot="1" x14ac:dyDescent="0.3">
      <c r="A529" s="9" t="s">
        <v>12</v>
      </c>
      <c r="B529" s="10" t="s">
        <v>56</v>
      </c>
      <c r="C529" s="10" t="s">
        <v>14</v>
      </c>
      <c r="D529" s="11">
        <v>47895.156944444447</v>
      </c>
      <c r="E529" s="11">
        <f t="shared" si="23"/>
        <v>47833</v>
      </c>
      <c r="F529" s="11">
        <f>DATE(YEAR($E529)+$LL529,MONTH($E529),DAY($E529))</f>
        <v>52216</v>
      </c>
      <c r="G529" s="11">
        <f>DATE(YEAR($F529)+$LL529,MONTH($F529),DAY($F529))</f>
        <v>56599</v>
      </c>
      <c r="H529" s="11">
        <f>DATE(YEAR($G529)+$LL529,MONTH($G529),DAY($G529))</f>
        <v>60982</v>
      </c>
      <c r="I529" s="11">
        <f>DATE(YEAR($H529)+$LL529,MONTH($H529),DAY($H529))</f>
        <v>65365</v>
      </c>
      <c r="J529" s="12">
        <f>DATE(YEAR($I529)+$LL529,MONTH($I529),DAY($I529))</f>
        <v>69748</v>
      </c>
      <c r="K529" s="15"/>
      <c r="L529" s="16"/>
      <c r="M529" s="16"/>
      <c r="N529" s="16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  <c r="AF529" s="16"/>
      <c r="AG529" s="16"/>
      <c r="AH529" s="16"/>
      <c r="AI529" s="16"/>
      <c r="AJ529" s="16"/>
      <c r="AK529" s="16"/>
      <c r="AL529" s="16"/>
      <c r="AM529" s="16"/>
      <c r="AN529" s="16"/>
      <c r="AO529" s="16"/>
      <c r="AP529" s="16"/>
      <c r="AQ529" s="16"/>
      <c r="AR529" s="16"/>
      <c r="AS529" s="16"/>
      <c r="AT529" s="16"/>
      <c r="AU529" s="16"/>
      <c r="AV529" s="16"/>
      <c r="AW529" s="16"/>
      <c r="AX529" s="16"/>
      <c r="AY529" s="16"/>
      <c r="AZ529" s="16"/>
      <c r="BA529" s="16"/>
      <c r="BB529" s="16"/>
      <c r="BC529" s="16"/>
      <c r="BD529" s="16"/>
      <c r="BE529" s="16"/>
      <c r="BF529" s="16"/>
      <c r="BG529" s="16"/>
      <c r="BH529" s="16"/>
      <c r="BI529" s="16"/>
      <c r="BJ529" s="16"/>
      <c r="BK529" s="16"/>
      <c r="BL529" s="16"/>
      <c r="BM529" s="16"/>
      <c r="BN529" s="16"/>
      <c r="BO529" s="16"/>
      <c r="BP529" s="16"/>
      <c r="BQ529" s="16"/>
      <c r="BR529" s="16"/>
      <c r="BS529" s="16"/>
      <c r="BT529" s="16"/>
      <c r="BU529" s="16"/>
      <c r="BV529" s="16"/>
      <c r="BW529" s="16"/>
      <c r="BX529" s="16"/>
      <c r="BY529" s="16"/>
      <c r="BZ529" s="16"/>
      <c r="CA529" s="16"/>
      <c r="CB529" s="16"/>
      <c r="CC529" s="16"/>
      <c r="CD529" s="16"/>
      <c r="CE529" s="16"/>
      <c r="CF529" s="16"/>
      <c r="CG529" s="16"/>
      <c r="CH529" s="16"/>
      <c r="CI529" s="16"/>
      <c r="CJ529" s="16"/>
      <c r="CK529" s="16"/>
      <c r="CL529" s="16"/>
      <c r="CM529" s="16"/>
      <c r="CN529" s="16"/>
      <c r="CO529" s="16"/>
      <c r="CP529" s="16"/>
      <c r="CQ529" s="16"/>
      <c r="CR529" s="16"/>
      <c r="CS529" s="16"/>
      <c r="CT529" s="16"/>
      <c r="CU529" s="16"/>
      <c r="CV529" s="16"/>
      <c r="CW529" s="16"/>
      <c r="CX529" s="16"/>
      <c r="CY529" s="16"/>
      <c r="CZ529" s="16"/>
      <c r="DA529" s="16"/>
      <c r="DB529" s="16"/>
      <c r="DC529" s="16"/>
      <c r="DD529" s="16"/>
      <c r="DE529" s="16"/>
      <c r="DF529" s="16"/>
      <c r="DG529" s="16"/>
      <c r="DH529" s="16"/>
      <c r="DI529" s="16"/>
      <c r="DJ529" s="16"/>
      <c r="DK529" s="16"/>
      <c r="LK529" t="s">
        <v>16</v>
      </c>
      <c r="LL529">
        <v>12</v>
      </c>
      <c r="LM529" t="s">
        <v>12</v>
      </c>
    </row>
    <row r="530" spans="1:325" ht="15.75" thickBot="1" x14ac:dyDescent="0.3">
      <c r="A530" s="9" t="s">
        <v>12</v>
      </c>
      <c r="B530" s="10" t="s">
        <v>56</v>
      </c>
      <c r="C530" s="10" t="s">
        <v>35</v>
      </c>
      <c r="D530" s="11">
        <v>44415.792361111111</v>
      </c>
      <c r="E530" s="11">
        <f>DATE(YEAR($D530),MONTH($D530)-1,DAY($D530))</f>
        <v>44384</v>
      </c>
      <c r="F530" s="11">
        <f>DATE(YEAR($E530),MONTH($E530),DAY($E530)+$LL530*30.4/10000)</f>
        <v>45113</v>
      </c>
      <c r="G530" s="11">
        <f>DATE(YEAR($F530),MONTH($F530),DAY($F530)+$LL530*30.4/10000)</f>
        <v>45842</v>
      </c>
      <c r="H530" s="11">
        <f>DATE(YEAR($G530),MONTH($G530),DAY($G530)+$LL530*30.4/10000)</f>
        <v>46571</v>
      </c>
      <c r="I530" s="11">
        <f>DATE(YEAR($H530),MONTH($H530),DAY($H530)+$LL530*30.4/10000)</f>
        <v>47300</v>
      </c>
      <c r="J530" s="12">
        <f>DATE(YEAR($I530),MONTH($I530),DAY($I530)+$LL530*30.4/10000)</f>
        <v>48029</v>
      </c>
      <c r="K530" s="15"/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16"/>
      <c r="AH530" s="16"/>
      <c r="AI530" s="16"/>
      <c r="AJ530" s="16"/>
      <c r="AK530" s="16"/>
      <c r="AL530" s="16"/>
      <c r="AM530" s="16"/>
      <c r="AN530" s="16"/>
      <c r="AO530" s="16"/>
      <c r="AP530" s="16"/>
      <c r="AQ530" s="16"/>
      <c r="AR530" s="16"/>
      <c r="AS530" s="16"/>
      <c r="AT530" s="16"/>
      <c r="AU530" s="16"/>
      <c r="AV530" s="16"/>
      <c r="AW530" s="16"/>
      <c r="AX530" s="16"/>
      <c r="AY530" s="16"/>
      <c r="AZ530" s="16"/>
      <c r="BA530" s="16"/>
      <c r="BB530" s="16"/>
      <c r="BC530" s="16"/>
      <c r="BD530" s="16"/>
      <c r="BE530" s="16"/>
      <c r="BF530" s="16"/>
      <c r="BG530" s="16"/>
      <c r="BH530" s="16"/>
      <c r="BI530" s="16"/>
      <c r="BJ530" s="16"/>
      <c r="BK530" s="16"/>
      <c r="BL530" s="16"/>
      <c r="BM530" s="16"/>
      <c r="BN530" s="16"/>
      <c r="BO530" s="16"/>
      <c r="BP530" s="16"/>
      <c r="BQ530" s="16"/>
      <c r="BR530" s="16"/>
      <c r="BS530" s="16"/>
      <c r="BT530" s="16"/>
      <c r="BU530" s="16"/>
      <c r="BV530" s="16"/>
      <c r="BW530" s="16"/>
      <c r="BX530" s="16"/>
      <c r="BY530" s="16"/>
      <c r="BZ530" s="16"/>
      <c r="CA530" s="16"/>
      <c r="CB530" s="16"/>
      <c r="CC530" s="16"/>
      <c r="CD530" s="16"/>
      <c r="CE530" s="16"/>
      <c r="CF530" s="16"/>
      <c r="CG530" s="16"/>
      <c r="CH530" s="16"/>
      <c r="CI530" s="16"/>
      <c r="CJ530" s="16">
        <v>1</v>
      </c>
      <c r="CK530" s="16"/>
      <c r="CL530" s="16"/>
      <c r="CM530" s="16"/>
      <c r="CN530" s="16"/>
      <c r="CO530" s="16"/>
      <c r="CP530" s="16"/>
      <c r="CQ530" s="16"/>
      <c r="CR530" s="16"/>
      <c r="CS530" s="16"/>
      <c r="CT530" s="16"/>
      <c r="CU530" s="16"/>
      <c r="CV530" s="16"/>
      <c r="CW530" s="16"/>
      <c r="CX530" s="16"/>
      <c r="CY530" s="16"/>
      <c r="CZ530" s="16"/>
      <c r="DA530" s="16"/>
      <c r="DB530" s="16"/>
      <c r="DC530" s="16"/>
      <c r="DD530" s="16"/>
      <c r="DE530" s="16"/>
      <c r="DF530" s="16"/>
      <c r="DG530" s="16"/>
      <c r="DH530" s="16"/>
      <c r="DI530" s="16"/>
      <c r="DJ530" s="16"/>
      <c r="DK530" s="16"/>
      <c r="LK530" t="s">
        <v>15</v>
      </c>
      <c r="LL530">
        <v>240000</v>
      </c>
      <c r="LM530" t="s">
        <v>12</v>
      </c>
    </row>
    <row r="531" spans="1:325" ht="15.75" thickBot="1" x14ac:dyDescent="0.3">
      <c r="A531" s="9" t="s">
        <v>12</v>
      </c>
      <c r="B531" s="10" t="s">
        <v>56</v>
      </c>
      <c r="C531" s="10" t="s">
        <v>26</v>
      </c>
      <c r="D531" s="11">
        <v>44931.779166666667</v>
      </c>
      <c r="E531" s="11">
        <f>DATE(YEAR($D531),MONTH($D531)-1,DAY($D531))</f>
        <v>44900</v>
      </c>
      <c r="F531" s="11">
        <f>DATE(YEAR($E531),MONTH($E531),DAY($E531)+$LL531/10)</f>
        <v>45950</v>
      </c>
      <c r="G531" s="11">
        <f>DATE(YEAR($F531),MONTH($F531),DAY($F531)+$LL531/10)</f>
        <v>47000</v>
      </c>
      <c r="H531" s="11">
        <f>DATE(YEAR($G531),MONTH($G531),DAY($G531)+$LL531/10)</f>
        <v>48050</v>
      </c>
      <c r="I531" s="11">
        <f>DATE(YEAR($H531),MONTH($H531),DAY($H531)+$LL531/10)</f>
        <v>49100</v>
      </c>
      <c r="J531" s="12">
        <f>DATE(YEAR($I531),MONTH($I531),DAY($I531)+$LL531/10)</f>
        <v>50150</v>
      </c>
      <c r="K531" s="15"/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  <c r="AF531" s="16"/>
      <c r="AG531" s="16"/>
      <c r="AH531" s="16"/>
      <c r="AI531" s="16"/>
      <c r="AJ531" s="16"/>
      <c r="AK531" s="16"/>
      <c r="AL531" s="16"/>
      <c r="AM531" s="16"/>
      <c r="AN531" s="16"/>
      <c r="AO531" s="16"/>
      <c r="AP531" s="16"/>
      <c r="AQ531" s="16"/>
      <c r="AR531" s="16"/>
      <c r="AS531" s="16"/>
      <c r="AT531" s="16"/>
      <c r="AU531" s="16"/>
      <c r="AV531" s="16"/>
      <c r="AW531" s="16"/>
      <c r="AX531" s="16"/>
      <c r="AY531" s="16"/>
      <c r="AZ531" s="16"/>
      <c r="BA531" s="16"/>
      <c r="BB531" s="16"/>
      <c r="BC531" s="16"/>
      <c r="BD531" s="16"/>
      <c r="BE531" s="16"/>
      <c r="BF531" s="16"/>
      <c r="BG531" s="16"/>
      <c r="BH531" s="16"/>
      <c r="BI531" s="16"/>
      <c r="BJ531" s="16"/>
      <c r="BK531" s="16"/>
      <c r="BL531" s="16"/>
      <c r="BM531" s="16"/>
      <c r="BN531" s="16"/>
      <c r="BO531" s="16"/>
      <c r="BP531" s="16"/>
      <c r="BQ531" s="16"/>
      <c r="BR531" s="16"/>
      <c r="BS531" s="16"/>
      <c r="BT531" s="16"/>
      <c r="BU531" s="16"/>
      <c r="BV531" s="16"/>
      <c r="BW531" s="16"/>
      <c r="BX531" s="16"/>
      <c r="BY531" s="16"/>
      <c r="BZ531" s="16"/>
      <c r="CA531" s="16"/>
      <c r="CB531" s="16"/>
      <c r="CC531" s="16"/>
      <c r="CD531" s="16"/>
      <c r="CE531" s="16"/>
      <c r="CF531" s="16"/>
      <c r="CG531" s="16"/>
      <c r="CH531" s="16"/>
      <c r="CI531" s="16"/>
      <c r="CJ531" s="16"/>
      <c r="CK531" s="16"/>
      <c r="CL531" s="16"/>
      <c r="CM531" s="16"/>
      <c r="CN531" s="16"/>
      <c r="CO531" s="16"/>
      <c r="CP531" s="16"/>
      <c r="CQ531" s="16"/>
      <c r="CR531" s="16"/>
      <c r="CS531" s="16"/>
      <c r="CT531" s="16"/>
      <c r="CU531" s="16"/>
      <c r="CV531" s="16"/>
      <c r="CW531" s="16"/>
      <c r="CX531" s="16"/>
      <c r="CY531" s="16"/>
      <c r="CZ531" s="16"/>
      <c r="DA531" s="16"/>
      <c r="DB531" s="16"/>
      <c r="DC531" s="16"/>
      <c r="DD531" s="16"/>
      <c r="DE531" s="16"/>
      <c r="DF531" s="16"/>
      <c r="DG531" s="16"/>
      <c r="DH531" s="16"/>
      <c r="DI531" s="16"/>
      <c r="DJ531" s="16"/>
      <c r="DK531" s="16"/>
      <c r="LK531" t="s">
        <v>21</v>
      </c>
      <c r="LL531">
        <v>10500</v>
      </c>
      <c r="LM531" t="s">
        <v>12</v>
      </c>
    </row>
    <row r="532" spans="1:325" ht="15.75" thickBot="1" x14ac:dyDescent="0.3">
      <c r="A532" s="9" t="s">
        <v>12</v>
      </c>
      <c r="B532" s="10" t="s">
        <v>56</v>
      </c>
      <c r="C532" s="10" t="s">
        <v>26</v>
      </c>
      <c r="D532" s="11">
        <v>44883.586805555555</v>
      </c>
      <c r="E532" s="11">
        <f>DATE(YEAR($D532),MONTH($D532)-1,DAY($D532))</f>
        <v>44852</v>
      </c>
      <c r="F532" s="11">
        <f>DATE(YEAR($E532),MONTH($E532),DAY($E532)+$LL532/10)</f>
        <v>45902</v>
      </c>
      <c r="G532" s="11">
        <f>DATE(YEAR($F532),MONTH($F532),DAY($F532)+$LL532/10)</f>
        <v>46952</v>
      </c>
      <c r="H532" s="11">
        <f>DATE(YEAR($G532),MONTH($G532),DAY($G532)+$LL532/10)</f>
        <v>48002</v>
      </c>
      <c r="I532" s="11">
        <f>DATE(YEAR($H532),MONTH($H532),DAY($H532)+$LL532/10)</f>
        <v>49052</v>
      </c>
      <c r="J532" s="12">
        <f>DATE(YEAR($I532),MONTH($I532),DAY($I532)+$LL532/10)</f>
        <v>50102</v>
      </c>
      <c r="K532" s="15"/>
      <c r="L532" s="16"/>
      <c r="M532" s="16"/>
      <c r="N532" s="16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  <c r="AF532" s="16"/>
      <c r="AG532" s="16"/>
      <c r="AH532" s="16"/>
      <c r="AI532" s="16"/>
      <c r="AJ532" s="16"/>
      <c r="AK532" s="16"/>
      <c r="AL532" s="16"/>
      <c r="AM532" s="16"/>
      <c r="AN532" s="16"/>
      <c r="AO532" s="16"/>
      <c r="AP532" s="16"/>
      <c r="AQ532" s="16"/>
      <c r="AR532" s="16"/>
      <c r="AS532" s="16"/>
      <c r="AT532" s="16"/>
      <c r="AU532" s="16"/>
      <c r="AV532" s="16"/>
      <c r="AW532" s="16"/>
      <c r="AX532" s="16"/>
      <c r="AY532" s="16"/>
      <c r="AZ532" s="16"/>
      <c r="BA532" s="16"/>
      <c r="BB532" s="16"/>
      <c r="BC532" s="16"/>
      <c r="BD532" s="16"/>
      <c r="BE532" s="16"/>
      <c r="BF532" s="16"/>
      <c r="BG532" s="16"/>
      <c r="BH532" s="16"/>
      <c r="BI532" s="16"/>
      <c r="BJ532" s="16"/>
      <c r="BK532" s="16"/>
      <c r="BL532" s="16"/>
      <c r="BM532" s="16"/>
      <c r="BN532" s="16"/>
      <c r="BO532" s="16"/>
      <c r="BP532" s="16"/>
      <c r="BQ532" s="16"/>
      <c r="BR532" s="16"/>
      <c r="BS532" s="16"/>
      <c r="BT532" s="16"/>
      <c r="BU532" s="16"/>
      <c r="BV532" s="16"/>
      <c r="BW532" s="16"/>
      <c r="BX532" s="16"/>
      <c r="BY532" s="16"/>
      <c r="BZ532" s="16"/>
      <c r="CA532" s="16"/>
      <c r="CB532" s="16"/>
      <c r="CC532" s="16"/>
      <c r="CD532" s="16"/>
      <c r="CE532" s="16"/>
      <c r="CF532" s="16"/>
      <c r="CG532" s="16"/>
      <c r="CH532" s="16"/>
      <c r="CI532" s="16"/>
      <c r="CJ532" s="16"/>
      <c r="CK532" s="16"/>
      <c r="CL532" s="16"/>
      <c r="CM532" s="16"/>
      <c r="CN532" s="16"/>
      <c r="CO532" s="16"/>
      <c r="CP532" s="16"/>
      <c r="CQ532" s="16"/>
      <c r="CR532" s="16"/>
      <c r="CS532" s="16"/>
      <c r="CT532" s="16"/>
      <c r="CU532" s="16"/>
      <c r="CV532" s="16"/>
      <c r="CW532" s="16"/>
      <c r="CX532" s="16"/>
      <c r="CY532" s="16"/>
      <c r="CZ532" s="16"/>
      <c r="DA532" s="16"/>
      <c r="DB532" s="16"/>
      <c r="DC532" s="16"/>
      <c r="DD532" s="16"/>
      <c r="DE532" s="16"/>
      <c r="DF532" s="16"/>
      <c r="DG532" s="16"/>
      <c r="DH532" s="16"/>
      <c r="DI532" s="16"/>
      <c r="DJ532" s="16"/>
      <c r="DK532" s="16"/>
      <c r="LK532" t="s">
        <v>21</v>
      </c>
      <c r="LL532">
        <v>10500</v>
      </c>
      <c r="LM532" t="s">
        <v>12</v>
      </c>
    </row>
    <row r="533" spans="1:325" ht="15.75" thickBot="1" x14ac:dyDescent="0.3">
      <c r="A533" s="9" t="s">
        <v>12</v>
      </c>
      <c r="B533" s="10" t="s">
        <v>56</v>
      </c>
      <c r="C533" s="10" t="s">
        <v>27</v>
      </c>
      <c r="D533" s="11">
        <v>44049.79583333333</v>
      </c>
      <c r="E533" s="11">
        <f>DATE(YEAR($D533),MONTH($D533)-1,DAY($D533))</f>
        <v>44018</v>
      </c>
      <c r="F533" s="11">
        <f>DATE(YEAR($E533),MONTH($E533),DAY($E533)+$LL533*30.4/650)</f>
        <v>44859</v>
      </c>
      <c r="G533" s="11">
        <f>DATE(YEAR($F533),MONTH($F533),DAY($F533)+$LL533*30.4/650)</f>
        <v>45700</v>
      </c>
      <c r="H533" s="11">
        <f>DATE(YEAR($G533),MONTH($G533),DAY($G533)+$LL533*30.4/650)</f>
        <v>46541</v>
      </c>
      <c r="I533" s="11">
        <f>DATE(YEAR($H533),MONTH($H533),DAY($H533)+$LL533*30.4/650)</f>
        <v>47382</v>
      </c>
      <c r="J533" s="12">
        <f>DATE(YEAR($I533),MONTH($I533),DAY($I533)+$LL533*30.4/650)</f>
        <v>48223</v>
      </c>
      <c r="K533" s="15"/>
      <c r="L533" s="16"/>
      <c r="M533" s="16"/>
      <c r="N533" s="16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  <c r="AF533" s="16"/>
      <c r="AG533" s="16"/>
      <c r="AH533" s="16"/>
      <c r="AI533" s="16"/>
      <c r="AJ533" s="16">
        <v>1</v>
      </c>
      <c r="AK533" s="16"/>
      <c r="AL533" s="16"/>
      <c r="AM533" s="16"/>
      <c r="AN533" s="16"/>
      <c r="AO533" s="16"/>
      <c r="AP533" s="16"/>
      <c r="AQ533" s="16"/>
      <c r="AR533" s="16"/>
      <c r="AS533" s="16"/>
      <c r="AT533" s="16"/>
      <c r="AU533" s="16"/>
      <c r="AV533" s="16"/>
      <c r="AW533" s="16"/>
      <c r="AX533" s="16"/>
      <c r="AY533" s="16"/>
      <c r="AZ533" s="16"/>
      <c r="BA533" s="16"/>
      <c r="BB533" s="16"/>
      <c r="BC533" s="16"/>
      <c r="BD533" s="16"/>
      <c r="BE533" s="16"/>
      <c r="BF533" s="16"/>
      <c r="BG533" s="16"/>
      <c r="BH533" s="16"/>
      <c r="BI533" s="16"/>
      <c r="BJ533" s="16"/>
      <c r="BK533" s="16"/>
      <c r="BL533" s="16"/>
      <c r="BM533" s="16"/>
      <c r="BN533" s="16"/>
      <c r="BO533" s="16"/>
      <c r="BP533" s="16"/>
      <c r="BQ533" s="16"/>
      <c r="BR533" s="16"/>
      <c r="BS533" s="16"/>
      <c r="BT533" s="16"/>
      <c r="BU533" s="16"/>
      <c r="BV533" s="16"/>
      <c r="BW533" s="16"/>
      <c r="BX533" s="16"/>
      <c r="BY533" s="16"/>
      <c r="BZ533" s="16"/>
      <c r="CA533" s="16"/>
      <c r="CB533" s="16"/>
      <c r="CC533" s="16"/>
      <c r="CD533" s="16"/>
      <c r="CE533" s="16"/>
      <c r="CF533" s="16"/>
      <c r="CG533" s="16"/>
      <c r="CH533" s="16"/>
      <c r="CI533" s="16"/>
      <c r="CJ533" s="16"/>
      <c r="CK533" s="16"/>
      <c r="CL533" s="16"/>
      <c r="CM533" s="16"/>
      <c r="CN533" s="16"/>
      <c r="CO533" s="16"/>
      <c r="CP533" s="16"/>
      <c r="CQ533" s="16"/>
      <c r="CR533" s="16"/>
      <c r="CS533" s="16"/>
      <c r="CT533" s="16"/>
      <c r="CU533" s="16"/>
      <c r="CV533" s="16"/>
      <c r="CW533" s="16"/>
      <c r="CX533" s="16"/>
      <c r="CY533" s="16"/>
      <c r="CZ533" s="16"/>
      <c r="DA533" s="16"/>
      <c r="DB533" s="16"/>
      <c r="DC533" s="16"/>
      <c r="DD533" s="16"/>
      <c r="DE533" s="16"/>
      <c r="DF533" s="16"/>
      <c r="DG533" s="16"/>
      <c r="DH533" s="16"/>
      <c r="DI533" s="16"/>
      <c r="DJ533" s="16"/>
      <c r="DK533" s="16"/>
      <c r="LK533" t="s">
        <v>28</v>
      </c>
      <c r="LL533">
        <v>18000</v>
      </c>
      <c r="LM533" t="s">
        <v>12</v>
      </c>
    </row>
    <row r="534" spans="1:325" ht="15.75" thickBot="1" x14ac:dyDescent="0.3">
      <c r="A534" s="9" t="s">
        <v>12</v>
      </c>
      <c r="B534" s="10" t="s">
        <v>56</v>
      </c>
      <c r="C534" s="10" t="s">
        <v>29</v>
      </c>
      <c r="D534" s="11">
        <v>44153.099305555559</v>
      </c>
      <c r="E534" s="11">
        <f>DATE(YEAR($D534),MONTH($D534),DAY($D534)-7)</f>
        <v>44146</v>
      </c>
      <c r="F534" s="11">
        <f>DATE(YEAR($E534),MONTH($E534)+$LL534,DAY($E534))</f>
        <v>44541</v>
      </c>
      <c r="G534" s="11">
        <f>DATE(YEAR($F534),MONTH($F534)+$LL534,DAY($F534))</f>
        <v>44937</v>
      </c>
      <c r="H534" s="11">
        <f>DATE(YEAR($G534),MONTH($G534)+$LL534,DAY($G534))</f>
        <v>45333</v>
      </c>
      <c r="I534" s="11">
        <f>DATE(YEAR($H534),MONTH($H534)+$LL534,DAY($H534))</f>
        <v>45727</v>
      </c>
      <c r="J534" s="12">
        <f>DATE(YEAR($I534),MONTH($I534)+$LL534,DAY($I534))</f>
        <v>46123</v>
      </c>
      <c r="K534" s="15"/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  <c r="AF534" s="16"/>
      <c r="AG534" s="16"/>
      <c r="AH534" s="16"/>
      <c r="AI534" s="16"/>
      <c r="AJ534" s="16"/>
      <c r="AK534" s="16"/>
      <c r="AL534" s="16"/>
      <c r="AM534" s="16"/>
      <c r="AN534" s="16"/>
      <c r="AO534" s="16"/>
      <c r="AP534" s="16"/>
      <c r="AQ534" s="16"/>
      <c r="AR534" s="16"/>
      <c r="AS534" s="16"/>
      <c r="AT534" s="16"/>
      <c r="AU534" s="16"/>
      <c r="AV534" s="16"/>
      <c r="AW534" s="16"/>
      <c r="AX534" s="16"/>
      <c r="AY534" s="16"/>
      <c r="AZ534" s="16"/>
      <c r="BA534" s="16"/>
      <c r="BB534" s="16">
        <v>1</v>
      </c>
      <c r="BC534" s="16"/>
      <c r="BD534" s="16"/>
      <c r="BE534" s="16"/>
      <c r="BF534" s="16"/>
      <c r="BG534" s="16"/>
      <c r="BH534" s="16"/>
      <c r="BI534" s="16"/>
      <c r="BJ534" s="16"/>
      <c r="BK534" s="16"/>
      <c r="BL534" s="16"/>
      <c r="BM534" s="16"/>
      <c r="BN534" s="16"/>
      <c r="BO534" s="16"/>
      <c r="BP534" s="16"/>
      <c r="BQ534" s="16"/>
      <c r="BR534" s="16"/>
      <c r="BS534" s="16"/>
      <c r="BT534" s="16"/>
      <c r="BU534" s="16"/>
      <c r="BV534" s="16"/>
      <c r="BW534" s="16"/>
      <c r="BX534" s="16"/>
      <c r="BY534" s="16"/>
      <c r="BZ534" s="16"/>
      <c r="CA534" s="16"/>
      <c r="CB534" s="16"/>
      <c r="CC534" s="16"/>
      <c r="CD534" s="16"/>
      <c r="CE534" s="16"/>
      <c r="CF534" s="16"/>
      <c r="CG534" s="16"/>
      <c r="CH534" s="16"/>
      <c r="CI534" s="16"/>
      <c r="CJ534" s="16"/>
      <c r="CK534" s="16"/>
      <c r="CL534" s="16"/>
      <c r="CM534" s="16"/>
      <c r="CN534" s="16"/>
      <c r="CO534" s="16"/>
      <c r="CP534" s="16"/>
      <c r="CQ534" s="16"/>
      <c r="CR534" s="16"/>
      <c r="CS534" s="16"/>
      <c r="CT534" s="16"/>
      <c r="CU534" s="16"/>
      <c r="CV534" s="16"/>
      <c r="CW534" s="16"/>
      <c r="CX534" s="16"/>
      <c r="CY534" s="16"/>
      <c r="CZ534" s="16"/>
      <c r="DA534" s="16"/>
      <c r="DB534" s="16"/>
      <c r="DC534" s="16"/>
      <c r="DD534" s="16"/>
      <c r="DE534" s="16"/>
      <c r="DF534" s="16">
        <v>1</v>
      </c>
      <c r="DG534" s="16"/>
      <c r="DH534" s="16"/>
      <c r="DI534" s="16"/>
      <c r="DJ534" s="16"/>
      <c r="DK534" s="16"/>
      <c r="LK534" t="s">
        <v>18</v>
      </c>
      <c r="LL534">
        <v>13</v>
      </c>
      <c r="LM534" t="s">
        <v>12</v>
      </c>
    </row>
    <row r="535" spans="1:325" ht="15.75" thickBot="1" x14ac:dyDescent="0.3">
      <c r="A535" s="9" t="s">
        <v>12</v>
      </c>
      <c r="B535" s="10" t="s">
        <v>56</v>
      </c>
      <c r="C535" s="10" t="s">
        <v>30</v>
      </c>
      <c r="D535" s="11">
        <v>44146.09652777778</v>
      </c>
      <c r="E535" s="11">
        <f>DATE(YEAR($D535),MONTH($D535),DAY($D535)-7)</f>
        <v>44139</v>
      </c>
      <c r="F535" s="11">
        <f>DATE(YEAR($E535),MONTH($E535)+$LL535,DAY($E535))</f>
        <v>44534</v>
      </c>
      <c r="G535" s="11">
        <f>DATE(YEAR($F535),MONTH($F535)+$LL535,DAY($F535))</f>
        <v>44930</v>
      </c>
      <c r="H535" s="11">
        <f>DATE(YEAR($G535),MONTH($G535)+$LL535,DAY($G535))</f>
        <v>45326</v>
      </c>
      <c r="I535" s="11">
        <f>DATE(YEAR($H535),MONTH($H535)+$LL535,DAY($H535))</f>
        <v>45720</v>
      </c>
      <c r="J535" s="12">
        <f>DATE(YEAR($I535),MONTH($I535)+$LL535,DAY($I535))</f>
        <v>46116</v>
      </c>
      <c r="K535" s="15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  <c r="AF535" s="16"/>
      <c r="AG535" s="16"/>
      <c r="AH535" s="16"/>
      <c r="AI535" s="16"/>
      <c r="AJ535" s="16"/>
      <c r="AK535" s="16"/>
      <c r="AL535" s="16"/>
      <c r="AM535" s="16"/>
      <c r="AN535" s="16"/>
      <c r="AO535" s="16"/>
      <c r="AP535" s="16"/>
      <c r="AQ535" s="16"/>
      <c r="AR535" s="16"/>
      <c r="AS535" s="16"/>
      <c r="AT535" s="16"/>
      <c r="AU535" s="16"/>
      <c r="AV535" s="16"/>
      <c r="AW535" s="16"/>
      <c r="AX535" s="16"/>
      <c r="AY535" s="16"/>
      <c r="AZ535" s="16"/>
      <c r="BA535" s="16">
        <v>1</v>
      </c>
      <c r="BB535" s="16"/>
      <c r="BC535" s="16"/>
      <c r="BD535" s="16"/>
      <c r="BE535" s="16"/>
      <c r="BF535" s="16"/>
      <c r="BG535" s="16"/>
      <c r="BH535" s="16"/>
      <c r="BI535" s="16"/>
      <c r="BJ535" s="16"/>
      <c r="BK535" s="16"/>
      <c r="BL535" s="16"/>
      <c r="BM535" s="16"/>
      <c r="BN535" s="16"/>
      <c r="BO535" s="16"/>
      <c r="BP535" s="16"/>
      <c r="BQ535" s="16"/>
      <c r="BR535" s="16"/>
      <c r="BS535" s="16"/>
      <c r="BT535" s="16"/>
      <c r="BU535" s="16"/>
      <c r="BV535" s="16"/>
      <c r="BW535" s="16"/>
      <c r="BX535" s="16"/>
      <c r="BY535" s="16"/>
      <c r="BZ535" s="16"/>
      <c r="CA535" s="16"/>
      <c r="CB535" s="16"/>
      <c r="CC535" s="16"/>
      <c r="CD535" s="16"/>
      <c r="CE535" s="16"/>
      <c r="CF535" s="16"/>
      <c r="CG535" s="16"/>
      <c r="CH535" s="16"/>
      <c r="CI535" s="16"/>
      <c r="CJ535" s="16"/>
      <c r="CK535" s="16"/>
      <c r="CL535" s="16"/>
      <c r="CM535" s="16"/>
      <c r="CN535" s="16"/>
      <c r="CO535" s="16"/>
      <c r="CP535" s="16"/>
      <c r="CQ535" s="16"/>
      <c r="CR535" s="16"/>
      <c r="CS535" s="16"/>
      <c r="CT535" s="16"/>
      <c r="CU535" s="16"/>
      <c r="CV535" s="16"/>
      <c r="CW535" s="16"/>
      <c r="CX535" s="16"/>
      <c r="CY535" s="16"/>
      <c r="CZ535" s="16"/>
      <c r="DA535" s="16"/>
      <c r="DB535" s="16"/>
      <c r="DC535" s="16"/>
      <c r="DD535" s="16"/>
      <c r="DE535" s="16">
        <v>1</v>
      </c>
      <c r="DF535" s="16"/>
      <c r="DG535" s="16"/>
      <c r="DH535" s="16"/>
      <c r="DI535" s="16"/>
      <c r="DJ535" s="16"/>
      <c r="DK535" s="16"/>
      <c r="LK535" t="s">
        <v>18</v>
      </c>
      <c r="LL535">
        <v>13</v>
      </c>
      <c r="LM535" t="s">
        <v>12</v>
      </c>
    </row>
    <row r="536" spans="1:325" ht="15.75" thickBot="1" x14ac:dyDescent="0.3">
      <c r="A536" s="9" t="s">
        <v>12</v>
      </c>
      <c r="B536" s="10" t="s">
        <v>56</v>
      </c>
      <c r="C536" s="10" t="s">
        <v>31</v>
      </c>
      <c r="D536" s="11">
        <v>46115.125694444447</v>
      </c>
      <c r="E536" s="11">
        <f>DATE(YEAR($D536),MONTH($D536)-1,DAY($D536))</f>
        <v>46084</v>
      </c>
      <c r="F536" s="11">
        <f>DATE(YEAR($E536),MONTH($E536),DAY($E536)+$LL536/10)</f>
        <v>48184</v>
      </c>
      <c r="G536" s="11">
        <f>DATE(YEAR($F536),MONTH($F536),DAY($F536)+$LL536/10)</f>
        <v>50284</v>
      </c>
      <c r="H536" s="11">
        <f>DATE(YEAR($G536),MONTH($G536),DAY($G536)+$LL536/10)</f>
        <v>52384</v>
      </c>
      <c r="I536" s="11">
        <f>DATE(YEAR($H536),MONTH($H536),DAY($H536)+$LL536/10)</f>
        <v>54484</v>
      </c>
      <c r="J536" s="12">
        <f>DATE(YEAR($I536),MONTH($I536),DAY($I536)+$LL536/10)</f>
        <v>56584</v>
      </c>
      <c r="K536" s="15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16"/>
      <c r="AH536" s="16"/>
      <c r="AI536" s="16"/>
      <c r="AJ536" s="16"/>
      <c r="AK536" s="16"/>
      <c r="AL536" s="16"/>
      <c r="AM536" s="16"/>
      <c r="AN536" s="16"/>
      <c r="AO536" s="16"/>
      <c r="AP536" s="16"/>
      <c r="AQ536" s="16"/>
      <c r="AR536" s="16"/>
      <c r="AS536" s="16"/>
      <c r="AT536" s="16"/>
      <c r="AU536" s="16"/>
      <c r="AV536" s="16"/>
      <c r="AW536" s="16"/>
      <c r="AX536" s="16"/>
      <c r="AY536" s="16"/>
      <c r="AZ536" s="16"/>
      <c r="BA536" s="16"/>
      <c r="BB536" s="16"/>
      <c r="BC536" s="16"/>
      <c r="BD536" s="16"/>
      <c r="BE536" s="16"/>
      <c r="BF536" s="16"/>
      <c r="BG536" s="16"/>
      <c r="BH536" s="16"/>
      <c r="BI536" s="16"/>
      <c r="BJ536" s="16"/>
      <c r="BK536" s="16"/>
      <c r="BL536" s="16"/>
      <c r="BM536" s="16"/>
      <c r="BN536" s="16"/>
      <c r="BO536" s="16"/>
      <c r="BP536" s="16"/>
      <c r="BQ536" s="16"/>
      <c r="BR536" s="16"/>
      <c r="BS536" s="16"/>
      <c r="BT536" s="16"/>
      <c r="BU536" s="16"/>
      <c r="BV536" s="16"/>
      <c r="BW536" s="16"/>
      <c r="BX536" s="16"/>
      <c r="BY536" s="16"/>
      <c r="BZ536" s="16"/>
      <c r="CA536" s="16"/>
      <c r="CB536" s="16"/>
      <c r="CC536" s="16"/>
      <c r="CD536" s="16"/>
      <c r="CE536" s="16"/>
      <c r="CF536" s="16"/>
      <c r="CG536" s="16"/>
      <c r="CH536" s="16"/>
      <c r="CI536" s="16"/>
      <c r="CJ536" s="16"/>
      <c r="CK536" s="16"/>
      <c r="CL536" s="16"/>
      <c r="CM536" s="16"/>
      <c r="CN536" s="16"/>
      <c r="CO536" s="16"/>
      <c r="CP536" s="16"/>
      <c r="CQ536" s="16"/>
      <c r="CR536" s="16"/>
      <c r="CS536" s="16"/>
      <c r="CT536" s="16"/>
      <c r="CU536" s="16"/>
      <c r="CV536" s="16"/>
      <c r="CW536" s="16"/>
      <c r="CX536" s="16"/>
      <c r="CY536" s="16"/>
      <c r="CZ536" s="16"/>
      <c r="DA536" s="16"/>
      <c r="DB536" s="16"/>
      <c r="DC536" s="16"/>
      <c r="DD536" s="16"/>
      <c r="DE536" s="16"/>
      <c r="DF536" s="16"/>
      <c r="DG536" s="16"/>
      <c r="DH536" s="16"/>
      <c r="DI536" s="16"/>
      <c r="DJ536" s="16"/>
      <c r="DK536" s="16"/>
      <c r="LK536" t="s">
        <v>21</v>
      </c>
      <c r="LL536">
        <v>21000</v>
      </c>
      <c r="LM536" t="s">
        <v>12</v>
      </c>
    </row>
    <row r="537" spans="1:325" ht="15.75" thickBot="1" x14ac:dyDescent="0.3">
      <c r="A537" s="9" t="s">
        <v>12</v>
      </c>
      <c r="B537" s="10" t="s">
        <v>56</v>
      </c>
      <c r="C537" s="10" t="s">
        <v>24</v>
      </c>
      <c r="D537" s="11">
        <v>45601.818749999999</v>
      </c>
      <c r="E537" s="11">
        <f>DATE(YEAR($D537),MONTH($D537)-1,DAY($D537))</f>
        <v>45570</v>
      </c>
      <c r="F537" s="11">
        <f>DATE(YEAR($E537),MONTH($E537),DAY($E537)+$LL537*30.4/10000)</f>
        <v>49218</v>
      </c>
      <c r="G537" s="11">
        <f>DATE(YEAR($F537),MONTH($F537),DAY($F537)+$LL537*30.4/10000)</f>
        <v>52866</v>
      </c>
      <c r="H537" s="11">
        <f>DATE(YEAR($G537),MONTH($G537),DAY($G537)+$LL537*30.4/10000)</f>
        <v>56514</v>
      </c>
      <c r="I537" s="11">
        <f>DATE(YEAR($H537),MONTH($H537),DAY($H537)+$LL537*30.4/10000)</f>
        <v>60162</v>
      </c>
      <c r="J537" s="12">
        <f>DATE(YEAR($I537),MONTH($I537),DAY($I537)+$LL537*30.4/10000)</f>
        <v>63810</v>
      </c>
      <c r="K537" s="15"/>
      <c r="L537" s="16"/>
      <c r="M537" s="16"/>
      <c r="N537" s="16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  <c r="AF537" s="16"/>
      <c r="AG537" s="16"/>
      <c r="AH537" s="16"/>
      <c r="AI537" s="16"/>
      <c r="AJ537" s="16"/>
      <c r="AK537" s="16"/>
      <c r="AL537" s="16"/>
      <c r="AM537" s="16"/>
      <c r="AN537" s="16"/>
      <c r="AO537" s="16"/>
      <c r="AP537" s="16"/>
      <c r="AQ537" s="16"/>
      <c r="AR537" s="16"/>
      <c r="AS537" s="16"/>
      <c r="AT537" s="16"/>
      <c r="AU537" s="16"/>
      <c r="AV537" s="16"/>
      <c r="AW537" s="16"/>
      <c r="AX537" s="16"/>
      <c r="AY537" s="16"/>
      <c r="AZ537" s="16"/>
      <c r="BA537" s="16"/>
      <c r="BB537" s="16"/>
      <c r="BC537" s="16"/>
      <c r="BD537" s="16"/>
      <c r="BE537" s="16"/>
      <c r="BF537" s="16"/>
      <c r="BG537" s="16"/>
      <c r="BH537" s="16"/>
      <c r="BI537" s="16"/>
      <c r="BJ537" s="16"/>
      <c r="BK537" s="16"/>
      <c r="BL537" s="16"/>
      <c r="BM537" s="16"/>
      <c r="BN537" s="16"/>
      <c r="BO537" s="16"/>
      <c r="BP537" s="16"/>
      <c r="BQ537" s="16"/>
      <c r="BR537" s="16"/>
      <c r="BS537" s="16"/>
      <c r="BT537" s="16"/>
      <c r="BU537" s="16"/>
      <c r="BV537" s="16"/>
      <c r="BW537" s="16"/>
      <c r="BX537" s="16"/>
      <c r="BY537" s="16"/>
      <c r="BZ537" s="16"/>
      <c r="CA537" s="16"/>
      <c r="CB537" s="16"/>
      <c r="CC537" s="16"/>
      <c r="CD537" s="16"/>
      <c r="CE537" s="16"/>
      <c r="CF537" s="16"/>
      <c r="CG537" s="16"/>
      <c r="CH537" s="16"/>
      <c r="CI537" s="16"/>
      <c r="CJ537" s="16"/>
      <c r="CK537" s="16"/>
      <c r="CL537" s="16"/>
      <c r="CM537" s="16"/>
      <c r="CN537" s="16"/>
      <c r="CO537" s="16"/>
      <c r="CP537" s="16"/>
      <c r="CQ537" s="16"/>
      <c r="CR537" s="16"/>
      <c r="CS537" s="16"/>
      <c r="CT537" s="16"/>
      <c r="CU537" s="16"/>
      <c r="CV537" s="16"/>
      <c r="CW537" s="16"/>
      <c r="CX537" s="16"/>
      <c r="CY537" s="16"/>
      <c r="CZ537" s="16"/>
      <c r="DA537" s="16"/>
      <c r="DB537" s="16"/>
      <c r="DC537" s="16"/>
      <c r="DD537" s="16"/>
      <c r="DE537" s="16"/>
      <c r="DF537" s="16"/>
      <c r="DG537" s="16"/>
      <c r="DH537" s="16"/>
      <c r="DI537" s="16"/>
      <c r="DJ537" s="16"/>
      <c r="DK537" s="16"/>
      <c r="LK537" t="s">
        <v>15</v>
      </c>
      <c r="LL537">
        <v>1200000</v>
      </c>
      <c r="LM537" t="s">
        <v>12</v>
      </c>
    </row>
    <row r="538" spans="1:325" ht="15.75" thickBot="1" x14ac:dyDescent="0.3">
      <c r="A538" s="9" t="s">
        <v>12</v>
      </c>
      <c r="B538" s="10" t="s">
        <v>56</v>
      </c>
      <c r="C538" s="10" t="s">
        <v>25</v>
      </c>
      <c r="D538" s="11">
        <v>44415.792361111111</v>
      </c>
      <c r="E538" s="11">
        <f>DATE(YEAR($D538),MONTH($D538)-1,DAY($D538))</f>
        <v>44384</v>
      </c>
      <c r="F538" s="11">
        <f>DATE(YEAR($E538),MONTH($E538),DAY($E538)+$LL538*30.4/10000)</f>
        <v>45113</v>
      </c>
      <c r="G538" s="11">
        <f>DATE(YEAR($F538),MONTH($F538),DAY($F538)+$LL538*30.4/10000)</f>
        <v>45842</v>
      </c>
      <c r="H538" s="11">
        <f>DATE(YEAR($G538),MONTH($G538),DAY($G538)+$LL538*30.4/10000)</f>
        <v>46571</v>
      </c>
      <c r="I538" s="11">
        <f>DATE(YEAR($H538),MONTH($H538),DAY($H538)+$LL538*30.4/10000)</f>
        <v>47300</v>
      </c>
      <c r="J538" s="12">
        <f>DATE(YEAR($I538),MONTH($I538),DAY($I538)+$LL538*30.4/10000)</f>
        <v>48029</v>
      </c>
      <c r="K538" s="15"/>
      <c r="L538" s="16"/>
      <c r="M538" s="16"/>
      <c r="N538" s="16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  <c r="AF538" s="16"/>
      <c r="AG538" s="16"/>
      <c r="AH538" s="16"/>
      <c r="AI538" s="16"/>
      <c r="AJ538" s="16"/>
      <c r="AK538" s="16"/>
      <c r="AL538" s="16"/>
      <c r="AM538" s="16"/>
      <c r="AN538" s="16"/>
      <c r="AO538" s="16"/>
      <c r="AP538" s="16"/>
      <c r="AQ538" s="16"/>
      <c r="AR538" s="16"/>
      <c r="AS538" s="16"/>
      <c r="AT538" s="16"/>
      <c r="AU538" s="16"/>
      <c r="AV538" s="16"/>
      <c r="AW538" s="16"/>
      <c r="AX538" s="16"/>
      <c r="AY538" s="16"/>
      <c r="AZ538" s="16"/>
      <c r="BA538" s="16"/>
      <c r="BB538" s="16"/>
      <c r="BC538" s="16"/>
      <c r="BD538" s="16"/>
      <c r="BE538" s="16"/>
      <c r="BF538" s="16"/>
      <c r="BG538" s="16"/>
      <c r="BH538" s="16"/>
      <c r="BI538" s="16"/>
      <c r="BJ538" s="16"/>
      <c r="BK538" s="16"/>
      <c r="BL538" s="16"/>
      <c r="BM538" s="16"/>
      <c r="BN538" s="16"/>
      <c r="BO538" s="16"/>
      <c r="BP538" s="16"/>
      <c r="BQ538" s="16"/>
      <c r="BR538" s="16"/>
      <c r="BS538" s="16"/>
      <c r="BT538" s="16"/>
      <c r="BU538" s="16"/>
      <c r="BV538" s="16"/>
      <c r="BW538" s="16"/>
      <c r="BX538" s="16"/>
      <c r="BY538" s="16"/>
      <c r="BZ538" s="16"/>
      <c r="CA538" s="16"/>
      <c r="CB538" s="16"/>
      <c r="CC538" s="16"/>
      <c r="CD538" s="16"/>
      <c r="CE538" s="16"/>
      <c r="CF538" s="16"/>
      <c r="CG538" s="16"/>
      <c r="CH538" s="16"/>
      <c r="CI538" s="16"/>
      <c r="CJ538" s="16">
        <v>1</v>
      </c>
      <c r="CK538" s="16"/>
      <c r="CL538" s="16"/>
      <c r="CM538" s="16"/>
      <c r="CN538" s="16"/>
      <c r="CO538" s="16"/>
      <c r="CP538" s="16"/>
      <c r="CQ538" s="16"/>
      <c r="CR538" s="16"/>
      <c r="CS538" s="16"/>
      <c r="CT538" s="16"/>
      <c r="CU538" s="16"/>
      <c r="CV538" s="16"/>
      <c r="CW538" s="16"/>
      <c r="CX538" s="16"/>
      <c r="CY538" s="16"/>
      <c r="CZ538" s="16"/>
      <c r="DA538" s="16"/>
      <c r="DB538" s="16"/>
      <c r="DC538" s="16"/>
      <c r="DD538" s="16"/>
      <c r="DE538" s="16"/>
      <c r="DF538" s="16"/>
      <c r="DG538" s="16"/>
      <c r="DH538" s="16"/>
      <c r="DI538" s="16"/>
      <c r="DJ538" s="16"/>
      <c r="DK538" s="16"/>
      <c r="LK538" t="s">
        <v>15</v>
      </c>
      <c r="LL538">
        <v>240000</v>
      </c>
      <c r="LM538" t="s">
        <v>12</v>
      </c>
    </row>
    <row r="539" spans="1:325" ht="15.75" thickBot="1" x14ac:dyDescent="0.3">
      <c r="A539" s="9" t="s">
        <v>12</v>
      </c>
      <c r="B539" s="10" t="s">
        <v>56</v>
      </c>
      <c r="C539" s="10" t="s">
        <v>14</v>
      </c>
      <c r="D539" s="11">
        <v>48103.356249999997</v>
      </c>
      <c r="E539" s="11">
        <f t="shared" ref="E539:E546" si="24">DATE(YEAR($D539),MONTH($D539)-2,DAY($D539))</f>
        <v>48041</v>
      </c>
      <c r="F539" s="11">
        <f>DATE(YEAR($E539)+$LL539,MONTH($E539),DAY($E539))</f>
        <v>52424</v>
      </c>
      <c r="G539" s="11">
        <f>DATE(YEAR($F539)+$LL539,MONTH($F539),DAY($F539))</f>
        <v>56807</v>
      </c>
      <c r="H539" s="11">
        <f>DATE(YEAR($G539)+$LL539,MONTH($G539),DAY($G539))</f>
        <v>61190</v>
      </c>
      <c r="I539" s="11">
        <f>DATE(YEAR($H539)+$LL539,MONTH($H539),DAY($H539))</f>
        <v>65573</v>
      </c>
      <c r="J539" s="12">
        <f>DATE(YEAR($I539)+$LL539,MONTH($I539),DAY($I539))</f>
        <v>69956</v>
      </c>
      <c r="K539" s="15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  <c r="AF539" s="16"/>
      <c r="AG539" s="16"/>
      <c r="AH539" s="16"/>
      <c r="AI539" s="16"/>
      <c r="AJ539" s="16"/>
      <c r="AK539" s="16"/>
      <c r="AL539" s="16"/>
      <c r="AM539" s="16"/>
      <c r="AN539" s="16"/>
      <c r="AO539" s="16"/>
      <c r="AP539" s="16"/>
      <c r="AQ539" s="16"/>
      <c r="AR539" s="16"/>
      <c r="AS539" s="16"/>
      <c r="AT539" s="16"/>
      <c r="AU539" s="16"/>
      <c r="AV539" s="16"/>
      <c r="AW539" s="16"/>
      <c r="AX539" s="16"/>
      <c r="AY539" s="16"/>
      <c r="AZ539" s="16"/>
      <c r="BA539" s="16"/>
      <c r="BB539" s="16"/>
      <c r="BC539" s="16"/>
      <c r="BD539" s="16"/>
      <c r="BE539" s="16"/>
      <c r="BF539" s="16"/>
      <c r="BG539" s="16"/>
      <c r="BH539" s="16"/>
      <c r="BI539" s="16"/>
      <c r="BJ539" s="16"/>
      <c r="BK539" s="16"/>
      <c r="BL539" s="16"/>
      <c r="BM539" s="16"/>
      <c r="BN539" s="16"/>
      <c r="BO539" s="16"/>
      <c r="BP539" s="16"/>
      <c r="BQ539" s="16"/>
      <c r="BR539" s="16"/>
      <c r="BS539" s="16"/>
      <c r="BT539" s="16"/>
      <c r="BU539" s="16"/>
      <c r="BV539" s="16"/>
      <c r="BW539" s="16"/>
      <c r="BX539" s="16"/>
      <c r="BY539" s="16"/>
      <c r="BZ539" s="16"/>
      <c r="CA539" s="16"/>
      <c r="CB539" s="16"/>
      <c r="CC539" s="16"/>
      <c r="CD539" s="16"/>
      <c r="CE539" s="16"/>
      <c r="CF539" s="16"/>
      <c r="CG539" s="16"/>
      <c r="CH539" s="16"/>
      <c r="CI539" s="16"/>
      <c r="CJ539" s="16"/>
      <c r="CK539" s="16"/>
      <c r="CL539" s="16"/>
      <c r="CM539" s="16"/>
      <c r="CN539" s="16"/>
      <c r="CO539" s="16"/>
      <c r="CP539" s="16"/>
      <c r="CQ539" s="16"/>
      <c r="CR539" s="16"/>
      <c r="CS539" s="16"/>
      <c r="CT539" s="16"/>
      <c r="CU539" s="16"/>
      <c r="CV539" s="16"/>
      <c r="CW539" s="16"/>
      <c r="CX539" s="16"/>
      <c r="CY539" s="16"/>
      <c r="CZ539" s="16"/>
      <c r="DA539" s="16"/>
      <c r="DB539" s="16"/>
      <c r="DC539" s="16"/>
      <c r="DD539" s="16"/>
      <c r="DE539" s="16"/>
      <c r="DF539" s="16"/>
      <c r="DG539" s="16"/>
      <c r="DH539" s="16"/>
      <c r="DI539" s="16"/>
      <c r="DJ539" s="16"/>
      <c r="DK539" s="16"/>
      <c r="LK539" t="s">
        <v>16</v>
      </c>
      <c r="LL539">
        <v>12</v>
      </c>
      <c r="LM539" t="s">
        <v>12</v>
      </c>
    </row>
    <row r="540" spans="1:325" ht="15.75" thickBot="1" x14ac:dyDescent="0.3">
      <c r="A540" s="9" t="s">
        <v>12</v>
      </c>
      <c r="B540" s="10" t="s">
        <v>56</v>
      </c>
      <c r="C540" s="10" t="s">
        <v>14</v>
      </c>
      <c r="D540" s="11">
        <v>44711.818749999999</v>
      </c>
      <c r="E540" s="11">
        <f t="shared" si="24"/>
        <v>44650</v>
      </c>
      <c r="F540" s="11">
        <f>DATE(YEAR($E540),MONTH($E540),DAY($E540)+$LL540*30.4/10000)</f>
        <v>45562</v>
      </c>
      <c r="G540" s="11">
        <f>DATE(YEAR($F540),MONTH($F540),DAY($F540)+$LL540*30.4/10000)</f>
        <v>46474</v>
      </c>
      <c r="H540" s="11">
        <f>DATE(YEAR($G540),MONTH($G540),DAY($G540)+$LL540*30.4/10000)</f>
        <v>47386</v>
      </c>
      <c r="I540" s="11">
        <f>DATE(YEAR($H540),MONTH($H540),DAY($H540)+$LL540*30.4/10000)</f>
        <v>48298</v>
      </c>
      <c r="J540" s="12">
        <f>DATE(YEAR($I540),MONTH($I540),DAY($I540)+$LL540*30.4/10000)</f>
        <v>49210</v>
      </c>
      <c r="K540" s="15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  <c r="AF540" s="16"/>
      <c r="AG540" s="16"/>
      <c r="AH540" s="16"/>
      <c r="AI540" s="16"/>
      <c r="AJ540" s="16"/>
      <c r="AK540" s="16"/>
      <c r="AL540" s="16"/>
      <c r="AM540" s="16"/>
      <c r="AN540" s="16"/>
      <c r="AO540" s="16"/>
      <c r="AP540" s="16"/>
      <c r="AQ540" s="16"/>
      <c r="AR540" s="16"/>
      <c r="AS540" s="16"/>
      <c r="AT540" s="16"/>
      <c r="AU540" s="16"/>
      <c r="AV540" s="16"/>
      <c r="AW540" s="16"/>
      <c r="AX540" s="16"/>
      <c r="AY540" s="16"/>
      <c r="AZ540" s="16"/>
      <c r="BA540" s="16"/>
      <c r="BB540" s="16"/>
      <c r="BC540" s="16"/>
      <c r="BD540" s="16"/>
      <c r="BE540" s="16"/>
      <c r="BF540" s="16"/>
      <c r="BG540" s="16"/>
      <c r="BH540" s="16"/>
      <c r="BI540" s="16"/>
      <c r="BJ540" s="16"/>
      <c r="BK540" s="16"/>
      <c r="BL540" s="16"/>
      <c r="BM540" s="16"/>
      <c r="BN540" s="16"/>
      <c r="BO540" s="16"/>
      <c r="BP540" s="16"/>
      <c r="BQ540" s="16"/>
      <c r="BR540" s="16"/>
      <c r="BS540" s="16"/>
      <c r="BT540" s="16"/>
      <c r="BU540" s="16"/>
      <c r="BV540" s="16"/>
      <c r="BW540" s="16"/>
      <c r="BX540" s="16"/>
      <c r="BY540" s="16"/>
      <c r="BZ540" s="16"/>
      <c r="CA540" s="16"/>
      <c r="CB540" s="16"/>
      <c r="CC540" s="16"/>
      <c r="CD540" s="16"/>
      <c r="CE540" s="16"/>
      <c r="CF540" s="16"/>
      <c r="CG540" s="16"/>
      <c r="CH540" s="16"/>
      <c r="CI540" s="16"/>
      <c r="CJ540" s="16"/>
      <c r="CK540" s="16"/>
      <c r="CL540" s="16"/>
      <c r="CM540" s="16"/>
      <c r="CN540" s="16"/>
      <c r="CO540" s="16"/>
      <c r="CP540" s="16"/>
      <c r="CQ540" s="16"/>
      <c r="CR540" s="16"/>
      <c r="CS540" s="16"/>
      <c r="CT540" s="16"/>
      <c r="CU540" s="16"/>
      <c r="CV540" s="16"/>
      <c r="CW540" s="16"/>
      <c r="CX540" s="16"/>
      <c r="CY540" s="16"/>
      <c r="CZ540" s="16"/>
      <c r="DA540" s="16"/>
      <c r="DB540" s="16"/>
      <c r="DC540" s="16"/>
      <c r="DD540" s="16"/>
      <c r="DE540" s="16"/>
      <c r="DF540" s="16"/>
      <c r="DG540" s="16"/>
      <c r="DH540" s="16"/>
      <c r="DI540" s="16"/>
      <c r="DJ540" s="16"/>
      <c r="DK540" s="16"/>
      <c r="LK540" t="s">
        <v>15</v>
      </c>
      <c r="LL540">
        <v>300000</v>
      </c>
      <c r="LM540" t="s">
        <v>12</v>
      </c>
    </row>
    <row r="541" spans="1:325" ht="15.75" thickBot="1" x14ac:dyDescent="0.3">
      <c r="A541" s="9" t="s">
        <v>12</v>
      </c>
      <c r="B541" s="10" t="s">
        <v>56</v>
      </c>
      <c r="C541" s="10" t="s">
        <v>14</v>
      </c>
      <c r="D541" s="11">
        <v>48103.356249999997</v>
      </c>
      <c r="E541" s="11">
        <f t="shared" si="24"/>
        <v>48041</v>
      </c>
      <c r="F541" s="11">
        <f>DATE(YEAR($E541)+$LL541,MONTH($E541),DAY($E541))</f>
        <v>52424</v>
      </c>
      <c r="G541" s="11">
        <f>DATE(YEAR($F541)+$LL541,MONTH($F541),DAY($F541))</f>
        <v>56807</v>
      </c>
      <c r="H541" s="11">
        <f>DATE(YEAR($G541)+$LL541,MONTH($G541),DAY($G541))</f>
        <v>61190</v>
      </c>
      <c r="I541" s="11">
        <f>DATE(YEAR($H541)+$LL541,MONTH($H541),DAY($H541))</f>
        <v>65573</v>
      </c>
      <c r="J541" s="12">
        <f>DATE(YEAR($I541)+$LL541,MONTH($I541),DAY($I541))</f>
        <v>69956</v>
      </c>
      <c r="K541" s="15"/>
      <c r="L541" s="16"/>
      <c r="M541" s="16"/>
      <c r="N541" s="16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  <c r="AF541" s="16"/>
      <c r="AG541" s="16"/>
      <c r="AH541" s="16"/>
      <c r="AI541" s="16"/>
      <c r="AJ541" s="16"/>
      <c r="AK541" s="16"/>
      <c r="AL541" s="16"/>
      <c r="AM541" s="16"/>
      <c r="AN541" s="16"/>
      <c r="AO541" s="16"/>
      <c r="AP541" s="16"/>
      <c r="AQ541" s="16"/>
      <c r="AR541" s="16"/>
      <c r="AS541" s="16"/>
      <c r="AT541" s="16"/>
      <c r="AU541" s="16"/>
      <c r="AV541" s="16"/>
      <c r="AW541" s="16"/>
      <c r="AX541" s="16"/>
      <c r="AY541" s="16"/>
      <c r="AZ541" s="16"/>
      <c r="BA541" s="16"/>
      <c r="BB541" s="16"/>
      <c r="BC541" s="16"/>
      <c r="BD541" s="16"/>
      <c r="BE541" s="16"/>
      <c r="BF541" s="16"/>
      <c r="BG541" s="16"/>
      <c r="BH541" s="16"/>
      <c r="BI541" s="16"/>
      <c r="BJ541" s="16"/>
      <c r="BK541" s="16"/>
      <c r="BL541" s="16"/>
      <c r="BM541" s="16"/>
      <c r="BN541" s="16"/>
      <c r="BO541" s="16"/>
      <c r="BP541" s="16"/>
      <c r="BQ541" s="16"/>
      <c r="BR541" s="16"/>
      <c r="BS541" s="16"/>
      <c r="BT541" s="16"/>
      <c r="BU541" s="16"/>
      <c r="BV541" s="16"/>
      <c r="BW541" s="16"/>
      <c r="BX541" s="16"/>
      <c r="BY541" s="16"/>
      <c r="BZ541" s="16"/>
      <c r="CA541" s="16"/>
      <c r="CB541" s="16"/>
      <c r="CC541" s="16"/>
      <c r="CD541" s="16"/>
      <c r="CE541" s="16"/>
      <c r="CF541" s="16"/>
      <c r="CG541" s="16"/>
      <c r="CH541" s="16"/>
      <c r="CI541" s="16"/>
      <c r="CJ541" s="16"/>
      <c r="CK541" s="16"/>
      <c r="CL541" s="16"/>
      <c r="CM541" s="16"/>
      <c r="CN541" s="16"/>
      <c r="CO541" s="16"/>
      <c r="CP541" s="16"/>
      <c r="CQ541" s="16"/>
      <c r="CR541" s="16"/>
      <c r="CS541" s="16"/>
      <c r="CT541" s="16"/>
      <c r="CU541" s="16"/>
      <c r="CV541" s="16"/>
      <c r="CW541" s="16"/>
      <c r="CX541" s="16"/>
      <c r="CY541" s="16"/>
      <c r="CZ541" s="16"/>
      <c r="DA541" s="16"/>
      <c r="DB541" s="16"/>
      <c r="DC541" s="16"/>
      <c r="DD541" s="16"/>
      <c r="DE541" s="16"/>
      <c r="DF541" s="16"/>
      <c r="DG541" s="16"/>
      <c r="DH541" s="16"/>
      <c r="DI541" s="16"/>
      <c r="DJ541" s="16"/>
      <c r="DK541" s="16"/>
      <c r="LK541" t="s">
        <v>16</v>
      </c>
      <c r="LL541">
        <v>12</v>
      </c>
      <c r="LM541" t="s">
        <v>12</v>
      </c>
    </row>
    <row r="542" spans="1:325" ht="15.75" thickBot="1" x14ac:dyDescent="0.3">
      <c r="A542" s="9" t="s">
        <v>12</v>
      </c>
      <c r="B542" s="10" t="s">
        <v>56</v>
      </c>
      <c r="C542" s="10" t="s">
        <v>14</v>
      </c>
      <c r="D542" s="11">
        <v>44711.818749999999</v>
      </c>
      <c r="E542" s="11">
        <f t="shared" si="24"/>
        <v>44650</v>
      </c>
      <c r="F542" s="11">
        <f>DATE(YEAR($E542),MONTH($E542),DAY($E542)+$LL542*30.4/10000)</f>
        <v>45562</v>
      </c>
      <c r="G542" s="11">
        <f>DATE(YEAR($F542),MONTH($F542),DAY($F542)+$LL542*30.4/10000)</f>
        <v>46474</v>
      </c>
      <c r="H542" s="11">
        <f>DATE(YEAR($G542),MONTH($G542),DAY($G542)+$LL542*30.4/10000)</f>
        <v>47386</v>
      </c>
      <c r="I542" s="11">
        <f>DATE(YEAR($H542),MONTH($H542),DAY($H542)+$LL542*30.4/10000)</f>
        <v>48298</v>
      </c>
      <c r="J542" s="12">
        <f>DATE(YEAR($I542),MONTH($I542),DAY($I542)+$LL542*30.4/10000)</f>
        <v>49210</v>
      </c>
      <c r="K542" s="15"/>
      <c r="L542" s="16"/>
      <c r="M542" s="16"/>
      <c r="N542" s="16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  <c r="AF542" s="16"/>
      <c r="AG542" s="16"/>
      <c r="AH542" s="16"/>
      <c r="AI542" s="16"/>
      <c r="AJ542" s="16"/>
      <c r="AK542" s="16"/>
      <c r="AL542" s="16"/>
      <c r="AM542" s="16"/>
      <c r="AN542" s="16"/>
      <c r="AO542" s="16"/>
      <c r="AP542" s="16"/>
      <c r="AQ542" s="16"/>
      <c r="AR542" s="16"/>
      <c r="AS542" s="16"/>
      <c r="AT542" s="16"/>
      <c r="AU542" s="16"/>
      <c r="AV542" s="16"/>
      <c r="AW542" s="16"/>
      <c r="AX542" s="16"/>
      <c r="AY542" s="16"/>
      <c r="AZ542" s="16"/>
      <c r="BA542" s="16"/>
      <c r="BB542" s="16"/>
      <c r="BC542" s="16"/>
      <c r="BD542" s="16"/>
      <c r="BE542" s="16"/>
      <c r="BF542" s="16"/>
      <c r="BG542" s="16"/>
      <c r="BH542" s="16"/>
      <c r="BI542" s="16"/>
      <c r="BJ542" s="16"/>
      <c r="BK542" s="16"/>
      <c r="BL542" s="16"/>
      <c r="BM542" s="16"/>
      <c r="BN542" s="16"/>
      <c r="BO542" s="16"/>
      <c r="BP542" s="16"/>
      <c r="BQ542" s="16"/>
      <c r="BR542" s="16"/>
      <c r="BS542" s="16"/>
      <c r="BT542" s="16"/>
      <c r="BU542" s="16"/>
      <c r="BV542" s="16"/>
      <c r="BW542" s="16"/>
      <c r="BX542" s="16"/>
      <c r="BY542" s="16"/>
      <c r="BZ542" s="16"/>
      <c r="CA542" s="16"/>
      <c r="CB542" s="16"/>
      <c r="CC542" s="16"/>
      <c r="CD542" s="16"/>
      <c r="CE542" s="16"/>
      <c r="CF542" s="16"/>
      <c r="CG542" s="16"/>
      <c r="CH542" s="16"/>
      <c r="CI542" s="16"/>
      <c r="CJ542" s="16"/>
      <c r="CK542" s="16"/>
      <c r="CL542" s="16"/>
      <c r="CM542" s="16"/>
      <c r="CN542" s="16"/>
      <c r="CO542" s="16"/>
      <c r="CP542" s="16"/>
      <c r="CQ542" s="16"/>
      <c r="CR542" s="16"/>
      <c r="CS542" s="16"/>
      <c r="CT542" s="16"/>
      <c r="CU542" s="16"/>
      <c r="CV542" s="16"/>
      <c r="CW542" s="16"/>
      <c r="CX542" s="16"/>
      <c r="CY542" s="16"/>
      <c r="CZ542" s="16"/>
      <c r="DA542" s="16"/>
      <c r="DB542" s="16"/>
      <c r="DC542" s="16"/>
      <c r="DD542" s="16"/>
      <c r="DE542" s="16"/>
      <c r="DF542" s="16"/>
      <c r="DG542" s="16"/>
      <c r="DH542" s="16"/>
      <c r="DI542" s="16"/>
      <c r="DJ542" s="16"/>
      <c r="DK542" s="16"/>
      <c r="LK542" t="s">
        <v>15</v>
      </c>
      <c r="LL542">
        <v>300000</v>
      </c>
      <c r="LM542" t="s">
        <v>12</v>
      </c>
    </row>
    <row r="543" spans="1:325" ht="15.75" thickBot="1" x14ac:dyDescent="0.3">
      <c r="A543" s="9" t="s">
        <v>12</v>
      </c>
      <c r="B543" s="10" t="s">
        <v>56</v>
      </c>
      <c r="C543" s="10" t="s">
        <v>14</v>
      </c>
      <c r="D543" s="11">
        <v>48103.356249999997</v>
      </c>
      <c r="E543" s="11">
        <f t="shared" si="24"/>
        <v>48041</v>
      </c>
      <c r="F543" s="11">
        <f>DATE(YEAR($E543)+$LL543,MONTH($E543),DAY($E543))</f>
        <v>52424</v>
      </c>
      <c r="G543" s="11">
        <f>DATE(YEAR($F543)+$LL543,MONTH($F543),DAY($F543))</f>
        <v>56807</v>
      </c>
      <c r="H543" s="11">
        <f>DATE(YEAR($G543)+$LL543,MONTH($G543),DAY($G543))</f>
        <v>61190</v>
      </c>
      <c r="I543" s="11">
        <f>DATE(YEAR($H543)+$LL543,MONTH($H543),DAY($H543))</f>
        <v>65573</v>
      </c>
      <c r="J543" s="12">
        <f>DATE(YEAR($I543)+$LL543,MONTH($I543),DAY($I543))</f>
        <v>69956</v>
      </c>
      <c r="K543" s="15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16"/>
      <c r="AH543" s="16"/>
      <c r="AI543" s="16"/>
      <c r="AJ543" s="16"/>
      <c r="AK543" s="16"/>
      <c r="AL543" s="16"/>
      <c r="AM543" s="16"/>
      <c r="AN543" s="16"/>
      <c r="AO543" s="16"/>
      <c r="AP543" s="16"/>
      <c r="AQ543" s="16"/>
      <c r="AR543" s="16"/>
      <c r="AS543" s="16"/>
      <c r="AT543" s="16"/>
      <c r="AU543" s="16"/>
      <c r="AV543" s="16"/>
      <c r="AW543" s="16"/>
      <c r="AX543" s="16"/>
      <c r="AY543" s="16"/>
      <c r="AZ543" s="16"/>
      <c r="BA543" s="16"/>
      <c r="BB543" s="16"/>
      <c r="BC543" s="16"/>
      <c r="BD543" s="16"/>
      <c r="BE543" s="16"/>
      <c r="BF543" s="16"/>
      <c r="BG543" s="16"/>
      <c r="BH543" s="16"/>
      <c r="BI543" s="16"/>
      <c r="BJ543" s="16"/>
      <c r="BK543" s="16"/>
      <c r="BL543" s="16"/>
      <c r="BM543" s="16"/>
      <c r="BN543" s="16"/>
      <c r="BO543" s="16"/>
      <c r="BP543" s="16"/>
      <c r="BQ543" s="16"/>
      <c r="BR543" s="16"/>
      <c r="BS543" s="16"/>
      <c r="BT543" s="16"/>
      <c r="BU543" s="16"/>
      <c r="BV543" s="16"/>
      <c r="BW543" s="16"/>
      <c r="BX543" s="16"/>
      <c r="BY543" s="16"/>
      <c r="BZ543" s="16"/>
      <c r="CA543" s="16"/>
      <c r="CB543" s="16"/>
      <c r="CC543" s="16"/>
      <c r="CD543" s="16"/>
      <c r="CE543" s="16"/>
      <c r="CF543" s="16"/>
      <c r="CG543" s="16"/>
      <c r="CH543" s="16"/>
      <c r="CI543" s="16"/>
      <c r="CJ543" s="16"/>
      <c r="CK543" s="16"/>
      <c r="CL543" s="16"/>
      <c r="CM543" s="16"/>
      <c r="CN543" s="16"/>
      <c r="CO543" s="16"/>
      <c r="CP543" s="16"/>
      <c r="CQ543" s="16"/>
      <c r="CR543" s="16"/>
      <c r="CS543" s="16"/>
      <c r="CT543" s="16"/>
      <c r="CU543" s="16"/>
      <c r="CV543" s="16"/>
      <c r="CW543" s="16"/>
      <c r="CX543" s="16"/>
      <c r="CY543" s="16"/>
      <c r="CZ543" s="16"/>
      <c r="DA543" s="16"/>
      <c r="DB543" s="16"/>
      <c r="DC543" s="16"/>
      <c r="DD543" s="16"/>
      <c r="DE543" s="16"/>
      <c r="DF543" s="16"/>
      <c r="DG543" s="16"/>
      <c r="DH543" s="16"/>
      <c r="DI543" s="16"/>
      <c r="DJ543" s="16"/>
      <c r="DK543" s="16"/>
      <c r="LK543" t="s">
        <v>16</v>
      </c>
      <c r="LL543">
        <v>12</v>
      </c>
      <c r="LM543" t="s">
        <v>12</v>
      </c>
    </row>
    <row r="544" spans="1:325" ht="15.75" thickBot="1" x14ac:dyDescent="0.3">
      <c r="A544" s="9" t="s">
        <v>12</v>
      </c>
      <c r="B544" s="10" t="s">
        <v>56</v>
      </c>
      <c r="C544" s="10" t="s">
        <v>14</v>
      </c>
      <c r="D544" s="11">
        <v>44711.818749999999</v>
      </c>
      <c r="E544" s="11">
        <f t="shared" si="24"/>
        <v>44650</v>
      </c>
      <c r="F544" s="11">
        <f>DATE(YEAR($E544),MONTH($E544),DAY($E544)+$LL544*30.4/10000)</f>
        <v>45562</v>
      </c>
      <c r="G544" s="11">
        <f>DATE(YEAR($F544),MONTH($F544),DAY($F544)+$LL544*30.4/10000)</f>
        <v>46474</v>
      </c>
      <c r="H544" s="11">
        <f>DATE(YEAR($G544),MONTH($G544),DAY($G544)+$LL544*30.4/10000)</f>
        <v>47386</v>
      </c>
      <c r="I544" s="11">
        <f>DATE(YEAR($H544),MONTH($H544),DAY($H544)+$LL544*30.4/10000)</f>
        <v>48298</v>
      </c>
      <c r="J544" s="12">
        <f>DATE(YEAR($I544),MONTH($I544),DAY($I544)+$LL544*30.4/10000)</f>
        <v>49210</v>
      </c>
      <c r="K544" s="15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16"/>
      <c r="AH544" s="16"/>
      <c r="AI544" s="16"/>
      <c r="AJ544" s="16"/>
      <c r="AK544" s="16"/>
      <c r="AL544" s="16"/>
      <c r="AM544" s="16"/>
      <c r="AN544" s="16"/>
      <c r="AO544" s="16"/>
      <c r="AP544" s="16"/>
      <c r="AQ544" s="16"/>
      <c r="AR544" s="16"/>
      <c r="AS544" s="16"/>
      <c r="AT544" s="16"/>
      <c r="AU544" s="16"/>
      <c r="AV544" s="16"/>
      <c r="AW544" s="16"/>
      <c r="AX544" s="16"/>
      <c r="AY544" s="16"/>
      <c r="AZ544" s="16"/>
      <c r="BA544" s="16"/>
      <c r="BB544" s="16"/>
      <c r="BC544" s="16"/>
      <c r="BD544" s="16"/>
      <c r="BE544" s="16"/>
      <c r="BF544" s="16"/>
      <c r="BG544" s="16"/>
      <c r="BH544" s="16"/>
      <c r="BI544" s="16"/>
      <c r="BJ544" s="16"/>
      <c r="BK544" s="16"/>
      <c r="BL544" s="16"/>
      <c r="BM544" s="16"/>
      <c r="BN544" s="16"/>
      <c r="BO544" s="16"/>
      <c r="BP544" s="16"/>
      <c r="BQ544" s="16"/>
      <c r="BR544" s="16"/>
      <c r="BS544" s="16"/>
      <c r="BT544" s="16"/>
      <c r="BU544" s="16"/>
      <c r="BV544" s="16"/>
      <c r="BW544" s="16"/>
      <c r="BX544" s="16"/>
      <c r="BY544" s="16"/>
      <c r="BZ544" s="16"/>
      <c r="CA544" s="16"/>
      <c r="CB544" s="16"/>
      <c r="CC544" s="16"/>
      <c r="CD544" s="16"/>
      <c r="CE544" s="16"/>
      <c r="CF544" s="16"/>
      <c r="CG544" s="16"/>
      <c r="CH544" s="16"/>
      <c r="CI544" s="16"/>
      <c r="CJ544" s="16"/>
      <c r="CK544" s="16"/>
      <c r="CL544" s="16"/>
      <c r="CM544" s="16"/>
      <c r="CN544" s="16"/>
      <c r="CO544" s="16"/>
      <c r="CP544" s="16"/>
      <c r="CQ544" s="16"/>
      <c r="CR544" s="16"/>
      <c r="CS544" s="16"/>
      <c r="CT544" s="16"/>
      <c r="CU544" s="16"/>
      <c r="CV544" s="16"/>
      <c r="CW544" s="16"/>
      <c r="CX544" s="16"/>
      <c r="CY544" s="16"/>
      <c r="CZ544" s="16"/>
      <c r="DA544" s="16"/>
      <c r="DB544" s="16"/>
      <c r="DC544" s="16"/>
      <c r="DD544" s="16"/>
      <c r="DE544" s="16"/>
      <c r="DF544" s="16"/>
      <c r="DG544" s="16"/>
      <c r="DH544" s="16"/>
      <c r="DI544" s="16"/>
      <c r="DJ544" s="16"/>
      <c r="DK544" s="16"/>
      <c r="LK544" t="s">
        <v>15</v>
      </c>
      <c r="LL544">
        <v>300000</v>
      </c>
      <c r="LM544" t="s">
        <v>12</v>
      </c>
    </row>
    <row r="545" spans="1:325" ht="15.75" thickBot="1" x14ac:dyDescent="0.3">
      <c r="A545" s="9" t="s">
        <v>12</v>
      </c>
      <c r="B545" s="10" t="s">
        <v>56</v>
      </c>
      <c r="C545" s="10" t="s">
        <v>17</v>
      </c>
      <c r="D545" s="11">
        <v>44008.606249999997</v>
      </c>
      <c r="E545" s="11">
        <f t="shared" si="24"/>
        <v>43947</v>
      </c>
      <c r="F545" s="11">
        <f>DATE(YEAR($E545),MONTH($E545)+$LL545,DAY($E545))</f>
        <v>45042</v>
      </c>
      <c r="G545" s="11">
        <f>DATE(YEAR($F545),MONTH($F545)+$LL545,DAY($F545))</f>
        <v>46138</v>
      </c>
      <c r="H545" s="11">
        <f>DATE(YEAR($G545),MONTH($G545)+$LL545,DAY($G545))</f>
        <v>47234</v>
      </c>
      <c r="I545" s="11">
        <f>DATE(YEAR($H545),MONTH($H545)+$LL545,DAY($H545))</f>
        <v>48330</v>
      </c>
      <c r="J545" s="12">
        <f>DATE(YEAR($I545),MONTH($I545)+$LL545,DAY($I545))</f>
        <v>49425</v>
      </c>
      <c r="K545" s="15"/>
      <c r="L545" s="16"/>
      <c r="M545" s="16"/>
      <c r="N545" s="16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>
        <v>1</v>
      </c>
      <c r="Z545" s="16"/>
      <c r="AA545" s="16"/>
      <c r="AB545" s="16"/>
      <c r="AC545" s="16"/>
      <c r="AD545" s="16"/>
      <c r="AE545" s="16"/>
      <c r="AF545" s="16"/>
      <c r="AG545" s="16"/>
      <c r="AH545" s="16"/>
      <c r="AI545" s="16"/>
      <c r="AJ545" s="16"/>
      <c r="AK545" s="16"/>
      <c r="AL545" s="16"/>
      <c r="AM545" s="16"/>
      <c r="AN545" s="16"/>
      <c r="AO545" s="16"/>
      <c r="AP545" s="16"/>
      <c r="AQ545" s="16"/>
      <c r="AR545" s="16"/>
      <c r="AS545" s="16"/>
      <c r="AT545" s="16"/>
      <c r="AU545" s="16"/>
      <c r="AV545" s="16"/>
      <c r="AW545" s="16"/>
      <c r="AX545" s="16"/>
      <c r="AY545" s="16"/>
      <c r="AZ545" s="16"/>
      <c r="BA545" s="16"/>
      <c r="BB545" s="16"/>
      <c r="BC545" s="16"/>
      <c r="BD545" s="16"/>
      <c r="BE545" s="16"/>
      <c r="BF545" s="16"/>
      <c r="BG545" s="16"/>
      <c r="BH545" s="16"/>
      <c r="BI545" s="16"/>
      <c r="BJ545" s="16"/>
      <c r="BK545" s="16"/>
      <c r="BL545" s="16"/>
      <c r="BM545" s="16"/>
      <c r="BN545" s="16"/>
      <c r="BO545" s="16"/>
      <c r="BP545" s="16"/>
      <c r="BQ545" s="16"/>
      <c r="BR545" s="16"/>
      <c r="BS545" s="16"/>
      <c r="BT545" s="16"/>
      <c r="BU545" s="16"/>
      <c r="BV545" s="16"/>
      <c r="BW545" s="16"/>
      <c r="BX545" s="16"/>
      <c r="BY545" s="16"/>
      <c r="BZ545" s="16"/>
      <c r="CA545" s="16"/>
      <c r="CB545" s="16"/>
      <c r="CC545" s="16"/>
      <c r="CD545" s="16"/>
      <c r="CE545" s="16"/>
      <c r="CF545" s="16"/>
      <c r="CG545" s="16"/>
      <c r="CH545" s="16"/>
      <c r="CI545" s="16"/>
      <c r="CJ545" s="16"/>
      <c r="CK545" s="16"/>
      <c r="CL545" s="16"/>
      <c r="CM545" s="16"/>
      <c r="CN545" s="16"/>
      <c r="CO545" s="16"/>
      <c r="CP545" s="16"/>
      <c r="CQ545" s="16"/>
      <c r="CR545" s="16"/>
      <c r="CS545" s="16"/>
      <c r="CT545" s="16"/>
      <c r="CU545" s="16"/>
      <c r="CV545" s="16"/>
      <c r="CW545" s="16"/>
      <c r="CX545" s="16"/>
      <c r="CY545" s="16"/>
      <c r="CZ545" s="16"/>
      <c r="DA545" s="16"/>
      <c r="DB545" s="16"/>
      <c r="DC545" s="16"/>
      <c r="DD545" s="16"/>
      <c r="DE545" s="16"/>
      <c r="DF545" s="16"/>
      <c r="DG545" s="16"/>
      <c r="DH545" s="16"/>
      <c r="DI545" s="16"/>
      <c r="DJ545" s="16"/>
      <c r="DK545" s="16"/>
      <c r="LK545" t="s">
        <v>18</v>
      </c>
      <c r="LL545">
        <v>36</v>
      </c>
      <c r="LM545" t="s">
        <v>12</v>
      </c>
    </row>
    <row r="546" spans="1:325" ht="15.75" thickBot="1" x14ac:dyDescent="0.3">
      <c r="A546" s="9" t="s">
        <v>12</v>
      </c>
      <c r="B546" s="10" t="s">
        <v>56</v>
      </c>
      <c r="C546" s="10" t="s">
        <v>19</v>
      </c>
      <c r="D546" s="11">
        <v>45051.612500000003</v>
      </c>
      <c r="E546" s="11">
        <f t="shared" si="24"/>
        <v>44990</v>
      </c>
      <c r="F546" s="11">
        <f>DATE(YEAR($E546)+$LL546,MONTH($E546),DAY($E546))</f>
        <v>47182</v>
      </c>
      <c r="G546" s="11">
        <f>DATE(YEAR($F546)+$LL546,MONTH($F546),DAY($F546))</f>
        <v>49373</v>
      </c>
      <c r="H546" s="11">
        <f>DATE(YEAR($G546)+$LL546,MONTH($G546),DAY($G546))</f>
        <v>51565</v>
      </c>
      <c r="I546" s="11">
        <f>DATE(YEAR($H546)+$LL546,MONTH($H546),DAY($H546))</f>
        <v>53756</v>
      </c>
      <c r="J546" s="12">
        <f>DATE(YEAR($I546)+$LL546,MONTH($I546),DAY($I546))</f>
        <v>55948</v>
      </c>
      <c r="K546" s="15"/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  <c r="AF546" s="16"/>
      <c r="AG546" s="16"/>
      <c r="AH546" s="16"/>
      <c r="AI546" s="16"/>
      <c r="AJ546" s="16"/>
      <c r="AK546" s="16"/>
      <c r="AL546" s="16"/>
      <c r="AM546" s="16"/>
      <c r="AN546" s="16"/>
      <c r="AO546" s="16"/>
      <c r="AP546" s="16"/>
      <c r="AQ546" s="16"/>
      <c r="AR546" s="16"/>
      <c r="AS546" s="16"/>
      <c r="AT546" s="16"/>
      <c r="AU546" s="16"/>
      <c r="AV546" s="16"/>
      <c r="AW546" s="16"/>
      <c r="AX546" s="16"/>
      <c r="AY546" s="16"/>
      <c r="AZ546" s="16"/>
      <c r="BA546" s="16"/>
      <c r="BB546" s="16"/>
      <c r="BC546" s="16"/>
      <c r="BD546" s="16"/>
      <c r="BE546" s="16"/>
      <c r="BF546" s="16"/>
      <c r="BG546" s="16"/>
      <c r="BH546" s="16"/>
      <c r="BI546" s="16"/>
      <c r="BJ546" s="16"/>
      <c r="BK546" s="16"/>
      <c r="BL546" s="16"/>
      <c r="BM546" s="16"/>
      <c r="BN546" s="16"/>
      <c r="BO546" s="16"/>
      <c r="BP546" s="16"/>
      <c r="BQ546" s="16"/>
      <c r="BR546" s="16"/>
      <c r="BS546" s="16"/>
      <c r="BT546" s="16"/>
      <c r="BU546" s="16"/>
      <c r="BV546" s="16"/>
      <c r="BW546" s="16"/>
      <c r="BX546" s="16"/>
      <c r="BY546" s="16"/>
      <c r="BZ546" s="16"/>
      <c r="CA546" s="16"/>
      <c r="CB546" s="16"/>
      <c r="CC546" s="16"/>
      <c r="CD546" s="16"/>
      <c r="CE546" s="16"/>
      <c r="CF546" s="16"/>
      <c r="CG546" s="16"/>
      <c r="CH546" s="16"/>
      <c r="CI546" s="16"/>
      <c r="CJ546" s="16"/>
      <c r="CK546" s="16"/>
      <c r="CL546" s="16"/>
      <c r="CM546" s="16"/>
      <c r="CN546" s="16"/>
      <c r="CO546" s="16"/>
      <c r="CP546" s="16"/>
      <c r="CQ546" s="16"/>
      <c r="CR546" s="16"/>
      <c r="CS546" s="16"/>
      <c r="CT546" s="16"/>
      <c r="CU546" s="16"/>
      <c r="CV546" s="16"/>
      <c r="CW546" s="16"/>
      <c r="CX546" s="16"/>
      <c r="CY546" s="16"/>
      <c r="CZ546" s="16"/>
      <c r="DA546" s="16"/>
      <c r="DB546" s="16"/>
      <c r="DC546" s="16"/>
      <c r="DD546" s="16"/>
      <c r="DE546" s="16"/>
      <c r="DF546" s="16"/>
      <c r="DG546" s="16"/>
      <c r="DH546" s="16"/>
      <c r="DI546" s="16"/>
      <c r="DJ546" s="16"/>
      <c r="DK546" s="16"/>
      <c r="LK546" t="s">
        <v>16</v>
      </c>
      <c r="LL546">
        <v>6</v>
      </c>
      <c r="LM546" t="s">
        <v>12</v>
      </c>
    </row>
    <row r="547" spans="1:325" ht="15.75" thickBot="1" x14ac:dyDescent="0.3">
      <c r="A547" s="9" t="s">
        <v>12</v>
      </c>
      <c r="B547" s="10" t="s">
        <v>56</v>
      </c>
      <c r="C547" s="10" t="s">
        <v>20</v>
      </c>
      <c r="D547" s="11">
        <v>44108.62222222222</v>
      </c>
      <c r="E547" s="11">
        <f>DATE(YEAR($D547),MONTH($D547)-1,DAY($D547))</f>
        <v>44078</v>
      </c>
      <c r="F547" s="11">
        <f>DATE(YEAR($E547),MONTH($E547),DAY($E547)+$LL547/10)</f>
        <v>44378</v>
      </c>
      <c r="G547" s="11">
        <f>DATE(YEAR($F547),MONTH($F547),DAY($F547)+$LL547/10)</f>
        <v>44678</v>
      </c>
      <c r="H547" s="11">
        <f>DATE(YEAR($G547),MONTH($G547),DAY($G547)+$LL547/10)</f>
        <v>44978</v>
      </c>
      <c r="I547" s="11">
        <f>DATE(YEAR($H547),MONTH($H547),DAY($H547)+$LL547/10)</f>
        <v>45278</v>
      </c>
      <c r="J547" s="12">
        <f>DATE(YEAR($I547),MONTH($I547),DAY($I547)+$LL547/10)</f>
        <v>45578</v>
      </c>
      <c r="K547" s="15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  <c r="AF547" s="16"/>
      <c r="AG547" s="16"/>
      <c r="AH547" s="16"/>
      <c r="AI547" s="16"/>
      <c r="AJ547" s="16"/>
      <c r="AK547" s="16"/>
      <c r="AL547" s="16"/>
      <c r="AM547" s="16"/>
      <c r="AN547" s="16"/>
      <c r="AO547" s="16"/>
      <c r="AP547" s="16"/>
      <c r="AQ547" s="16"/>
      <c r="AR547" s="16">
        <v>1</v>
      </c>
      <c r="AS547" s="16"/>
      <c r="AT547" s="16"/>
      <c r="AU547" s="16"/>
      <c r="AV547" s="16"/>
      <c r="AW547" s="16"/>
      <c r="AX547" s="16"/>
      <c r="AY547" s="16"/>
      <c r="AZ547" s="16"/>
      <c r="BA547" s="16"/>
      <c r="BB547" s="16"/>
      <c r="BC547" s="16"/>
      <c r="BD547" s="16"/>
      <c r="BE547" s="16"/>
      <c r="BF547" s="16"/>
      <c r="BG547" s="16"/>
      <c r="BH547" s="16"/>
      <c r="BI547" s="16"/>
      <c r="BJ547" s="16"/>
      <c r="BK547" s="16"/>
      <c r="BL547" s="16"/>
      <c r="BM547" s="16"/>
      <c r="BN547" s="16"/>
      <c r="BO547" s="16"/>
      <c r="BP547" s="16"/>
      <c r="BQ547" s="16"/>
      <c r="BR547" s="16"/>
      <c r="BS547" s="16"/>
      <c r="BT547" s="16"/>
      <c r="BU547" s="16"/>
      <c r="BV547" s="16"/>
      <c r="BW547" s="16"/>
      <c r="BX547" s="16"/>
      <c r="BY547" s="16"/>
      <c r="BZ547" s="16"/>
      <c r="CA547" s="16"/>
      <c r="CB547" s="16"/>
      <c r="CC547" s="16"/>
      <c r="CD547" s="16"/>
      <c r="CE547" s="16"/>
      <c r="CF547" s="16"/>
      <c r="CG547" s="16"/>
      <c r="CH547" s="16"/>
      <c r="CI547" s="16">
        <v>1</v>
      </c>
      <c r="CJ547" s="16"/>
      <c r="CK547" s="16"/>
      <c r="CL547" s="16"/>
      <c r="CM547" s="16"/>
      <c r="CN547" s="16"/>
      <c r="CO547" s="16"/>
      <c r="CP547" s="16"/>
      <c r="CQ547" s="16"/>
      <c r="CR547" s="16"/>
      <c r="CS547" s="16"/>
      <c r="CT547" s="16"/>
      <c r="CU547" s="16"/>
      <c r="CV547" s="16"/>
      <c r="CW547" s="16"/>
      <c r="CX547" s="16"/>
      <c r="CY547" s="16"/>
      <c r="CZ547" s="16"/>
      <c r="DA547" s="16"/>
      <c r="DB547" s="16"/>
      <c r="DC547" s="16"/>
      <c r="DD547" s="16"/>
      <c r="DE547" s="16"/>
      <c r="DF547" s="16"/>
      <c r="DG547" s="16"/>
      <c r="DH547" s="16"/>
      <c r="DI547" s="16"/>
      <c r="DJ547" s="16"/>
      <c r="DK547" s="16"/>
      <c r="LK547" t="s">
        <v>21</v>
      </c>
      <c r="LL547">
        <v>3000</v>
      </c>
      <c r="LM547" t="s">
        <v>12</v>
      </c>
    </row>
    <row r="548" spans="1:325" ht="15.75" thickBot="1" x14ac:dyDescent="0.3">
      <c r="A548" s="9" t="s">
        <v>12</v>
      </c>
      <c r="B548" s="10" t="s">
        <v>56</v>
      </c>
      <c r="C548" s="10" t="s">
        <v>22</v>
      </c>
      <c r="D548" s="11">
        <v>44002.685416666667</v>
      </c>
      <c r="E548" s="11">
        <f>DATE(YEAR($D548),MONTH($D548)-2,DAY($D548))</f>
        <v>43941</v>
      </c>
      <c r="F548" s="11">
        <f>DATE(YEAR($E548),MONTH($E548)+$LL548,DAY($E548))</f>
        <v>44671</v>
      </c>
      <c r="G548" s="11">
        <f>DATE(YEAR($F548),MONTH($F548)+$LL548,DAY($F548))</f>
        <v>45402</v>
      </c>
      <c r="H548" s="11">
        <f>DATE(YEAR($G548),MONTH($G548)+$LL548,DAY($G548))</f>
        <v>46132</v>
      </c>
      <c r="I548" s="11">
        <f>DATE(YEAR($H548),MONTH($H548)+$LL548,DAY($H548))</f>
        <v>46863</v>
      </c>
      <c r="J548" s="12">
        <f>DATE(YEAR($I548),MONTH($I548)+$LL548,DAY($I548))</f>
        <v>47593</v>
      </c>
      <c r="K548" s="15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>
        <v>1</v>
      </c>
      <c r="Z548" s="16"/>
      <c r="AA548" s="16"/>
      <c r="AB548" s="16"/>
      <c r="AC548" s="16"/>
      <c r="AD548" s="16"/>
      <c r="AE548" s="16"/>
      <c r="AF548" s="16"/>
      <c r="AG548" s="16"/>
      <c r="AH548" s="16"/>
      <c r="AI548" s="16"/>
      <c r="AJ548" s="16"/>
      <c r="AK548" s="16"/>
      <c r="AL548" s="16"/>
      <c r="AM548" s="16"/>
      <c r="AN548" s="16"/>
      <c r="AO548" s="16"/>
      <c r="AP548" s="16"/>
      <c r="AQ548" s="16"/>
      <c r="AR548" s="16"/>
      <c r="AS548" s="16"/>
      <c r="AT548" s="16"/>
      <c r="AU548" s="16"/>
      <c r="AV548" s="16"/>
      <c r="AW548" s="16"/>
      <c r="AX548" s="16"/>
      <c r="AY548" s="16"/>
      <c r="AZ548" s="16"/>
      <c r="BA548" s="16"/>
      <c r="BB548" s="16"/>
      <c r="BC548" s="16"/>
      <c r="BD548" s="16"/>
      <c r="BE548" s="16"/>
      <c r="BF548" s="16"/>
      <c r="BG548" s="16"/>
      <c r="BH548" s="16"/>
      <c r="BI548" s="16"/>
      <c r="BJ548" s="16"/>
      <c r="BK548" s="16"/>
      <c r="BL548" s="16"/>
      <c r="BM548" s="16"/>
      <c r="BN548" s="16"/>
      <c r="BO548" s="16"/>
      <c r="BP548" s="16"/>
      <c r="BQ548" s="16"/>
      <c r="BR548" s="16"/>
      <c r="BS548" s="16"/>
      <c r="BT548" s="16"/>
      <c r="BU548" s="16"/>
      <c r="BV548" s="16"/>
      <c r="BW548" s="16"/>
      <c r="BX548" s="16"/>
      <c r="BY548" s="16"/>
      <c r="BZ548" s="16"/>
      <c r="CA548" s="16"/>
      <c r="CB548" s="16"/>
      <c r="CC548" s="16"/>
      <c r="CD548" s="16"/>
      <c r="CE548" s="16"/>
      <c r="CF548" s="16"/>
      <c r="CG548" s="16"/>
      <c r="CH548" s="16"/>
      <c r="CI548" s="16"/>
      <c r="CJ548" s="16"/>
      <c r="CK548" s="16"/>
      <c r="CL548" s="16"/>
      <c r="CM548" s="16"/>
      <c r="CN548" s="16"/>
      <c r="CO548" s="16"/>
      <c r="CP548" s="16"/>
      <c r="CQ548" s="16"/>
      <c r="CR548" s="16"/>
      <c r="CS548" s="16"/>
      <c r="CT548" s="16"/>
      <c r="CU548" s="16"/>
      <c r="CV548" s="16"/>
      <c r="CW548" s="16"/>
      <c r="CX548" s="16"/>
      <c r="CY548" s="16"/>
      <c r="CZ548" s="16"/>
      <c r="DA548" s="16"/>
      <c r="DB548" s="16"/>
      <c r="DC548" s="16"/>
      <c r="DD548" s="16"/>
      <c r="DE548" s="16"/>
      <c r="DF548" s="16"/>
      <c r="DG548" s="16"/>
      <c r="DH548" s="16"/>
      <c r="DI548" s="16"/>
      <c r="DJ548" s="16"/>
      <c r="DK548" s="16"/>
      <c r="LK548" t="s">
        <v>18</v>
      </c>
      <c r="LL548">
        <v>24</v>
      </c>
      <c r="LM548" t="s">
        <v>12</v>
      </c>
    </row>
    <row r="549" spans="1:325" ht="15.75" thickBot="1" x14ac:dyDescent="0.3">
      <c r="A549" s="9" t="s">
        <v>12</v>
      </c>
      <c r="B549" s="10" t="s">
        <v>56</v>
      </c>
      <c r="C549" s="10" t="s">
        <v>23</v>
      </c>
      <c r="D549" s="11">
        <v>44007.099305555559</v>
      </c>
      <c r="E549" s="11">
        <f>DATE(YEAR($D549),MONTH($D549)-1,DAY($D549))</f>
        <v>43976</v>
      </c>
      <c r="F549" s="11">
        <f>DATE(YEAR($E549),MONTH($E549),DAY($E549)+$LL549/10)</f>
        <v>44126</v>
      </c>
      <c r="G549" s="11">
        <f>DATE(YEAR($F549),MONTH($F549),DAY($F549)+$LL549/10)</f>
        <v>44276</v>
      </c>
      <c r="H549" s="11">
        <f>DATE(YEAR($G549),MONTH($G549),DAY($G549)+$LL549/10)</f>
        <v>44426</v>
      </c>
      <c r="I549" s="11">
        <f>DATE(YEAR($H549),MONTH($H549),DAY($H549)+$LL549/10)</f>
        <v>44576</v>
      </c>
      <c r="J549" s="12">
        <f>DATE(YEAR($I549),MONTH($I549),DAY($I549)+$LL549/10)</f>
        <v>44726</v>
      </c>
      <c r="K549" s="15"/>
      <c r="L549" s="16"/>
      <c r="M549" s="16"/>
      <c r="N549" s="16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  <c r="Z549" s="16"/>
      <c r="AA549" s="16"/>
      <c r="AB549" s="16"/>
      <c r="AC549" s="16"/>
      <c r="AD549" s="16">
        <v>1</v>
      </c>
      <c r="AE549" s="16"/>
      <c r="AF549" s="16"/>
      <c r="AG549" s="16"/>
      <c r="AH549" s="16"/>
      <c r="AI549" s="16"/>
      <c r="AJ549" s="16"/>
      <c r="AK549" s="16"/>
      <c r="AL549" s="16"/>
      <c r="AM549" s="16"/>
      <c r="AN549" s="16"/>
      <c r="AO549" s="16"/>
      <c r="AP549" s="16"/>
      <c r="AQ549" s="16"/>
      <c r="AR549" s="16"/>
      <c r="AS549" s="16"/>
      <c r="AT549" s="16"/>
      <c r="AU549" s="16"/>
      <c r="AV549" s="16"/>
      <c r="AW549" s="16"/>
      <c r="AX549" s="16"/>
      <c r="AY549" s="16">
        <v>1</v>
      </c>
      <c r="AZ549" s="16"/>
      <c r="BA549" s="16"/>
      <c r="BB549" s="16"/>
      <c r="BC549" s="16"/>
      <c r="BD549" s="16"/>
      <c r="BE549" s="16"/>
      <c r="BF549" s="16"/>
      <c r="BG549" s="16"/>
      <c r="BH549" s="16"/>
      <c r="BI549" s="16"/>
      <c r="BJ549" s="16"/>
      <c r="BK549" s="16"/>
      <c r="BL549" s="16"/>
      <c r="BM549" s="16"/>
      <c r="BN549" s="16"/>
      <c r="BO549" s="16"/>
      <c r="BP549" s="16"/>
      <c r="BQ549" s="16"/>
      <c r="BR549" s="16"/>
      <c r="BS549" s="16"/>
      <c r="BT549" s="16">
        <v>1</v>
      </c>
      <c r="BU549" s="16"/>
      <c r="BV549" s="16"/>
      <c r="BW549" s="16"/>
      <c r="BX549" s="16"/>
      <c r="BY549" s="16"/>
      <c r="BZ549" s="16"/>
      <c r="CA549" s="16"/>
      <c r="CB549" s="16"/>
      <c r="CC549" s="16"/>
      <c r="CD549" s="16"/>
      <c r="CE549" s="16"/>
      <c r="CF549" s="16"/>
      <c r="CG549" s="16"/>
      <c r="CH549" s="16"/>
      <c r="CI549" s="16"/>
      <c r="CJ549" s="16"/>
      <c r="CK549" s="16"/>
      <c r="CL549" s="16"/>
      <c r="CM549" s="16"/>
      <c r="CN549" s="16"/>
      <c r="CO549" s="16"/>
      <c r="CP549" s="16">
        <v>1</v>
      </c>
      <c r="CQ549" s="16"/>
      <c r="CR549" s="16"/>
      <c r="CS549" s="16"/>
      <c r="CT549" s="16"/>
      <c r="CU549" s="16"/>
      <c r="CV549" s="16"/>
      <c r="CW549" s="16"/>
      <c r="CX549" s="16"/>
      <c r="CY549" s="16"/>
      <c r="CZ549" s="16"/>
      <c r="DA549" s="16"/>
      <c r="DB549" s="16"/>
      <c r="DC549" s="16"/>
      <c r="DD549" s="16"/>
      <c r="DE549" s="16"/>
      <c r="DF549" s="16"/>
      <c r="DG549" s="16"/>
      <c r="DH549" s="16"/>
      <c r="DI549" s="16"/>
      <c r="DJ549" s="16"/>
      <c r="DK549" s="16">
        <v>1</v>
      </c>
      <c r="LK549" t="s">
        <v>21</v>
      </c>
      <c r="LL549">
        <v>1500</v>
      </c>
      <c r="LM549" t="s">
        <v>12</v>
      </c>
    </row>
    <row r="550" spans="1:325" ht="15.75" thickBot="1" x14ac:dyDescent="0.3">
      <c r="A550" s="9" t="s">
        <v>12</v>
      </c>
      <c r="B550" s="10" t="s">
        <v>56</v>
      </c>
      <c r="C550" s="10" t="s">
        <v>23</v>
      </c>
      <c r="D550" s="11">
        <v>44024.433333333334</v>
      </c>
      <c r="E550" s="11">
        <f>DATE(YEAR($D550),MONTH($D550)-1,DAY($D550))</f>
        <v>43994</v>
      </c>
      <c r="F550" s="11">
        <f>DATE(YEAR($E550),MONTH($E550),DAY($E550)+$LL550/10)</f>
        <v>44144</v>
      </c>
      <c r="G550" s="11">
        <f>DATE(YEAR($F550),MONTH($F550),DAY($F550)+$LL550/10)</f>
        <v>44294</v>
      </c>
      <c r="H550" s="11">
        <f>DATE(YEAR($G550),MONTH($G550),DAY($G550)+$LL550/10)</f>
        <v>44444</v>
      </c>
      <c r="I550" s="11">
        <f>DATE(YEAR($H550),MONTH($H550),DAY($H550)+$LL550/10)</f>
        <v>44594</v>
      </c>
      <c r="J550" s="12">
        <f>DATE(YEAR($I550),MONTH($I550),DAY($I550)+$LL550/10)</f>
        <v>44744</v>
      </c>
      <c r="K550" s="15"/>
      <c r="L550" s="16"/>
      <c r="M550" s="16"/>
      <c r="N550" s="16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  <c r="AF550" s="16">
        <v>1</v>
      </c>
      <c r="AG550" s="16"/>
      <c r="AH550" s="16"/>
      <c r="AI550" s="16"/>
      <c r="AJ550" s="16"/>
      <c r="AK550" s="16"/>
      <c r="AL550" s="16"/>
      <c r="AM550" s="16"/>
      <c r="AN550" s="16"/>
      <c r="AO550" s="16"/>
      <c r="AP550" s="16"/>
      <c r="AQ550" s="16"/>
      <c r="AR550" s="16"/>
      <c r="AS550" s="16"/>
      <c r="AT550" s="16"/>
      <c r="AU550" s="16"/>
      <c r="AV550" s="16"/>
      <c r="AW550" s="16"/>
      <c r="AX550" s="16"/>
      <c r="AY550" s="16"/>
      <c r="AZ550" s="16"/>
      <c r="BA550" s="16"/>
      <c r="BB550" s="16">
        <v>1</v>
      </c>
      <c r="BC550" s="16"/>
      <c r="BD550" s="16"/>
      <c r="BE550" s="16"/>
      <c r="BF550" s="16"/>
      <c r="BG550" s="16"/>
      <c r="BH550" s="16"/>
      <c r="BI550" s="16"/>
      <c r="BJ550" s="16"/>
      <c r="BK550" s="16"/>
      <c r="BL550" s="16"/>
      <c r="BM550" s="16"/>
      <c r="BN550" s="16"/>
      <c r="BO550" s="16"/>
      <c r="BP550" s="16"/>
      <c r="BQ550" s="16"/>
      <c r="BR550" s="16"/>
      <c r="BS550" s="16"/>
      <c r="BT550" s="16"/>
      <c r="BU550" s="16"/>
      <c r="BV550" s="16"/>
      <c r="BW550" s="16">
        <v>1</v>
      </c>
      <c r="BX550" s="16"/>
      <c r="BY550" s="16"/>
      <c r="BZ550" s="16"/>
      <c r="CA550" s="16"/>
      <c r="CB550" s="16"/>
      <c r="CC550" s="16"/>
      <c r="CD550" s="16"/>
      <c r="CE550" s="16"/>
      <c r="CF550" s="16"/>
      <c r="CG550" s="16"/>
      <c r="CH550" s="16"/>
      <c r="CI550" s="16"/>
      <c r="CJ550" s="16"/>
      <c r="CK550" s="16"/>
      <c r="CL550" s="16"/>
      <c r="CM550" s="16"/>
      <c r="CN550" s="16"/>
      <c r="CO550" s="16"/>
      <c r="CP550" s="16"/>
      <c r="CQ550" s="16"/>
      <c r="CR550" s="16">
        <v>1</v>
      </c>
      <c r="CS550" s="16"/>
      <c r="CT550" s="16"/>
      <c r="CU550" s="16"/>
      <c r="CV550" s="16"/>
      <c r="CW550" s="16"/>
      <c r="CX550" s="16"/>
      <c r="CY550" s="16"/>
      <c r="CZ550" s="16"/>
      <c r="DA550" s="16"/>
      <c r="DB550" s="16"/>
      <c r="DC550" s="16"/>
      <c r="DD550" s="16"/>
      <c r="DE550" s="16"/>
      <c r="DF550" s="16"/>
      <c r="DG550" s="16"/>
      <c r="DH550" s="16"/>
      <c r="DI550" s="16"/>
      <c r="DJ550" s="16"/>
      <c r="DK550" s="16"/>
      <c r="LK550" t="s">
        <v>21</v>
      </c>
      <c r="LL550">
        <v>1500</v>
      </c>
      <c r="LM550" t="s">
        <v>12</v>
      </c>
    </row>
    <row r="551" spans="1:325" ht="15.75" thickBot="1" x14ac:dyDescent="0.3">
      <c r="A551" s="9" t="s">
        <v>12</v>
      </c>
      <c r="B551" s="10" t="s">
        <v>56</v>
      </c>
      <c r="C551" s="10" t="s">
        <v>36</v>
      </c>
      <c r="D551" s="11">
        <v>44468.634722222225</v>
      </c>
      <c r="E551" s="11">
        <f>DATE(YEAR($D551),MONTH($D551),DAY($D551)-7)</f>
        <v>44461</v>
      </c>
      <c r="F551" s="11">
        <f>DATE(YEAR($E551),MONTH($E551)+$LL551,DAY($E551))</f>
        <v>45587</v>
      </c>
      <c r="G551" s="11">
        <f>DATE(YEAR($F551),MONTH($F551)+$LL551,DAY($F551))</f>
        <v>46713</v>
      </c>
      <c r="H551" s="11">
        <f>DATE(YEAR($G551),MONTH($G551)+$LL551,DAY($G551))</f>
        <v>47839</v>
      </c>
      <c r="I551" s="11">
        <f>DATE(YEAR($H551),MONTH($H551)+$LL551,DAY($H551))</f>
        <v>48966</v>
      </c>
      <c r="J551" s="12">
        <f>DATE(YEAR($I551),MONTH($I551)+$LL551,DAY($I551))</f>
        <v>50093</v>
      </c>
      <c r="K551" s="15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  <c r="AF551" s="16"/>
      <c r="AG551" s="16"/>
      <c r="AH551" s="16"/>
      <c r="AI551" s="16"/>
      <c r="AJ551" s="16"/>
      <c r="AK551" s="16"/>
      <c r="AL551" s="16"/>
      <c r="AM551" s="16"/>
      <c r="AN551" s="16"/>
      <c r="AO551" s="16"/>
      <c r="AP551" s="16"/>
      <c r="AQ551" s="16"/>
      <c r="AR551" s="16"/>
      <c r="AS551" s="16"/>
      <c r="AT551" s="16"/>
      <c r="AU551" s="16"/>
      <c r="AV551" s="16"/>
      <c r="AW551" s="16"/>
      <c r="AX551" s="16"/>
      <c r="AY551" s="16"/>
      <c r="AZ551" s="16"/>
      <c r="BA551" s="16"/>
      <c r="BB551" s="16"/>
      <c r="BC551" s="16"/>
      <c r="BD551" s="16"/>
      <c r="BE551" s="16"/>
      <c r="BF551" s="16"/>
      <c r="BG551" s="16"/>
      <c r="BH551" s="16"/>
      <c r="BI551" s="16"/>
      <c r="BJ551" s="16"/>
      <c r="BK551" s="16"/>
      <c r="BL551" s="16"/>
      <c r="BM551" s="16"/>
      <c r="BN551" s="16"/>
      <c r="BO551" s="16"/>
      <c r="BP551" s="16"/>
      <c r="BQ551" s="16"/>
      <c r="BR551" s="16"/>
      <c r="BS551" s="16"/>
      <c r="BT551" s="16"/>
      <c r="BU551" s="16"/>
      <c r="BV551" s="16"/>
      <c r="BW551" s="16"/>
      <c r="BX551" s="16"/>
      <c r="BY551" s="16"/>
      <c r="BZ551" s="16"/>
      <c r="CA551" s="16"/>
      <c r="CB551" s="16"/>
      <c r="CC551" s="16"/>
      <c r="CD551" s="16"/>
      <c r="CE551" s="16"/>
      <c r="CF551" s="16"/>
      <c r="CG551" s="16"/>
      <c r="CH551" s="16"/>
      <c r="CI551" s="16"/>
      <c r="CJ551" s="16"/>
      <c r="CK551" s="16"/>
      <c r="CL551" s="16"/>
      <c r="CM551" s="16"/>
      <c r="CN551" s="16"/>
      <c r="CO551" s="16"/>
      <c r="CP551" s="16"/>
      <c r="CQ551" s="16"/>
      <c r="CR551" s="16"/>
      <c r="CS551" s="16"/>
      <c r="CT551" s="16"/>
      <c r="CU551" s="16">
        <v>1</v>
      </c>
      <c r="CV551" s="16"/>
      <c r="CW551" s="16"/>
      <c r="CX551" s="16"/>
      <c r="CY551" s="16"/>
      <c r="CZ551" s="16"/>
      <c r="DA551" s="16"/>
      <c r="DB551" s="16"/>
      <c r="DC551" s="16"/>
      <c r="DD551" s="16"/>
      <c r="DE551" s="16"/>
      <c r="DF551" s="16"/>
      <c r="DG551" s="16"/>
      <c r="DH551" s="16"/>
      <c r="DI551" s="16"/>
      <c r="DJ551" s="16"/>
      <c r="DK551" s="16"/>
      <c r="LK551" t="s">
        <v>18</v>
      </c>
      <c r="LL551">
        <v>37</v>
      </c>
      <c r="LM551" t="s">
        <v>12</v>
      </c>
    </row>
    <row r="552" spans="1:325" ht="15.75" thickBot="1" x14ac:dyDescent="0.3">
      <c r="A552" s="9" t="s">
        <v>12</v>
      </c>
      <c r="B552" s="10" t="s">
        <v>56</v>
      </c>
      <c r="C552" s="10" t="s">
        <v>37</v>
      </c>
      <c r="D552" s="11">
        <v>44049.79583333333</v>
      </c>
      <c r="E552" s="11">
        <f>DATE(YEAR($D552),MONTH($D552)-1,DAY($D552))</f>
        <v>44018</v>
      </c>
      <c r="F552" s="11">
        <f>DATE(YEAR($E552),MONTH($E552),DAY($E552)+$LL552*30.4/650)</f>
        <v>44859</v>
      </c>
      <c r="G552" s="11">
        <f>DATE(YEAR($F552),MONTH($F552),DAY($F552)+$LL552*30.4/650)</f>
        <v>45700</v>
      </c>
      <c r="H552" s="11">
        <f>DATE(YEAR($G552),MONTH($G552),DAY($G552)+$LL552*30.4/650)</f>
        <v>46541</v>
      </c>
      <c r="I552" s="11">
        <f>DATE(YEAR($H552),MONTH($H552),DAY($H552)+$LL552*30.4/650)</f>
        <v>47382</v>
      </c>
      <c r="J552" s="12">
        <f>DATE(YEAR($I552),MONTH($I552),DAY($I552)+$LL552*30.4/650)</f>
        <v>48223</v>
      </c>
      <c r="K552" s="15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  <c r="AF552" s="16"/>
      <c r="AG552" s="16"/>
      <c r="AH552" s="16"/>
      <c r="AI552" s="16"/>
      <c r="AJ552" s="16">
        <v>1</v>
      </c>
      <c r="AK552" s="16"/>
      <c r="AL552" s="16"/>
      <c r="AM552" s="16"/>
      <c r="AN552" s="16"/>
      <c r="AO552" s="16"/>
      <c r="AP552" s="16"/>
      <c r="AQ552" s="16"/>
      <c r="AR552" s="16"/>
      <c r="AS552" s="16"/>
      <c r="AT552" s="16"/>
      <c r="AU552" s="16"/>
      <c r="AV552" s="16"/>
      <c r="AW552" s="16"/>
      <c r="AX552" s="16"/>
      <c r="AY552" s="16"/>
      <c r="AZ552" s="16"/>
      <c r="BA552" s="16"/>
      <c r="BB552" s="16"/>
      <c r="BC552" s="16"/>
      <c r="BD552" s="16"/>
      <c r="BE552" s="16"/>
      <c r="BF552" s="16"/>
      <c r="BG552" s="16"/>
      <c r="BH552" s="16"/>
      <c r="BI552" s="16"/>
      <c r="BJ552" s="16"/>
      <c r="BK552" s="16"/>
      <c r="BL552" s="16"/>
      <c r="BM552" s="16"/>
      <c r="BN552" s="16"/>
      <c r="BO552" s="16"/>
      <c r="BP552" s="16"/>
      <c r="BQ552" s="16"/>
      <c r="BR552" s="16"/>
      <c r="BS552" s="16"/>
      <c r="BT552" s="16"/>
      <c r="BU552" s="16"/>
      <c r="BV552" s="16"/>
      <c r="BW552" s="16"/>
      <c r="BX552" s="16"/>
      <c r="BY552" s="16"/>
      <c r="BZ552" s="16"/>
      <c r="CA552" s="16"/>
      <c r="CB552" s="16"/>
      <c r="CC552" s="16"/>
      <c r="CD552" s="16"/>
      <c r="CE552" s="16"/>
      <c r="CF552" s="16"/>
      <c r="CG552" s="16"/>
      <c r="CH552" s="16"/>
      <c r="CI552" s="16"/>
      <c r="CJ552" s="16"/>
      <c r="CK552" s="16"/>
      <c r="CL552" s="16"/>
      <c r="CM552" s="16"/>
      <c r="CN552" s="16"/>
      <c r="CO552" s="16"/>
      <c r="CP552" s="16"/>
      <c r="CQ552" s="16"/>
      <c r="CR552" s="16"/>
      <c r="CS552" s="16"/>
      <c r="CT552" s="16"/>
      <c r="CU552" s="16"/>
      <c r="CV552" s="16"/>
      <c r="CW552" s="16"/>
      <c r="CX552" s="16"/>
      <c r="CY552" s="16"/>
      <c r="CZ552" s="16"/>
      <c r="DA552" s="16"/>
      <c r="DB552" s="16"/>
      <c r="DC552" s="16"/>
      <c r="DD552" s="16"/>
      <c r="DE552" s="16"/>
      <c r="DF552" s="16"/>
      <c r="DG552" s="16"/>
      <c r="DH552" s="16"/>
      <c r="DI552" s="16"/>
      <c r="DJ552" s="16"/>
      <c r="DK552" s="16"/>
      <c r="LK552" t="s">
        <v>28</v>
      </c>
      <c r="LL552">
        <v>18000</v>
      </c>
      <c r="LM552" t="s">
        <v>12</v>
      </c>
    </row>
    <row r="553" spans="1:325" ht="15.75" thickBot="1" x14ac:dyDescent="0.3">
      <c r="A553" s="9" t="s">
        <v>12</v>
      </c>
      <c r="B553" s="10" t="s">
        <v>56</v>
      </c>
      <c r="C553" s="10" t="s">
        <v>40</v>
      </c>
      <c r="D553" s="11">
        <v>45800</v>
      </c>
      <c r="E553" s="11">
        <f>DATE(YEAR($D553),MONTH($D553)-2,DAY($D553))</f>
        <v>45739</v>
      </c>
      <c r="F553" s="11">
        <f>DATE(YEAR($E553)+$LL553,MONTH($E553),DAY($E553))</f>
        <v>50122</v>
      </c>
      <c r="G553" s="11">
        <f>DATE(YEAR($F553)+$LL553,MONTH($F553),DAY($F553))</f>
        <v>54505</v>
      </c>
      <c r="H553" s="11">
        <f>DATE(YEAR($G553)+$LL553,MONTH($G553),DAY($G553))</f>
        <v>58888</v>
      </c>
      <c r="I553" s="11">
        <f>DATE(YEAR($H553)+$LL553,MONTH($H553),DAY($H553))</f>
        <v>63271</v>
      </c>
      <c r="J553" s="12">
        <f>DATE(YEAR($I553)+$LL553,MONTH($I553),DAY($I553))</f>
        <v>67654</v>
      </c>
      <c r="K553" s="15"/>
      <c r="L553" s="16"/>
      <c r="M553" s="16"/>
      <c r="N553" s="16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  <c r="AF553" s="16"/>
      <c r="AG553" s="16"/>
      <c r="AH553" s="16"/>
      <c r="AI553" s="16"/>
      <c r="AJ553" s="16"/>
      <c r="AK553" s="16"/>
      <c r="AL553" s="16"/>
      <c r="AM553" s="16"/>
      <c r="AN553" s="16"/>
      <c r="AO553" s="16"/>
      <c r="AP553" s="16"/>
      <c r="AQ553" s="16"/>
      <c r="AR553" s="16"/>
      <c r="AS553" s="16"/>
      <c r="AT553" s="16"/>
      <c r="AU553" s="16"/>
      <c r="AV553" s="16"/>
      <c r="AW553" s="16"/>
      <c r="AX553" s="16"/>
      <c r="AY553" s="16"/>
      <c r="AZ553" s="16"/>
      <c r="BA553" s="16"/>
      <c r="BB553" s="16"/>
      <c r="BC553" s="16"/>
      <c r="BD553" s="16"/>
      <c r="BE553" s="16"/>
      <c r="BF553" s="16"/>
      <c r="BG553" s="16"/>
      <c r="BH553" s="16"/>
      <c r="BI553" s="16"/>
      <c r="BJ553" s="16"/>
      <c r="BK553" s="16"/>
      <c r="BL553" s="16"/>
      <c r="BM553" s="16"/>
      <c r="BN553" s="16"/>
      <c r="BO553" s="16"/>
      <c r="BP553" s="16"/>
      <c r="BQ553" s="16"/>
      <c r="BR553" s="16"/>
      <c r="BS553" s="16"/>
      <c r="BT553" s="16"/>
      <c r="BU553" s="16"/>
      <c r="BV553" s="16"/>
      <c r="BW553" s="16"/>
      <c r="BX553" s="16"/>
      <c r="BY553" s="16"/>
      <c r="BZ553" s="16"/>
      <c r="CA553" s="16"/>
      <c r="CB553" s="16"/>
      <c r="CC553" s="16"/>
      <c r="CD553" s="16"/>
      <c r="CE553" s="16"/>
      <c r="CF553" s="16"/>
      <c r="CG553" s="16"/>
      <c r="CH553" s="16"/>
      <c r="CI553" s="16"/>
      <c r="CJ553" s="16"/>
      <c r="CK553" s="16"/>
      <c r="CL553" s="16"/>
      <c r="CM553" s="16"/>
      <c r="CN553" s="16"/>
      <c r="CO553" s="16"/>
      <c r="CP553" s="16"/>
      <c r="CQ553" s="16"/>
      <c r="CR553" s="16"/>
      <c r="CS553" s="16"/>
      <c r="CT553" s="16"/>
      <c r="CU553" s="16"/>
      <c r="CV553" s="16"/>
      <c r="CW553" s="16"/>
      <c r="CX553" s="16"/>
      <c r="CY553" s="16"/>
      <c r="CZ553" s="16"/>
      <c r="DA553" s="16"/>
      <c r="DB553" s="16"/>
      <c r="DC553" s="16"/>
      <c r="DD553" s="16"/>
      <c r="DE553" s="16"/>
      <c r="DF553" s="16"/>
      <c r="DG553" s="16"/>
      <c r="DH553" s="16"/>
      <c r="DI553" s="16"/>
      <c r="DJ553" s="16"/>
      <c r="DK553" s="16"/>
      <c r="LK553" t="s">
        <v>16</v>
      </c>
      <c r="LL553">
        <v>12</v>
      </c>
      <c r="LM553" t="s">
        <v>12</v>
      </c>
    </row>
    <row r="554" spans="1:325" ht="15.75" thickBot="1" x14ac:dyDescent="0.3">
      <c r="A554" s="9" t="s">
        <v>12</v>
      </c>
      <c r="B554" s="10" t="s">
        <v>56</v>
      </c>
      <c r="C554" s="10" t="s">
        <v>41</v>
      </c>
      <c r="D554" s="11">
        <v>44415.792361111111</v>
      </c>
      <c r="E554" s="11">
        <f>DATE(YEAR($D554),MONTH($D554)-1,DAY($D554))</f>
        <v>44384</v>
      </c>
      <c r="F554" s="11">
        <f>DATE(YEAR($E554),MONTH($E554),DAY($E554)+$LL554*30.4/10000)</f>
        <v>45113</v>
      </c>
      <c r="G554" s="11">
        <f>DATE(YEAR($F554),MONTH($F554),DAY($F554)+$LL554*30.4/10000)</f>
        <v>45842</v>
      </c>
      <c r="H554" s="11">
        <f>DATE(YEAR($G554),MONTH($G554),DAY($G554)+$LL554*30.4/10000)</f>
        <v>46571</v>
      </c>
      <c r="I554" s="11">
        <f>DATE(YEAR($H554),MONTH($H554),DAY($H554)+$LL554*30.4/10000)</f>
        <v>47300</v>
      </c>
      <c r="J554" s="12">
        <f>DATE(YEAR($I554),MONTH($I554),DAY($I554)+$LL554*30.4/10000)</f>
        <v>48029</v>
      </c>
      <c r="K554" s="15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  <c r="AF554" s="16"/>
      <c r="AG554" s="16"/>
      <c r="AH554" s="16"/>
      <c r="AI554" s="16"/>
      <c r="AJ554" s="16"/>
      <c r="AK554" s="16"/>
      <c r="AL554" s="16"/>
      <c r="AM554" s="16"/>
      <c r="AN554" s="16"/>
      <c r="AO554" s="16"/>
      <c r="AP554" s="16"/>
      <c r="AQ554" s="16"/>
      <c r="AR554" s="16"/>
      <c r="AS554" s="16"/>
      <c r="AT554" s="16"/>
      <c r="AU554" s="16"/>
      <c r="AV554" s="16"/>
      <c r="AW554" s="16"/>
      <c r="AX554" s="16"/>
      <c r="AY554" s="16"/>
      <c r="AZ554" s="16"/>
      <c r="BA554" s="16"/>
      <c r="BB554" s="16"/>
      <c r="BC554" s="16"/>
      <c r="BD554" s="16"/>
      <c r="BE554" s="16"/>
      <c r="BF554" s="16"/>
      <c r="BG554" s="16"/>
      <c r="BH554" s="16"/>
      <c r="BI554" s="16"/>
      <c r="BJ554" s="16"/>
      <c r="BK554" s="16"/>
      <c r="BL554" s="16"/>
      <c r="BM554" s="16"/>
      <c r="BN554" s="16"/>
      <c r="BO554" s="16"/>
      <c r="BP554" s="16"/>
      <c r="BQ554" s="16"/>
      <c r="BR554" s="16"/>
      <c r="BS554" s="16"/>
      <c r="BT554" s="16"/>
      <c r="BU554" s="16"/>
      <c r="BV554" s="16"/>
      <c r="BW554" s="16"/>
      <c r="BX554" s="16"/>
      <c r="BY554" s="16"/>
      <c r="BZ554" s="16"/>
      <c r="CA554" s="16"/>
      <c r="CB554" s="16"/>
      <c r="CC554" s="16"/>
      <c r="CD554" s="16"/>
      <c r="CE554" s="16"/>
      <c r="CF554" s="16"/>
      <c r="CG554" s="16"/>
      <c r="CH554" s="16"/>
      <c r="CI554" s="16"/>
      <c r="CJ554" s="16">
        <v>1</v>
      </c>
      <c r="CK554" s="16"/>
      <c r="CL554" s="16"/>
      <c r="CM554" s="16"/>
      <c r="CN554" s="16"/>
      <c r="CO554" s="16"/>
      <c r="CP554" s="16"/>
      <c r="CQ554" s="16"/>
      <c r="CR554" s="16"/>
      <c r="CS554" s="16"/>
      <c r="CT554" s="16"/>
      <c r="CU554" s="16"/>
      <c r="CV554" s="16"/>
      <c r="CW554" s="16"/>
      <c r="CX554" s="16"/>
      <c r="CY554" s="16"/>
      <c r="CZ554" s="16"/>
      <c r="DA554" s="16"/>
      <c r="DB554" s="16"/>
      <c r="DC554" s="16"/>
      <c r="DD554" s="16"/>
      <c r="DE554" s="16"/>
      <c r="DF554" s="16"/>
      <c r="DG554" s="16"/>
      <c r="DH554" s="16"/>
      <c r="DI554" s="16"/>
      <c r="DJ554" s="16"/>
      <c r="DK554" s="16"/>
      <c r="LK554" t="s">
        <v>15</v>
      </c>
      <c r="LL554">
        <v>240000</v>
      </c>
      <c r="LM554" t="s">
        <v>12</v>
      </c>
    </row>
    <row r="555" spans="1:325" ht="15.75" thickBot="1" x14ac:dyDescent="0.3">
      <c r="A555" s="9" t="s">
        <v>12</v>
      </c>
      <c r="B555" s="10" t="s">
        <v>56</v>
      </c>
      <c r="C555" s="10" t="s">
        <v>45</v>
      </c>
      <c r="D555" s="11">
        <v>44140.133333333331</v>
      </c>
      <c r="E555" s="11">
        <f>DATE(YEAR($D555),MONTH($D555),DAY($D555)-7)</f>
        <v>44133</v>
      </c>
      <c r="F555" s="11">
        <f>DATE(YEAR($E555),MONTH($E555)+$LL555,DAY($E555))</f>
        <v>44529</v>
      </c>
      <c r="G555" s="11">
        <f>DATE(YEAR($F555),MONTH($F555)+$LL555,DAY($F555))</f>
        <v>44924</v>
      </c>
      <c r="H555" s="11">
        <f>DATE(YEAR($G555),MONTH($G555)+$LL555,DAY($G555))</f>
        <v>45320</v>
      </c>
      <c r="I555" s="11">
        <f>DATE(YEAR($H555),MONTH($H555)+$LL555,DAY($H555))</f>
        <v>45717</v>
      </c>
      <c r="J555" s="12">
        <f>DATE(YEAR($I555),MONTH($I555)+$LL555,DAY($I555))</f>
        <v>46113</v>
      </c>
      <c r="K555" s="15"/>
      <c r="L555" s="16"/>
      <c r="M555" s="16"/>
      <c r="N555" s="16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  <c r="AF555" s="16"/>
      <c r="AG555" s="16"/>
      <c r="AH555" s="16"/>
      <c r="AI555" s="16"/>
      <c r="AJ555" s="16"/>
      <c r="AK555" s="16"/>
      <c r="AL555" s="16"/>
      <c r="AM555" s="16"/>
      <c r="AN555" s="16"/>
      <c r="AO555" s="16"/>
      <c r="AP555" s="16"/>
      <c r="AQ555" s="16"/>
      <c r="AR555" s="16"/>
      <c r="AS555" s="16"/>
      <c r="AT555" s="16"/>
      <c r="AU555" s="16"/>
      <c r="AV555" s="16"/>
      <c r="AW555" s="16"/>
      <c r="AX555" s="16"/>
      <c r="AY555" s="16"/>
      <c r="AZ555" s="16">
        <v>1</v>
      </c>
      <c r="BA555" s="16"/>
      <c r="BB555" s="16"/>
      <c r="BC555" s="16"/>
      <c r="BD555" s="16"/>
      <c r="BE555" s="16"/>
      <c r="BF555" s="16"/>
      <c r="BG555" s="16"/>
      <c r="BH555" s="16"/>
      <c r="BI555" s="16"/>
      <c r="BJ555" s="16"/>
      <c r="BK555" s="16"/>
      <c r="BL555" s="16"/>
      <c r="BM555" s="16"/>
      <c r="BN555" s="16"/>
      <c r="BO555" s="16"/>
      <c r="BP555" s="16"/>
      <c r="BQ555" s="16"/>
      <c r="BR555" s="16"/>
      <c r="BS555" s="16"/>
      <c r="BT555" s="16"/>
      <c r="BU555" s="16"/>
      <c r="BV555" s="16"/>
      <c r="BW555" s="16"/>
      <c r="BX555" s="16"/>
      <c r="BY555" s="16"/>
      <c r="BZ555" s="16"/>
      <c r="CA555" s="16"/>
      <c r="CB555" s="16"/>
      <c r="CC555" s="16"/>
      <c r="CD555" s="16"/>
      <c r="CE555" s="16"/>
      <c r="CF555" s="16"/>
      <c r="CG555" s="16"/>
      <c r="CH555" s="16"/>
      <c r="CI555" s="16"/>
      <c r="CJ555" s="16"/>
      <c r="CK555" s="16"/>
      <c r="CL555" s="16"/>
      <c r="CM555" s="16"/>
      <c r="CN555" s="16"/>
      <c r="CO555" s="16"/>
      <c r="CP555" s="16"/>
      <c r="CQ555" s="16"/>
      <c r="CR555" s="16"/>
      <c r="CS555" s="16"/>
      <c r="CT555" s="16"/>
      <c r="CU555" s="16"/>
      <c r="CV555" s="16"/>
      <c r="CW555" s="16"/>
      <c r="CX555" s="16"/>
      <c r="CY555" s="16"/>
      <c r="CZ555" s="16"/>
      <c r="DA555" s="16"/>
      <c r="DB555" s="16"/>
      <c r="DC555" s="16"/>
      <c r="DD555" s="16"/>
      <c r="DE555" s="16">
        <v>1</v>
      </c>
      <c r="DF555" s="16"/>
      <c r="DG555" s="16"/>
      <c r="DH555" s="16"/>
      <c r="DI555" s="16"/>
      <c r="DJ555" s="16"/>
      <c r="DK555" s="16"/>
      <c r="LK555" t="s">
        <v>18</v>
      </c>
      <c r="LL555">
        <v>13</v>
      </c>
      <c r="LM555" t="s">
        <v>12</v>
      </c>
    </row>
    <row r="556" spans="1:325" ht="15.75" thickBot="1" x14ac:dyDescent="0.3">
      <c r="A556" s="9" t="s">
        <v>12</v>
      </c>
      <c r="B556" s="10" t="s">
        <v>56</v>
      </c>
      <c r="C556" s="10" t="s">
        <v>42</v>
      </c>
      <c r="D556" s="11">
        <v>44339.958333333336</v>
      </c>
      <c r="E556" s="11">
        <f>DATE(YEAR($D556),MONTH($D556)-1,DAY($D556))</f>
        <v>44309</v>
      </c>
      <c r="F556" s="11">
        <f>DATE(YEAR($E556)+$LL556,MONTH($E556),DAY($E556))</f>
        <v>47231</v>
      </c>
      <c r="G556" s="11">
        <f>DATE(YEAR($F556)+$LL556,MONTH($F556),DAY($F556))</f>
        <v>50153</v>
      </c>
      <c r="H556" s="11">
        <f>DATE(YEAR($G556)+$LL556,MONTH($G556),DAY($G556))</f>
        <v>53075</v>
      </c>
      <c r="I556" s="11">
        <f>DATE(YEAR($H556)+$LL556,MONTH($H556),DAY($H556))</f>
        <v>55997</v>
      </c>
      <c r="J556" s="12">
        <f>DATE(YEAR($I556)+$LL556,MONTH($I556),DAY($I556))</f>
        <v>58919</v>
      </c>
      <c r="K556" s="15"/>
      <c r="L556" s="16"/>
      <c r="M556" s="16"/>
      <c r="N556" s="16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  <c r="AF556" s="16"/>
      <c r="AG556" s="16"/>
      <c r="AH556" s="16"/>
      <c r="AI556" s="16"/>
      <c r="AJ556" s="16"/>
      <c r="AK556" s="16"/>
      <c r="AL556" s="16"/>
      <c r="AM556" s="16"/>
      <c r="AN556" s="16"/>
      <c r="AO556" s="16"/>
      <c r="AP556" s="16"/>
      <c r="AQ556" s="16"/>
      <c r="AR556" s="16"/>
      <c r="AS556" s="16"/>
      <c r="AT556" s="16"/>
      <c r="AU556" s="16"/>
      <c r="AV556" s="16"/>
      <c r="AW556" s="16"/>
      <c r="AX556" s="16"/>
      <c r="AY556" s="16"/>
      <c r="AZ556" s="16"/>
      <c r="BA556" s="16"/>
      <c r="BB556" s="16"/>
      <c r="BC556" s="16"/>
      <c r="BD556" s="16"/>
      <c r="BE556" s="16"/>
      <c r="BF556" s="16"/>
      <c r="BG556" s="16"/>
      <c r="BH556" s="16"/>
      <c r="BI556" s="16"/>
      <c r="BJ556" s="16"/>
      <c r="BK556" s="16"/>
      <c r="BL556" s="16"/>
      <c r="BM556" s="16"/>
      <c r="BN556" s="16"/>
      <c r="BO556" s="16"/>
      <c r="BP556" s="16"/>
      <c r="BQ556" s="16"/>
      <c r="BR556" s="16"/>
      <c r="BS556" s="16"/>
      <c r="BT556" s="16"/>
      <c r="BU556" s="16"/>
      <c r="BV556" s="16"/>
      <c r="BW556" s="16"/>
      <c r="BX556" s="16"/>
      <c r="BY556" s="16">
        <v>1</v>
      </c>
      <c r="BZ556" s="16"/>
      <c r="CA556" s="16"/>
      <c r="CB556" s="16"/>
      <c r="CC556" s="16"/>
      <c r="CD556" s="16"/>
      <c r="CE556" s="16"/>
      <c r="CF556" s="16"/>
      <c r="CG556" s="16"/>
      <c r="CH556" s="16"/>
      <c r="CI556" s="16"/>
      <c r="CJ556" s="16"/>
      <c r="CK556" s="16"/>
      <c r="CL556" s="16"/>
      <c r="CM556" s="16"/>
      <c r="CN556" s="16"/>
      <c r="CO556" s="16"/>
      <c r="CP556" s="16"/>
      <c r="CQ556" s="16"/>
      <c r="CR556" s="16"/>
      <c r="CS556" s="16"/>
      <c r="CT556" s="16"/>
      <c r="CU556" s="16"/>
      <c r="CV556" s="16"/>
      <c r="CW556" s="16"/>
      <c r="CX556" s="16"/>
      <c r="CY556" s="16"/>
      <c r="CZ556" s="16"/>
      <c r="DA556" s="16"/>
      <c r="DB556" s="16"/>
      <c r="DC556" s="16"/>
      <c r="DD556" s="16"/>
      <c r="DE556" s="16"/>
      <c r="DF556" s="16"/>
      <c r="DG556" s="16"/>
      <c r="DH556" s="16"/>
      <c r="DI556" s="16"/>
      <c r="DJ556" s="16"/>
      <c r="DK556" s="16"/>
      <c r="LK556" t="s">
        <v>16</v>
      </c>
      <c r="LL556">
        <v>8</v>
      </c>
      <c r="LM556" t="s">
        <v>12</v>
      </c>
    </row>
    <row r="557" spans="1:325" ht="15.75" thickBot="1" x14ac:dyDescent="0.3">
      <c r="A557" s="9" t="s">
        <v>12</v>
      </c>
      <c r="B557" s="10" t="s">
        <v>56</v>
      </c>
      <c r="C557" s="10" t="s">
        <v>39</v>
      </c>
      <c r="D557" s="11">
        <v>45800</v>
      </c>
      <c r="E557" s="11">
        <f>DATE(YEAR($D557),MONTH($D557)-2,DAY($D557))</f>
        <v>45739</v>
      </c>
      <c r="F557" s="11">
        <f>DATE(YEAR($E557)+$LL557,MONTH($E557),DAY($E557))</f>
        <v>50122</v>
      </c>
      <c r="G557" s="11">
        <f>DATE(YEAR($F557)+$LL557,MONTH($F557),DAY($F557))</f>
        <v>54505</v>
      </c>
      <c r="H557" s="11">
        <f>DATE(YEAR($G557)+$LL557,MONTH($G557),DAY($G557))</f>
        <v>58888</v>
      </c>
      <c r="I557" s="11">
        <f>DATE(YEAR($H557)+$LL557,MONTH($H557),DAY($H557))</f>
        <v>63271</v>
      </c>
      <c r="J557" s="12">
        <f>DATE(YEAR($I557)+$LL557,MONTH($I557),DAY($I557))</f>
        <v>67654</v>
      </c>
      <c r="K557" s="15"/>
      <c r="L557" s="16"/>
      <c r="M557" s="16"/>
      <c r="N557" s="16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  <c r="AF557" s="16"/>
      <c r="AG557" s="16"/>
      <c r="AH557" s="16"/>
      <c r="AI557" s="16"/>
      <c r="AJ557" s="16"/>
      <c r="AK557" s="16"/>
      <c r="AL557" s="16"/>
      <c r="AM557" s="16"/>
      <c r="AN557" s="16"/>
      <c r="AO557" s="16"/>
      <c r="AP557" s="16"/>
      <c r="AQ557" s="16"/>
      <c r="AR557" s="16"/>
      <c r="AS557" s="16"/>
      <c r="AT557" s="16"/>
      <c r="AU557" s="16"/>
      <c r="AV557" s="16"/>
      <c r="AW557" s="16"/>
      <c r="AX557" s="16"/>
      <c r="AY557" s="16"/>
      <c r="AZ557" s="16"/>
      <c r="BA557" s="16"/>
      <c r="BB557" s="16"/>
      <c r="BC557" s="16"/>
      <c r="BD557" s="16"/>
      <c r="BE557" s="16"/>
      <c r="BF557" s="16"/>
      <c r="BG557" s="16"/>
      <c r="BH557" s="16"/>
      <c r="BI557" s="16"/>
      <c r="BJ557" s="16"/>
      <c r="BK557" s="16"/>
      <c r="BL557" s="16"/>
      <c r="BM557" s="16"/>
      <c r="BN557" s="16"/>
      <c r="BO557" s="16"/>
      <c r="BP557" s="16"/>
      <c r="BQ557" s="16"/>
      <c r="BR557" s="16"/>
      <c r="BS557" s="16"/>
      <c r="BT557" s="16"/>
      <c r="BU557" s="16"/>
      <c r="BV557" s="16"/>
      <c r="BW557" s="16"/>
      <c r="BX557" s="16"/>
      <c r="BY557" s="16"/>
      <c r="BZ557" s="16"/>
      <c r="CA557" s="16"/>
      <c r="CB557" s="16"/>
      <c r="CC557" s="16"/>
      <c r="CD557" s="16"/>
      <c r="CE557" s="16"/>
      <c r="CF557" s="16"/>
      <c r="CG557" s="16"/>
      <c r="CH557" s="16"/>
      <c r="CI557" s="16"/>
      <c r="CJ557" s="16"/>
      <c r="CK557" s="16"/>
      <c r="CL557" s="16"/>
      <c r="CM557" s="16"/>
      <c r="CN557" s="16"/>
      <c r="CO557" s="16"/>
      <c r="CP557" s="16"/>
      <c r="CQ557" s="16"/>
      <c r="CR557" s="16"/>
      <c r="CS557" s="16"/>
      <c r="CT557" s="16"/>
      <c r="CU557" s="16"/>
      <c r="CV557" s="16"/>
      <c r="CW557" s="16"/>
      <c r="CX557" s="16"/>
      <c r="CY557" s="16"/>
      <c r="CZ557" s="16"/>
      <c r="DA557" s="16"/>
      <c r="DB557" s="16"/>
      <c r="DC557" s="16"/>
      <c r="DD557" s="16"/>
      <c r="DE557" s="16"/>
      <c r="DF557" s="16"/>
      <c r="DG557" s="16"/>
      <c r="DH557" s="16"/>
      <c r="DI557" s="16"/>
      <c r="DJ557" s="16"/>
      <c r="DK557" s="16"/>
      <c r="LK557" t="s">
        <v>16</v>
      </c>
      <c r="LL557">
        <v>12</v>
      </c>
      <c r="LM557" t="s">
        <v>12</v>
      </c>
    </row>
    <row r="558" spans="1:325" ht="15.75" thickBot="1" x14ac:dyDescent="0.3">
      <c r="A558" s="9" t="s">
        <v>12</v>
      </c>
      <c r="B558" s="10" t="s">
        <v>56</v>
      </c>
      <c r="C558" s="10" t="s">
        <v>43</v>
      </c>
      <c r="D558" s="11">
        <v>44415.792361111111</v>
      </c>
      <c r="E558" s="11">
        <f>DATE(YEAR($D558),MONTH($D558)-1,DAY($D558))</f>
        <v>44384</v>
      </c>
      <c r="F558" s="11">
        <f>DATE(YEAR($E558),MONTH($E558),DAY($E558)+$LL558*30.4/10000)</f>
        <v>45113</v>
      </c>
      <c r="G558" s="11">
        <f>DATE(YEAR($F558),MONTH($F558),DAY($F558)+$LL558*30.4/10000)</f>
        <v>45842</v>
      </c>
      <c r="H558" s="11">
        <f>DATE(YEAR($G558),MONTH($G558),DAY($G558)+$LL558*30.4/10000)</f>
        <v>46571</v>
      </c>
      <c r="I558" s="11">
        <f>DATE(YEAR($H558),MONTH($H558),DAY($H558)+$LL558*30.4/10000)</f>
        <v>47300</v>
      </c>
      <c r="J558" s="12">
        <f>DATE(YEAR($I558),MONTH($I558),DAY($I558)+$LL558*30.4/10000)</f>
        <v>48029</v>
      </c>
      <c r="K558" s="15"/>
      <c r="L558" s="16"/>
      <c r="M558" s="16"/>
      <c r="N558" s="16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  <c r="AF558" s="16"/>
      <c r="AG558" s="16"/>
      <c r="AH558" s="16"/>
      <c r="AI558" s="16"/>
      <c r="AJ558" s="16"/>
      <c r="AK558" s="16"/>
      <c r="AL558" s="16"/>
      <c r="AM558" s="16"/>
      <c r="AN558" s="16"/>
      <c r="AO558" s="16"/>
      <c r="AP558" s="16"/>
      <c r="AQ558" s="16"/>
      <c r="AR558" s="16"/>
      <c r="AS558" s="16"/>
      <c r="AT558" s="16"/>
      <c r="AU558" s="16"/>
      <c r="AV558" s="16"/>
      <c r="AW558" s="16"/>
      <c r="AX558" s="16"/>
      <c r="AY558" s="16"/>
      <c r="AZ558" s="16"/>
      <c r="BA558" s="16"/>
      <c r="BB558" s="16"/>
      <c r="BC558" s="16"/>
      <c r="BD558" s="16"/>
      <c r="BE558" s="16"/>
      <c r="BF558" s="16"/>
      <c r="BG558" s="16"/>
      <c r="BH558" s="16"/>
      <c r="BI558" s="16"/>
      <c r="BJ558" s="16"/>
      <c r="BK558" s="16"/>
      <c r="BL558" s="16"/>
      <c r="BM558" s="16"/>
      <c r="BN558" s="16"/>
      <c r="BO558" s="16"/>
      <c r="BP558" s="16"/>
      <c r="BQ558" s="16"/>
      <c r="BR558" s="16"/>
      <c r="BS558" s="16"/>
      <c r="BT558" s="16"/>
      <c r="BU558" s="16"/>
      <c r="BV558" s="16"/>
      <c r="BW558" s="16"/>
      <c r="BX558" s="16"/>
      <c r="BY558" s="16"/>
      <c r="BZ558" s="16"/>
      <c r="CA558" s="16"/>
      <c r="CB558" s="16"/>
      <c r="CC558" s="16"/>
      <c r="CD558" s="16"/>
      <c r="CE558" s="16"/>
      <c r="CF558" s="16"/>
      <c r="CG558" s="16"/>
      <c r="CH558" s="16"/>
      <c r="CI558" s="16"/>
      <c r="CJ558" s="16">
        <v>1</v>
      </c>
      <c r="CK558" s="16"/>
      <c r="CL558" s="16"/>
      <c r="CM558" s="16"/>
      <c r="CN558" s="16"/>
      <c r="CO558" s="16"/>
      <c r="CP558" s="16"/>
      <c r="CQ558" s="16"/>
      <c r="CR558" s="16"/>
      <c r="CS558" s="16"/>
      <c r="CT558" s="16"/>
      <c r="CU558" s="16"/>
      <c r="CV558" s="16"/>
      <c r="CW558" s="16"/>
      <c r="CX558" s="16"/>
      <c r="CY558" s="16"/>
      <c r="CZ558" s="16"/>
      <c r="DA558" s="16"/>
      <c r="DB558" s="16"/>
      <c r="DC558" s="16"/>
      <c r="DD558" s="16"/>
      <c r="DE558" s="16"/>
      <c r="DF558" s="16"/>
      <c r="DG558" s="16"/>
      <c r="DH558" s="16"/>
      <c r="DI558" s="16"/>
      <c r="DJ558" s="16"/>
      <c r="DK558" s="16"/>
      <c r="LK558" t="s">
        <v>15</v>
      </c>
      <c r="LL558">
        <v>240000</v>
      </c>
      <c r="LM558" t="s">
        <v>12</v>
      </c>
    </row>
    <row r="559" spans="1:325" ht="15.75" thickBot="1" x14ac:dyDescent="0.3">
      <c r="A559" s="9" t="s">
        <v>12</v>
      </c>
      <c r="B559" s="10" t="s">
        <v>56</v>
      </c>
      <c r="C559" s="10" t="s">
        <v>44</v>
      </c>
      <c r="D559" s="11">
        <v>44094.600694444445</v>
      </c>
      <c r="E559" s="11">
        <f>DATE(YEAR($D559),MONTH($D559),DAY($D559)-7)</f>
        <v>44087</v>
      </c>
      <c r="F559" s="11">
        <f>DATE(YEAR($E559),MONTH($E559)+$LL559,DAY($E559))</f>
        <v>44664</v>
      </c>
      <c r="G559" s="11">
        <f>DATE(YEAR($F559),MONTH($F559)+$LL559,DAY($F559))</f>
        <v>45243</v>
      </c>
      <c r="H559" s="11">
        <f>DATE(YEAR($G559),MONTH($G559)+$LL559,DAY($G559))</f>
        <v>45821</v>
      </c>
      <c r="I559" s="11">
        <f>DATE(YEAR($H559),MONTH($H559)+$LL559,DAY($H559))</f>
        <v>46400</v>
      </c>
      <c r="J559" s="12">
        <f>DATE(YEAR($I559),MONTH($I559)+$LL559,DAY($I559))</f>
        <v>46978</v>
      </c>
      <c r="K559" s="15"/>
      <c r="L559" s="16"/>
      <c r="M559" s="16"/>
      <c r="N559" s="16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  <c r="AF559" s="16"/>
      <c r="AG559" s="16"/>
      <c r="AH559" s="16"/>
      <c r="AI559" s="16"/>
      <c r="AJ559" s="16"/>
      <c r="AK559" s="16"/>
      <c r="AL559" s="16"/>
      <c r="AM559" s="16"/>
      <c r="AN559" s="16"/>
      <c r="AO559" s="16"/>
      <c r="AP559" s="16"/>
      <c r="AQ559" s="16"/>
      <c r="AR559" s="16"/>
      <c r="AS559" s="16">
        <v>1</v>
      </c>
      <c r="AT559" s="16"/>
      <c r="AU559" s="16"/>
      <c r="AV559" s="16"/>
      <c r="AW559" s="16"/>
      <c r="AX559" s="16"/>
      <c r="AY559" s="16"/>
      <c r="AZ559" s="16"/>
      <c r="BA559" s="16"/>
      <c r="BB559" s="16"/>
      <c r="BC559" s="16"/>
      <c r="BD559" s="16"/>
      <c r="BE559" s="16"/>
      <c r="BF559" s="16"/>
      <c r="BG559" s="16"/>
      <c r="BH559" s="16"/>
      <c r="BI559" s="16"/>
      <c r="BJ559" s="16"/>
      <c r="BK559" s="16"/>
      <c r="BL559" s="16"/>
      <c r="BM559" s="16"/>
      <c r="BN559" s="16"/>
      <c r="BO559" s="16"/>
      <c r="BP559" s="16"/>
      <c r="BQ559" s="16"/>
      <c r="BR559" s="16"/>
      <c r="BS559" s="16"/>
      <c r="BT559" s="16"/>
      <c r="BU559" s="16"/>
      <c r="BV559" s="16"/>
      <c r="BW559" s="16"/>
      <c r="BX559" s="16"/>
      <c r="BY559" s="16"/>
      <c r="BZ559" s="16"/>
      <c r="CA559" s="16"/>
      <c r="CB559" s="16"/>
      <c r="CC559" s="16"/>
      <c r="CD559" s="16"/>
      <c r="CE559" s="16"/>
      <c r="CF559" s="16"/>
      <c r="CG559" s="16"/>
      <c r="CH559" s="16"/>
      <c r="CI559" s="16"/>
      <c r="CJ559" s="16"/>
      <c r="CK559" s="16"/>
      <c r="CL559" s="16"/>
      <c r="CM559" s="16"/>
      <c r="CN559" s="16"/>
      <c r="CO559" s="16"/>
      <c r="CP559" s="16"/>
      <c r="CQ559" s="16"/>
      <c r="CR559" s="16"/>
      <c r="CS559" s="16"/>
      <c r="CT559" s="16"/>
      <c r="CU559" s="16"/>
      <c r="CV559" s="16"/>
      <c r="CW559" s="16"/>
      <c r="CX559" s="16"/>
      <c r="CY559" s="16"/>
      <c r="CZ559" s="16"/>
      <c r="DA559" s="16"/>
      <c r="DB559" s="16"/>
      <c r="DC559" s="16"/>
      <c r="DD559" s="16"/>
      <c r="DE559" s="16"/>
      <c r="DF559" s="16"/>
      <c r="DG559" s="16"/>
      <c r="DH559" s="16"/>
      <c r="DI559" s="16"/>
      <c r="DJ559" s="16"/>
      <c r="DK559" s="16"/>
      <c r="LK559" t="s">
        <v>18</v>
      </c>
      <c r="LL559">
        <v>19</v>
      </c>
      <c r="LM559" t="s">
        <v>12</v>
      </c>
    </row>
    <row r="560" spans="1:325" ht="15.75" thickBot="1" x14ac:dyDescent="0.3">
      <c r="A560" s="9" t="s">
        <v>12</v>
      </c>
      <c r="B560" s="10" t="s">
        <v>56</v>
      </c>
      <c r="C560" s="10" t="s">
        <v>33</v>
      </c>
      <c r="D560" s="11">
        <v>46146.526388888888</v>
      </c>
      <c r="E560" s="11">
        <f>DATE(YEAR($D560),MONTH($D560)-1,DAY($D560))</f>
        <v>46116</v>
      </c>
      <c r="F560" s="11">
        <f>DATE(YEAR($E560),MONTH($E560),DAY($E560)+$LL560/10)</f>
        <v>46716</v>
      </c>
      <c r="G560" s="11">
        <f>DATE(YEAR($F560),MONTH($F560),DAY($F560)+$LL560/10)</f>
        <v>47316</v>
      </c>
      <c r="H560" s="11">
        <f>DATE(YEAR($G560),MONTH($G560),DAY($G560)+$LL560/10)</f>
        <v>47916</v>
      </c>
      <c r="I560" s="11">
        <f>DATE(YEAR($H560),MONTH($H560),DAY($H560)+$LL560/10)</f>
        <v>48516</v>
      </c>
      <c r="J560" s="12">
        <f>DATE(YEAR($I560),MONTH($I560),DAY($I560)+$LL560/10)</f>
        <v>49116</v>
      </c>
      <c r="K560" s="15"/>
      <c r="L560" s="16"/>
      <c r="M560" s="16"/>
      <c r="N560" s="16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  <c r="AF560" s="16"/>
      <c r="AG560" s="16"/>
      <c r="AH560" s="16"/>
      <c r="AI560" s="16"/>
      <c r="AJ560" s="16"/>
      <c r="AK560" s="16"/>
      <c r="AL560" s="16"/>
      <c r="AM560" s="16"/>
      <c r="AN560" s="16"/>
      <c r="AO560" s="16"/>
      <c r="AP560" s="16"/>
      <c r="AQ560" s="16"/>
      <c r="AR560" s="16"/>
      <c r="AS560" s="16"/>
      <c r="AT560" s="16"/>
      <c r="AU560" s="16"/>
      <c r="AV560" s="16"/>
      <c r="AW560" s="16"/>
      <c r="AX560" s="16"/>
      <c r="AY560" s="16"/>
      <c r="AZ560" s="16"/>
      <c r="BA560" s="16"/>
      <c r="BB560" s="16"/>
      <c r="BC560" s="16"/>
      <c r="BD560" s="16"/>
      <c r="BE560" s="16"/>
      <c r="BF560" s="16"/>
      <c r="BG560" s="16"/>
      <c r="BH560" s="16"/>
      <c r="BI560" s="16"/>
      <c r="BJ560" s="16"/>
      <c r="BK560" s="16"/>
      <c r="BL560" s="16"/>
      <c r="BM560" s="16"/>
      <c r="BN560" s="16"/>
      <c r="BO560" s="16"/>
      <c r="BP560" s="16"/>
      <c r="BQ560" s="16"/>
      <c r="BR560" s="16"/>
      <c r="BS560" s="16"/>
      <c r="BT560" s="16"/>
      <c r="BU560" s="16"/>
      <c r="BV560" s="16"/>
      <c r="BW560" s="16"/>
      <c r="BX560" s="16"/>
      <c r="BY560" s="16"/>
      <c r="BZ560" s="16"/>
      <c r="CA560" s="16"/>
      <c r="CB560" s="16"/>
      <c r="CC560" s="16"/>
      <c r="CD560" s="16"/>
      <c r="CE560" s="16"/>
      <c r="CF560" s="16"/>
      <c r="CG560" s="16"/>
      <c r="CH560" s="16"/>
      <c r="CI560" s="16"/>
      <c r="CJ560" s="16"/>
      <c r="CK560" s="16"/>
      <c r="CL560" s="16"/>
      <c r="CM560" s="16"/>
      <c r="CN560" s="16"/>
      <c r="CO560" s="16"/>
      <c r="CP560" s="16"/>
      <c r="CQ560" s="16"/>
      <c r="CR560" s="16"/>
      <c r="CS560" s="16"/>
      <c r="CT560" s="16"/>
      <c r="CU560" s="16"/>
      <c r="CV560" s="16"/>
      <c r="CW560" s="16"/>
      <c r="CX560" s="16"/>
      <c r="CY560" s="16"/>
      <c r="CZ560" s="16"/>
      <c r="DA560" s="16"/>
      <c r="DB560" s="16"/>
      <c r="DC560" s="16"/>
      <c r="DD560" s="16"/>
      <c r="DE560" s="16"/>
      <c r="DF560" s="16"/>
      <c r="DG560" s="16"/>
      <c r="DH560" s="16"/>
      <c r="DI560" s="16"/>
      <c r="DJ560" s="16"/>
      <c r="DK560" s="16"/>
      <c r="LK560" t="s">
        <v>21</v>
      </c>
      <c r="LL560">
        <v>6000</v>
      </c>
      <c r="LM560" t="s">
        <v>12</v>
      </c>
    </row>
    <row r="561" spans="1:325" ht="15.75" thickBot="1" x14ac:dyDescent="0.3">
      <c r="A561" s="9" t="s">
        <v>12</v>
      </c>
      <c r="B561" s="10" t="s">
        <v>56</v>
      </c>
      <c r="C561" s="10" t="s">
        <v>31</v>
      </c>
      <c r="D561" s="11">
        <v>46171.252083333333</v>
      </c>
      <c r="E561" s="11">
        <f>DATE(YEAR($D561),MONTH($D561)-1,DAY($D561))</f>
        <v>46141</v>
      </c>
      <c r="F561" s="11">
        <f>DATE(YEAR($E561),MONTH($E561),DAY($E561)+$LL561/10)</f>
        <v>48241</v>
      </c>
      <c r="G561" s="11">
        <f>DATE(YEAR($F561),MONTH($F561),DAY($F561)+$LL561/10)</f>
        <v>50341</v>
      </c>
      <c r="H561" s="11">
        <f>DATE(YEAR($G561),MONTH($G561),DAY($G561)+$LL561/10)</f>
        <v>52441</v>
      </c>
      <c r="I561" s="11">
        <f>DATE(YEAR($H561),MONTH($H561),DAY($H561)+$LL561/10)</f>
        <v>54541</v>
      </c>
      <c r="J561" s="12">
        <f>DATE(YEAR($I561),MONTH($I561),DAY($I561)+$LL561/10)</f>
        <v>56641</v>
      </c>
      <c r="K561" s="15"/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16"/>
      <c r="AH561" s="16"/>
      <c r="AI561" s="16"/>
      <c r="AJ561" s="16"/>
      <c r="AK561" s="16"/>
      <c r="AL561" s="16"/>
      <c r="AM561" s="16"/>
      <c r="AN561" s="16"/>
      <c r="AO561" s="16"/>
      <c r="AP561" s="16"/>
      <c r="AQ561" s="16"/>
      <c r="AR561" s="16"/>
      <c r="AS561" s="16"/>
      <c r="AT561" s="16"/>
      <c r="AU561" s="16"/>
      <c r="AV561" s="16"/>
      <c r="AW561" s="16"/>
      <c r="AX561" s="16"/>
      <c r="AY561" s="16"/>
      <c r="AZ561" s="16"/>
      <c r="BA561" s="16"/>
      <c r="BB561" s="16"/>
      <c r="BC561" s="16"/>
      <c r="BD561" s="16"/>
      <c r="BE561" s="16"/>
      <c r="BF561" s="16"/>
      <c r="BG561" s="16"/>
      <c r="BH561" s="16"/>
      <c r="BI561" s="16"/>
      <c r="BJ561" s="16"/>
      <c r="BK561" s="16"/>
      <c r="BL561" s="16"/>
      <c r="BM561" s="16"/>
      <c r="BN561" s="16"/>
      <c r="BO561" s="16"/>
      <c r="BP561" s="16"/>
      <c r="BQ561" s="16"/>
      <c r="BR561" s="16"/>
      <c r="BS561" s="16"/>
      <c r="BT561" s="16"/>
      <c r="BU561" s="16"/>
      <c r="BV561" s="16"/>
      <c r="BW561" s="16"/>
      <c r="BX561" s="16"/>
      <c r="BY561" s="16"/>
      <c r="BZ561" s="16"/>
      <c r="CA561" s="16"/>
      <c r="CB561" s="16"/>
      <c r="CC561" s="16"/>
      <c r="CD561" s="16"/>
      <c r="CE561" s="16"/>
      <c r="CF561" s="16"/>
      <c r="CG561" s="16"/>
      <c r="CH561" s="16"/>
      <c r="CI561" s="16"/>
      <c r="CJ561" s="16"/>
      <c r="CK561" s="16"/>
      <c r="CL561" s="16"/>
      <c r="CM561" s="16"/>
      <c r="CN561" s="16"/>
      <c r="CO561" s="16"/>
      <c r="CP561" s="16"/>
      <c r="CQ561" s="16"/>
      <c r="CR561" s="16"/>
      <c r="CS561" s="16"/>
      <c r="CT561" s="16"/>
      <c r="CU561" s="16"/>
      <c r="CV561" s="16"/>
      <c r="CW561" s="16"/>
      <c r="CX561" s="16"/>
      <c r="CY561" s="16"/>
      <c r="CZ561" s="16"/>
      <c r="DA561" s="16"/>
      <c r="DB561" s="16"/>
      <c r="DC561" s="16"/>
      <c r="DD561" s="16"/>
      <c r="DE561" s="16"/>
      <c r="DF561" s="16"/>
      <c r="DG561" s="16"/>
      <c r="DH561" s="16"/>
      <c r="DI561" s="16"/>
      <c r="DJ561" s="16"/>
      <c r="DK561" s="16"/>
      <c r="LK561" t="s">
        <v>21</v>
      </c>
      <c r="LL561">
        <v>21000</v>
      </c>
      <c r="LM561" t="s">
        <v>12</v>
      </c>
    </row>
    <row r="562" spans="1:325" ht="15.75" thickBot="1" x14ac:dyDescent="0.3">
      <c r="A562" s="9" t="s">
        <v>12</v>
      </c>
      <c r="B562" s="10" t="s">
        <v>56</v>
      </c>
      <c r="C562" s="10" t="s">
        <v>33</v>
      </c>
      <c r="D562" s="11">
        <v>45317.231249999997</v>
      </c>
      <c r="E562" s="11">
        <f>DATE(YEAR($D562),MONTH($D562)-1,DAY($D562))</f>
        <v>45286</v>
      </c>
      <c r="F562" s="11">
        <f>DATE(YEAR($E562),MONTH($E562),DAY($E562)+$LL562/10)</f>
        <v>45886</v>
      </c>
      <c r="G562" s="11">
        <f>DATE(YEAR($F562),MONTH($F562),DAY($F562)+$LL562/10)</f>
        <v>46486</v>
      </c>
      <c r="H562" s="11">
        <f>DATE(YEAR($G562),MONTH($G562),DAY($G562)+$LL562/10)</f>
        <v>47086</v>
      </c>
      <c r="I562" s="11">
        <f>DATE(YEAR($H562),MONTH($H562),DAY($H562)+$LL562/10)</f>
        <v>47686</v>
      </c>
      <c r="J562" s="12">
        <f>DATE(YEAR($I562),MONTH($I562),DAY($I562)+$LL562/10)</f>
        <v>48286</v>
      </c>
      <c r="K562" s="15"/>
      <c r="L562" s="16"/>
      <c r="M562" s="16"/>
      <c r="N562" s="16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  <c r="AF562" s="16"/>
      <c r="AG562" s="16"/>
      <c r="AH562" s="16"/>
      <c r="AI562" s="16"/>
      <c r="AJ562" s="16"/>
      <c r="AK562" s="16"/>
      <c r="AL562" s="16"/>
      <c r="AM562" s="16"/>
      <c r="AN562" s="16"/>
      <c r="AO562" s="16"/>
      <c r="AP562" s="16"/>
      <c r="AQ562" s="16"/>
      <c r="AR562" s="16"/>
      <c r="AS562" s="16"/>
      <c r="AT562" s="16"/>
      <c r="AU562" s="16"/>
      <c r="AV562" s="16"/>
      <c r="AW562" s="16"/>
      <c r="AX562" s="16"/>
      <c r="AY562" s="16"/>
      <c r="AZ562" s="16"/>
      <c r="BA562" s="16"/>
      <c r="BB562" s="16"/>
      <c r="BC562" s="16"/>
      <c r="BD562" s="16"/>
      <c r="BE562" s="16"/>
      <c r="BF562" s="16"/>
      <c r="BG562" s="16"/>
      <c r="BH562" s="16"/>
      <c r="BI562" s="16"/>
      <c r="BJ562" s="16"/>
      <c r="BK562" s="16"/>
      <c r="BL562" s="16"/>
      <c r="BM562" s="16"/>
      <c r="BN562" s="16"/>
      <c r="BO562" s="16"/>
      <c r="BP562" s="16"/>
      <c r="BQ562" s="16"/>
      <c r="BR562" s="16"/>
      <c r="BS562" s="16"/>
      <c r="BT562" s="16"/>
      <c r="BU562" s="16"/>
      <c r="BV562" s="16"/>
      <c r="BW562" s="16"/>
      <c r="BX562" s="16"/>
      <c r="BY562" s="16"/>
      <c r="BZ562" s="16"/>
      <c r="CA562" s="16"/>
      <c r="CB562" s="16"/>
      <c r="CC562" s="16"/>
      <c r="CD562" s="16"/>
      <c r="CE562" s="16"/>
      <c r="CF562" s="16"/>
      <c r="CG562" s="16"/>
      <c r="CH562" s="16"/>
      <c r="CI562" s="16"/>
      <c r="CJ562" s="16"/>
      <c r="CK562" s="16"/>
      <c r="CL562" s="16"/>
      <c r="CM562" s="16"/>
      <c r="CN562" s="16"/>
      <c r="CO562" s="16"/>
      <c r="CP562" s="16"/>
      <c r="CQ562" s="16"/>
      <c r="CR562" s="16"/>
      <c r="CS562" s="16"/>
      <c r="CT562" s="16"/>
      <c r="CU562" s="16"/>
      <c r="CV562" s="16"/>
      <c r="CW562" s="16"/>
      <c r="CX562" s="16"/>
      <c r="CY562" s="16"/>
      <c r="CZ562" s="16"/>
      <c r="DA562" s="16"/>
      <c r="DB562" s="16"/>
      <c r="DC562" s="16"/>
      <c r="DD562" s="16"/>
      <c r="DE562" s="16"/>
      <c r="DF562" s="16"/>
      <c r="DG562" s="16"/>
      <c r="DH562" s="16"/>
      <c r="DI562" s="16"/>
      <c r="DJ562" s="16"/>
      <c r="DK562" s="16"/>
      <c r="LK562" t="s">
        <v>21</v>
      </c>
      <c r="LL562">
        <v>6000</v>
      </c>
      <c r="LM562" t="s">
        <v>12</v>
      </c>
    </row>
    <row r="563" spans="1:325" ht="15.75" thickBot="1" x14ac:dyDescent="0.3">
      <c r="A563" s="9" t="s">
        <v>12</v>
      </c>
      <c r="B563" s="10" t="s">
        <v>56</v>
      </c>
      <c r="C563" s="10" t="s">
        <v>34</v>
      </c>
      <c r="D563" s="11">
        <v>44469.62777777778</v>
      </c>
      <c r="E563" s="11">
        <f>DATE(YEAR($D563),MONTH($D563),DAY($D563)-7)</f>
        <v>44462</v>
      </c>
      <c r="F563" s="11">
        <f>DATE(YEAR($E563),MONTH($E563)+$LL563,DAY($E563))</f>
        <v>45588</v>
      </c>
      <c r="G563" s="11">
        <f>DATE(YEAR($F563),MONTH($F563)+$LL563,DAY($F563))</f>
        <v>46714</v>
      </c>
      <c r="H563" s="11">
        <f>DATE(YEAR($G563),MONTH($G563)+$LL563,DAY($G563))</f>
        <v>47840</v>
      </c>
      <c r="I563" s="11">
        <f>DATE(YEAR($H563),MONTH($H563)+$LL563,DAY($H563))</f>
        <v>48967</v>
      </c>
      <c r="J563" s="12">
        <f>DATE(YEAR($I563),MONTH($I563)+$LL563,DAY($I563))</f>
        <v>50094</v>
      </c>
      <c r="K563" s="15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  <c r="AF563" s="16"/>
      <c r="AG563" s="16"/>
      <c r="AH563" s="16"/>
      <c r="AI563" s="16"/>
      <c r="AJ563" s="16"/>
      <c r="AK563" s="16"/>
      <c r="AL563" s="16"/>
      <c r="AM563" s="16"/>
      <c r="AN563" s="16"/>
      <c r="AO563" s="16"/>
      <c r="AP563" s="16"/>
      <c r="AQ563" s="16"/>
      <c r="AR563" s="16"/>
      <c r="AS563" s="16"/>
      <c r="AT563" s="16"/>
      <c r="AU563" s="16"/>
      <c r="AV563" s="16"/>
      <c r="AW563" s="16"/>
      <c r="AX563" s="16"/>
      <c r="AY563" s="16"/>
      <c r="AZ563" s="16"/>
      <c r="BA563" s="16"/>
      <c r="BB563" s="16"/>
      <c r="BC563" s="16"/>
      <c r="BD563" s="16"/>
      <c r="BE563" s="16"/>
      <c r="BF563" s="16"/>
      <c r="BG563" s="16"/>
      <c r="BH563" s="16"/>
      <c r="BI563" s="16"/>
      <c r="BJ563" s="16"/>
      <c r="BK563" s="16"/>
      <c r="BL563" s="16"/>
      <c r="BM563" s="16"/>
      <c r="BN563" s="16"/>
      <c r="BO563" s="16"/>
      <c r="BP563" s="16"/>
      <c r="BQ563" s="16"/>
      <c r="BR563" s="16"/>
      <c r="BS563" s="16"/>
      <c r="BT563" s="16"/>
      <c r="BU563" s="16"/>
      <c r="BV563" s="16"/>
      <c r="BW563" s="16"/>
      <c r="BX563" s="16"/>
      <c r="BY563" s="16"/>
      <c r="BZ563" s="16"/>
      <c r="CA563" s="16"/>
      <c r="CB563" s="16"/>
      <c r="CC563" s="16"/>
      <c r="CD563" s="16"/>
      <c r="CE563" s="16"/>
      <c r="CF563" s="16"/>
      <c r="CG563" s="16"/>
      <c r="CH563" s="16"/>
      <c r="CI563" s="16"/>
      <c r="CJ563" s="16"/>
      <c r="CK563" s="16"/>
      <c r="CL563" s="16"/>
      <c r="CM563" s="16"/>
      <c r="CN563" s="16"/>
      <c r="CO563" s="16"/>
      <c r="CP563" s="16"/>
      <c r="CQ563" s="16"/>
      <c r="CR563" s="16"/>
      <c r="CS563" s="16"/>
      <c r="CT563" s="16"/>
      <c r="CU563" s="16">
        <v>1</v>
      </c>
      <c r="CV563" s="16"/>
      <c r="CW563" s="16"/>
      <c r="CX563" s="16"/>
      <c r="CY563" s="16"/>
      <c r="CZ563" s="16"/>
      <c r="DA563" s="16"/>
      <c r="DB563" s="16"/>
      <c r="DC563" s="16"/>
      <c r="DD563" s="16"/>
      <c r="DE563" s="16"/>
      <c r="DF563" s="16"/>
      <c r="DG563" s="16"/>
      <c r="DH563" s="16"/>
      <c r="DI563" s="16"/>
      <c r="DJ563" s="16"/>
      <c r="DK563" s="16"/>
      <c r="LK563" t="s">
        <v>18</v>
      </c>
      <c r="LL563">
        <v>37</v>
      </c>
      <c r="LM563" t="s">
        <v>12</v>
      </c>
    </row>
    <row r="564" spans="1:325" ht="15.75" thickBot="1" x14ac:dyDescent="0.3">
      <c r="A564" s="9" t="s">
        <v>12</v>
      </c>
      <c r="B564" s="10" t="s">
        <v>56</v>
      </c>
      <c r="C564" s="10" t="s">
        <v>32</v>
      </c>
      <c r="D564" s="11">
        <v>44415.792361111111</v>
      </c>
      <c r="E564" s="11">
        <f>DATE(YEAR($D564),MONTH($D564)-1,DAY($D564))</f>
        <v>44384</v>
      </c>
      <c r="F564" s="11">
        <f>DATE(YEAR($E564),MONTH($E564),DAY($E564)+$LL564*30.4/10000)</f>
        <v>45113</v>
      </c>
      <c r="G564" s="11">
        <f>DATE(YEAR($F564),MONTH($F564),DAY($F564)+$LL564*30.4/10000)</f>
        <v>45842</v>
      </c>
      <c r="H564" s="11">
        <f>DATE(YEAR($G564),MONTH($G564),DAY($G564)+$LL564*30.4/10000)</f>
        <v>46571</v>
      </c>
      <c r="I564" s="11">
        <f>DATE(YEAR($H564),MONTH($H564),DAY($H564)+$LL564*30.4/10000)</f>
        <v>47300</v>
      </c>
      <c r="J564" s="12">
        <f>DATE(YEAR($I564),MONTH($I564),DAY($I564)+$LL564*30.4/10000)</f>
        <v>48029</v>
      </c>
      <c r="K564" s="15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  <c r="AF564" s="16"/>
      <c r="AG564" s="16"/>
      <c r="AH564" s="16"/>
      <c r="AI564" s="16"/>
      <c r="AJ564" s="16"/>
      <c r="AK564" s="16"/>
      <c r="AL564" s="16"/>
      <c r="AM564" s="16"/>
      <c r="AN564" s="16"/>
      <c r="AO564" s="16"/>
      <c r="AP564" s="16"/>
      <c r="AQ564" s="16"/>
      <c r="AR564" s="16"/>
      <c r="AS564" s="16"/>
      <c r="AT564" s="16"/>
      <c r="AU564" s="16"/>
      <c r="AV564" s="16"/>
      <c r="AW564" s="16"/>
      <c r="AX564" s="16"/>
      <c r="AY564" s="16"/>
      <c r="AZ564" s="16"/>
      <c r="BA564" s="16"/>
      <c r="BB564" s="16"/>
      <c r="BC564" s="16"/>
      <c r="BD564" s="16"/>
      <c r="BE564" s="16"/>
      <c r="BF564" s="16"/>
      <c r="BG564" s="16"/>
      <c r="BH564" s="16"/>
      <c r="BI564" s="16"/>
      <c r="BJ564" s="16"/>
      <c r="BK564" s="16"/>
      <c r="BL564" s="16"/>
      <c r="BM564" s="16"/>
      <c r="BN564" s="16"/>
      <c r="BO564" s="16"/>
      <c r="BP564" s="16"/>
      <c r="BQ564" s="16"/>
      <c r="BR564" s="16"/>
      <c r="BS564" s="16"/>
      <c r="BT564" s="16"/>
      <c r="BU564" s="16"/>
      <c r="BV564" s="16"/>
      <c r="BW564" s="16"/>
      <c r="BX564" s="16"/>
      <c r="BY564" s="16"/>
      <c r="BZ564" s="16"/>
      <c r="CA564" s="16"/>
      <c r="CB564" s="16"/>
      <c r="CC564" s="16"/>
      <c r="CD564" s="16"/>
      <c r="CE564" s="16"/>
      <c r="CF564" s="16"/>
      <c r="CG564" s="16"/>
      <c r="CH564" s="16"/>
      <c r="CI564" s="16"/>
      <c r="CJ564" s="16">
        <v>1</v>
      </c>
      <c r="CK564" s="16"/>
      <c r="CL564" s="16"/>
      <c r="CM564" s="16"/>
      <c r="CN564" s="16"/>
      <c r="CO564" s="16"/>
      <c r="CP564" s="16"/>
      <c r="CQ564" s="16"/>
      <c r="CR564" s="16"/>
      <c r="CS564" s="16"/>
      <c r="CT564" s="16"/>
      <c r="CU564" s="16"/>
      <c r="CV564" s="16"/>
      <c r="CW564" s="16"/>
      <c r="CX564" s="16"/>
      <c r="CY564" s="16"/>
      <c r="CZ564" s="16"/>
      <c r="DA564" s="16"/>
      <c r="DB564" s="16"/>
      <c r="DC564" s="16"/>
      <c r="DD564" s="16"/>
      <c r="DE564" s="16"/>
      <c r="DF564" s="16"/>
      <c r="DG564" s="16"/>
      <c r="DH564" s="16"/>
      <c r="DI564" s="16"/>
      <c r="DJ564" s="16"/>
      <c r="DK564" s="16"/>
      <c r="LK564" t="s">
        <v>15</v>
      </c>
      <c r="LL564">
        <v>240000</v>
      </c>
      <c r="LM564" t="s">
        <v>12</v>
      </c>
    </row>
    <row r="565" spans="1:325" ht="15.75" thickBot="1" x14ac:dyDescent="0.3">
      <c r="A565" s="9" t="s">
        <v>12</v>
      </c>
      <c r="B565" s="10" t="s">
        <v>56</v>
      </c>
      <c r="C565" s="10" t="s">
        <v>38</v>
      </c>
      <c r="D565" s="11">
        <v>44049.79583333333</v>
      </c>
      <c r="E565" s="11">
        <f>DATE(YEAR($D565),MONTH($D565)-1,DAY($D565))</f>
        <v>44018</v>
      </c>
      <c r="F565" s="11">
        <f>DATE(YEAR($E565),MONTH($E565),DAY($E565)+$LL565*30.4/650)</f>
        <v>44859</v>
      </c>
      <c r="G565" s="11">
        <f>DATE(YEAR($F565),MONTH($F565),DAY($F565)+$LL565*30.4/650)</f>
        <v>45700</v>
      </c>
      <c r="H565" s="11">
        <f>DATE(YEAR($G565),MONTH($G565),DAY($G565)+$LL565*30.4/650)</f>
        <v>46541</v>
      </c>
      <c r="I565" s="11">
        <f>DATE(YEAR($H565),MONTH($H565),DAY($H565)+$LL565*30.4/650)</f>
        <v>47382</v>
      </c>
      <c r="J565" s="12">
        <f>DATE(YEAR($I565),MONTH($I565),DAY($I565)+$LL565*30.4/650)</f>
        <v>48223</v>
      </c>
      <c r="K565" s="15"/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  <c r="AF565" s="16"/>
      <c r="AG565" s="16"/>
      <c r="AH565" s="16"/>
      <c r="AI565" s="16"/>
      <c r="AJ565" s="16">
        <v>1</v>
      </c>
      <c r="AK565" s="16"/>
      <c r="AL565" s="16"/>
      <c r="AM565" s="16"/>
      <c r="AN565" s="16"/>
      <c r="AO565" s="16"/>
      <c r="AP565" s="16"/>
      <c r="AQ565" s="16"/>
      <c r="AR565" s="16"/>
      <c r="AS565" s="16"/>
      <c r="AT565" s="16"/>
      <c r="AU565" s="16"/>
      <c r="AV565" s="16"/>
      <c r="AW565" s="16"/>
      <c r="AX565" s="16"/>
      <c r="AY565" s="16"/>
      <c r="AZ565" s="16"/>
      <c r="BA565" s="16"/>
      <c r="BB565" s="16"/>
      <c r="BC565" s="16"/>
      <c r="BD565" s="16"/>
      <c r="BE565" s="16"/>
      <c r="BF565" s="16"/>
      <c r="BG565" s="16"/>
      <c r="BH565" s="16"/>
      <c r="BI565" s="16"/>
      <c r="BJ565" s="16"/>
      <c r="BK565" s="16"/>
      <c r="BL565" s="16"/>
      <c r="BM565" s="16"/>
      <c r="BN565" s="16"/>
      <c r="BO565" s="16"/>
      <c r="BP565" s="16"/>
      <c r="BQ565" s="16"/>
      <c r="BR565" s="16"/>
      <c r="BS565" s="16"/>
      <c r="BT565" s="16"/>
      <c r="BU565" s="16"/>
      <c r="BV565" s="16"/>
      <c r="BW565" s="16"/>
      <c r="BX565" s="16"/>
      <c r="BY565" s="16"/>
      <c r="BZ565" s="16"/>
      <c r="CA565" s="16"/>
      <c r="CB565" s="16"/>
      <c r="CC565" s="16"/>
      <c r="CD565" s="16"/>
      <c r="CE565" s="16"/>
      <c r="CF565" s="16"/>
      <c r="CG565" s="16"/>
      <c r="CH565" s="16"/>
      <c r="CI565" s="16"/>
      <c r="CJ565" s="16"/>
      <c r="CK565" s="16"/>
      <c r="CL565" s="16"/>
      <c r="CM565" s="16"/>
      <c r="CN565" s="16"/>
      <c r="CO565" s="16"/>
      <c r="CP565" s="16"/>
      <c r="CQ565" s="16"/>
      <c r="CR565" s="16"/>
      <c r="CS565" s="16"/>
      <c r="CT565" s="16"/>
      <c r="CU565" s="16"/>
      <c r="CV565" s="16"/>
      <c r="CW565" s="16"/>
      <c r="CX565" s="16"/>
      <c r="CY565" s="16"/>
      <c r="CZ565" s="16"/>
      <c r="DA565" s="16"/>
      <c r="DB565" s="16"/>
      <c r="DC565" s="16"/>
      <c r="DD565" s="16"/>
      <c r="DE565" s="16"/>
      <c r="DF565" s="16"/>
      <c r="DG565" s="16"/>
      <c r="DH565" s="16"/>
      <c r="DI565" s="16"/>
      <c r="DJ565" s="16"/>
      <c r="DK565" s="16"/>
      <c r="LK565" t="s">
        <v>28</v>
      </c>
      <c r="LL565">
        <v>18000</v>
      </c>
      <c r="LM565" t="s">
        <v>12</v>
      </c>
    </row>
    <row r="566" spans="1:325" ht="15.75" thickBot="1" x14ac:dyDescent="0.3">
      <c r="A566" s="9" t="s">
        <v>12</v>
      </c>
      <c r="B566" s="10" t="s">
        <v>57</v>
      </c>
      <c r="C566" s="10" t="s">
        <v>26</v>
      </c>
      <c r="D566" s="11">
        <v>44688.620138888888</v>
      </c>
      <c r="E566" s="11">
        <f>DATE(YEAR($D566),MONTH($D566)-1,DAY($D566))</f>
        <v>44658</v>
      </c>
      <c r="F566" s="11">
        <f>DATE(YEAR($E566),MONTH($E566),DAY($E566)+$LL566/10)</f>
        <v>45708</v>
      </c>
      <c r="G566" s="11">
        <f>DATE(YEAR($F566),MONTH($F566),DAY($F566)+$LL566/10)</f>
        <v>46758</v>
      </c>
      <c r="H566" s="11">
        <f>DATE(YEAR($G566),MONTH($G566),DAY($G566)+$LL566/10)</f>
        <v>47808</v>
      </c>
      <c r="I566" s="11">
        <f>DATE(YEAR($H566),MONTH($H566),DAY($H566)+$LL566/10)</f>
        <v>48858</v>
      </c>
      <c r="J566" s="12">
        <f>DATE(YEAR($I566),MONTH($I566),DAY($I566)+$LL566/10)</f>
        <v>49908</v>
      </c>
      <c r="K566" s="15"/>
      <c r="L566" s="16"/>
      <c r="M566" s="16"/>
      <c r="N566" s="16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  <c r="AF566" s="16"/>
      <c r="AG566" s="16"/>
      <c r="AH566" s="16"/>
      <c r="AI566" s="16"/>
      <c r="AJ566" s="16"/>
      <c r="AK566" s="16"/>
      <c r="AL566" s="16"/>
      <c r="AM566" s="16"/>
      <c r="AN566" s="16"/>
      <c r="AO566" s="16"/>
      <c r="AP566" s="16"/>
      <c r="AQ566" s="16"/>
      <c r="AR566" s="16"/>
      <c r="AS566" s="16"/>
      <c r="AT566" s="16"/>
      <c r="AU566" s="16"/>
      <c r="AV566" s="16"/>
      <c r="AW566" s="16"/>
      <c r="AX566" s="16"/>
      <c r="AY566" s="16"/>
      <c r="AZ566" s="16"/>
      <c r="BA566" s="16"/>
      <c r="BB566" s="16"/>
      <c r="BC566" s="16"/>
      <c r="BD566" s="16"/>
      <c r="BE566" s="16"/>
      <c r="BF566" s="16"/>
      <c r="BG566" s="16"/>
      <c r="BH566" s="16"/>
      <c r="BI566" s="16"/>
      <c r="BJ566" s="16"/>
      <c r="BK566" s="16"/>
      <c r="BL566" s="16"/>
      <c r="BM566" s="16"/>
      <c r="BN566" s="16"/>
      <c r="BO566" s="16"/>
      <c r="BP566" s="16"/>
      <c r="BQ566" s="16"/>
      <c r="BR566" s="16"/>
      <c r="BS566" s="16"/>
      <c r="BT566" s="16"/>
      <c r="BU566" s="16"/>
      <c r="BV566" s="16"/>
      <c r="BW566" s="16"/>
      <c r="BX566" s="16"/>
      <c r="BY566" s="16"/>
      <c r="BZ566" s="16"/>
      <c r="CA566" s="16"/>
      <c r="CB566" s="16"/>
      <c r="CC566" s="16"/>
      <c r="CD566" s="16"/>
      <c r="CE566" s="16"/>
      <c r="CF566" s="16"/>
      <c r="CG566" s="16"/>
      <c r="CH566" s="16"/>
      <c r="CI566" s="16"/>
      <c r="CJ566" s="16"/>
      <c r="CK566" s="16"/>
      <c r="CL566" s="16"/>
      <c r="CM566" s="16"/>
      <c r="CN566" s="16"/>
      <c r="CO566" s="16"/>
      <c r="CP566" s="16"/>
      <c r="CQ566" s="16"/>
      <c r="CR566" s="16"/>
      <c r="CS566" s="16"/>
      <c r="CT566" s="16"/>
      <c r="CU566" s="16"/>
      <c r="CV566" s="16"/>
      <c r="CW566" s="16"/>
      <c r="CX566" s="16"/>
      <c r="CY566" s="16"/>
      <c r="CZ566" s="16"/>
      <c r="DA566" s="16"/>
      <c r="DB566" s="16"/>
      <c r="DC566" s="16"/>
      <c r="DD566" s="16"/>
      <c r="DE566" s="16"/>
      <c r="DF566" s="16"/>
      <c r="DG566" s="16"/>
      <c r="DH566" s="16"/>
      <c r="DI566" s="16"/>
      <c r="DJ566" s="16"/>
      <c r="DK566" s="16"/>
      <c r="LK566" t="s">
        <v>21</v>
      </c>
      <c r="LL566">
        <v>10500</v>
      </c>
      <c r="LM566" t="s">
        <v>12</v>
      </c>
    </row>
    <row r="567" spans="1:325" ht="15.75" thickBot="1" x14ac:dyDescent="0.3">
      <c r="A567" s="9" t="s">
        <v>12</v>
      </c>
      <c r="B567" s="10" t="s">
        <v>57</v>
      </c>
      <c r="C567" s="10" t="s">
        <v>27</v>
      </c>
      <c r="D567" s="11">
        <v>43968.918055555558</v>
      </c>
      <c r="E567" s="11">
        <f>DATE(YEAR($D567),MONTH($D567)-1,DAY($D567))</f>
        <v>43938</v>
      </c>
      <c r="F567" s="11">
        <f>DATE(YEAR($E567),MONTH($E567),DAY($E567)+$LL567*30.4/650)</f>
        <v>44779</v>
      </c>
      <c r="G567" s="11">
        <f>DATE(YEAR($F567),MONTH($F567),DAY($F567)+$LL567*30.4/650)</f>
        <v>45620</v>
      </c>
      <c r="H567" s="11">
        <f>DATE(YEAR($G567),MONTH($G567),DAY($G567)+$LL567*30.4/650)</f>
        <v>46461</v>
      </c>
      <c r="I567" s="11">
        <f>DATE(YEAR($H567),MONTH($H567),DAY($H567)+$LL567*30.4/650)</f>
        <v>47302</v>
      </c>
      <c r="J567" s="12">
        <f>DATE(YEAR($I567),MONTH($I567),DAY($I567)+$LL567*30.4/650)</f>
        <v>48143</v>
      </c>
      <c r="K567" s="15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>
        <v>1</v>
      </c>
      <c r="Y567" s="16"/>
      <c r="Z567" s="16"/>
      <c r="AA567" s="16"/>
      <c r="AB567" s="16"/>
      <c r="AC567" s="16"/>
      <c r="AD567" s="16"/>
      <c r="AE567" s="16"/>
      <c r="AF567" s="16"/>
      <c r="AG567" s="16"/>
      <c r="AH567" s="16"/>
      <c r="AI567" s="16"/>
      <c r="AJ567" s="16"/>
      <c r="AK567" s="16"/>
      <c r="AL567" s="16"/>
      <c r="AM567" s="16"/>
      <c r="AN567" s="16"/>
      <c r="AO567" s="16"/>
      <c r="AP567" s="16"/>
      <c r="AQ567" s="16"/>
      <c r="AR567" s="16"/>
      <c r="AS567" s="16"/>
      <c r="AT567" s="16"/>
      <c r="AU567" s="16"/>
      <c r="AV567" s="16"/>
      <c r="AW567" s="16"/>
      <c r="AX567" s="16"/>
      <c r="AY567" s="16"/>
      <c r="AZ567" s="16"/>
      <c r="BA567" s="16"/>
      <c r="BB567" s="16"/>
      <c r="BC567" s="16"/>
      <c r="BD567" s="16"/>
      <c r="BE567" s="16"/>
      <c r="BF567" s="16"/>
      <c r="BG567" s="16"/>
      <c r="BH567" s="16"/>
      <c r="BI567" s="16"/>
      <c r="BJ567" s="16"/>
      <c r="BK567" s="16"/>
      <c r="BL567" s="16"/>
      <c r="BM567" s="16"/>
      <c r="BN567" s="16"/>
      <c r="BO567" s="16"/>
      <c r="BP567" s="16"/>
      <c r="BQ567" s="16"/>
      <c r="BR567" s="16"/>
      <c r="BS567" s="16"/>
      <c r="BT567" s="16"/>
      <c r="BU567" s="16"/>
      <c r="BV567" s="16"/>
      <c r="BW567" s="16"/>
      <c r="BX567" s="16"/>
      <c r="BY567" s="16"/>
      <c r="BZ567" s="16"/>
      <c r="CA567" s="16"/>
      <c r="CB567" s="16"/>
      <c r="CC567" s="16"/>
      <c r="CD567" s="16"/>
      <c r="CE567" s="16"/>
      <c r="CF567" s="16"/>
      <c r="CG567" s="16"/>
      <c r="CH567" s="16"/>
      <c r="CI567" s="16"/>
      <c r="CJ567" s="16"/>
      <c r="CK567" s="16"/>
      <c r="CL567" s="16"/>
      <c r="CM567" s="16"/>
      <c r="CN567" s="16"/>
      <c r="CO567" s="16"/>
      <c r="CP567" s="16"/>
      <c r="CQ567" s="16"/>
      <c r="CR567" s="16"/>
      <c r="CS567" s="16"/>
      <c r="CT567" s="16"/>
      <c r="CU567" s="16"/>
      <c r="CV567" s="16"/>
      <c r="CW567" s="16"/>
      <c r="CX567" s="16"/>
      <c r="CY567" s="16"/>
      <c r="CZ567" s="16"/>
      <c r="DA567" s="16"/>
      <c r="DB567" s="16"/>
      <c r="DC567" s="16"/>
      <c r="DD567" s="16"/>
      <c r="DE567" s="16"/>
      <c r="DF567" s="16"/>
      <c r="DG567" s="16"/>
      <c r="DH567" s="16"/>
      <c r="DI567" s="16"/>
      <c r="DJ567" s="16"/>
      <c r="DK567" s="16"/>
      <c r="LK567" t="s">
        <v>28</v>
      </c>
      <c r="LL567">
        <v>18000</v>
      </c>
      <c r="LM567" t="s">
        <v>12</v>
      </c>
    </row>
    <row r="568" spans="1:325" ht="15.75" thickBot="1" x14ac:dyDescent="0.3">
      <c r="A568" s="9" t="s">
        <v>12</v>
      </c>
      <c r="B568" s="10" t="s">
        <v>57</v>
      </c>
      <c r="C568" s="10" t="s">
        <v>30</v>
      </c>
      <c r="D568" s="11">
        <v>44152.109722222223</v>
      </c>
      <c r="E568" s="11">
        <f>DATE(YEAR($D568),MONTH($D568),DAY($D568)-7)</f>
        <v>44145</v>
      </c>
      <c r="F568" s="11">
        <f>DATE(YEAR($E568),MONTH($E568)+$LL568,DAY($E568))</f>
        <v>44540</v>
      </c>
      <c r="G568" s="11">
        <f>DATE(YEAR($F568),MONTH($F568)+$LL568,DAY($F568))</f>
        <v>44936</v>
      </c>
      <c r="H568" s="11">
        <f>DATE(YEAR($G568),MONTH($G568)+$LL568,DAY($G568))</f>
        <v>45332</v>
      </c>
      <c r="I568" s="11">
        <f>DATE(YEAR($H568),MONTH($H568)+$LL568,DAY($H568))</f>
        <v>45726</v>
      </c>
      <c r="J568" s="12">
        <f>DATE(YEAR($I568),MONTH($I568)+$LL568,DAY($I568))</f>
        <v>46122</v>
      </c>
      <c r="K568" s="15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  <c r="AF568" s="16"/>
      <c r="AG568" s="16"/>
      <c r="AH568" s="16"/>
      <c r="AI568" s="16"/>
      <c r="AJ568" s="16"/>
      <c r="AK568" s="16"/>
      <c r="AL568" s="16"/>
      <c r="AM568" s="16"/>
      <c r="AN568" s="16"/>
      <c r="AO568" s="16"/>
      <c r="AP568" s="16"/>
      <c r="AQ568" s="16"/>
      <c r="AR568" s="16"/>
      <c r="AS568" s="16"/>
      <c r="AT568" s="16"/>
      <c r="AU568" s="16"/>
      <c r="AV568" s="16"/>
      <c r="AW568" s="16"/>
      <c r="AX568" s="16"/>
      <c r="AY568" s="16"/>
      <c r="AZ568" s="16"/>
      <c r="BA568" s="16"/>
      <c r="BB568" s="16">
        <v>1</v>
      </c>
      <c r="BC568" s="16"/>
      <c r="BD568" s="16"/>
      <c r="BE568" s="16"/>
      <c r="BF568" s="16"/>
      <c r="BG568" s="16"/>
      <c r="BH568" s="16"/>
      <c r="BI568" s="16"/>
      <c r="BJ568" s="16"/>
      <c r="BK568" s="16"/>
      <c r="BL568" s="16"/>
      <c r="BM568" s="16"/>
      <c r="BN568" s="16"/>
      <c r="BO568" s="16"/>
      <c r="BP568" s="16"/>
      <c r="BQ568" s="16"/>
      <c r="BR568" s="16"/>
      <c r="BS568" s="16"/>
      <c r="BT568" s="16"/>
      <c r="BU568" s="16"/>
      <c r="BV568" s="16"/>
      <c r="BW568" s="16"/>
      <c r="BX568" s="16"/>
      <c r="BY568" s="16"/>
      <c r="BZ568" s="16"/>
      <c r="CA568" s="16"/>
      <c r="CB568" s="16"/>
      <c r="CC568" s="16"/>
      <c r="CD568" s="16"/>
      <c r="CE568" s="16"/>
      <c r="CF568" s="16"/>
      <c r="CG568" s="16"/>
      <c r="CH568" s="16"/>
      <c r="CI568" s="16"/>
      <c r="CJ568" s="16"/>
      <c r="CK568" s="16"/>
      <c r="CL568" s="16"/>
      <c r="CM568" s="16"/>
      <c r="CN568" s="16"/>
      <c r="CO568" s="16"/>
      <c r="CP568" s="16"/>
      <c r="CQ568" s="16"/>
      <c r="CR568" s="16"/>
      <c r="CS568" s="16"/>
      <c r="CT568" s="16"/>
      <c r="CU568" s="16"/>
      <c r="CV568" s="16"/>
      <c r="CW568" s="16"/>
      <c r="CX568" s="16"/>
      <c r="CY568" s="16"/>
      <c r="CZ568" s="16"/>
      <c r="DA568" s="16"/>
      <c r="DB568" s="16"/>
      <c r="DC568" s="16"/>
      <c r="DD568" s="16"/>
      <c r="DE568" s="16"/>
      <c r="DF568" s="16">
        <v>1</v>
      </c>
      <c r="DG568" s="16"/>
      <c r="DH568" s="16"/>
      <c r="DI568" s="16"/>
      <c r="DJ568" s="16"/>
      <c r="DK568" s="16"/>
      <c r="LK568" t="s">
        <v>18</v>
      </c>
      <c r="LL568">
        <v>13</v>
      </c>
      <c r="LM568" t="s">
        <v>12</v>
      </c>
    </row>
    <row r="569" spans="1:325" ht="15.75" thickBot="1" x14ac:dyDescent="0.3">
      <c r="A569" s="9" t="s">
        <v>12</v>
      </c>
      <c r="B569" s="10" t="s">
        <v>57</v>
      </c>
      <c r="C569" s="10" t="s">
        <v>29</v>
      </c>
      <c r="D569" s="11">
        <v>44166.129166666666</v>
      </c>
      <c r="E569" s="11">
        <f>DATE(YEAR($D569),MONTH($D569),DAY($D569)-7)</f>
        <v>44159</v>
      </c>
      <c r="F569" s="11">
        <f>DATE(YEAR($E569),MONTH($E569)+$LL569,DAY($E569))</f>
        <v>44554</v>
      </c>
      <c r="G569" s="11">
        <f>DATE(YEAR($F569),MONTH($F569)+$LL569,DAY($F569))</f>
        <v>44950</v>
      </c>
      <c r="H569" s="11">
        <f>DATE(YEAR($G569),MONTH($G569)+$LL569,DAY($G569))</f>
        <v>45346</v>
      </c>
      <c r="I569" s="11">
        <f>DATE(YEAR($H569),MONTH($H569)+$LL569,DAY($H569))</f>
        <v>45740</v>
      </c>
      <c r="J569" s="12">
        <f>DATE(YEAR($I569),MONTH($I569)+$LL569,DAY($I569))</f>
        <v>46136</v>
      </c>
      <c r="K569" s="15"/>
      <c r="L569" s="16"/>
      <c r="M569" s="16"/>
      <c r="N569" s="16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  <c r="AF569" s="16"/>
      <c r="AG569" s="16"/>
      <c r="AH569" s="16"/>
      <c r="AI569" s="16"/>
      <c r="AJ569" s="16"/>
      <c r="AK569" s="16"/>
      <c r="AL569" s="16"/>
      <c r="AM569" s="16"/>
      <c r="AN569" s="16"/>
      <c r="AO569" s="16"/>
      <c r="AP569" s="16"/>
      <c r="AQ569" s="16"/>
      <c r="AR569" s="16"/>
      <c r="AS569" s="16"/>
      <c r="AT569" s="16"/>
      <c r="AU569" s="16"/>
      <c r="AV569" s="16"/>
      <c r="AW569" s="16"/>
      <c r="AX569" s="16"/>
      <c r="AY569" s="16"/>
      <c r="AZ569" s="16"/>
      <c r="BA569" s="16"/>
      <c r="BB569" s="16"/>
      <c r="BC569" s="16"/>
      <c r="BD569" s="16">
        <v>1</v>
      </c>
      <c r="BE569" s="16"/>
      <c r="BF569" s="16"/>
      <c r="BG569" s="16"/>
      <c r="BH569" s="16"/>
      <c r="BI569" s="16"/>
      <c r="BJ569" s="16"/>
      <c r="BK569" s="16"/>
      <c r="BL569" s="16"/>
      <c r="BM569" s="16"/>
      <c r="BN569" s="16"/>
      <c r="BO569" s="16"/>
      <c r="BP569" s="16"/>
      <c r="BQ569" s="16"/>
      <c r="BR569" s="16"/>
      <c r="BS569" s="16"/>
      <c r="BT569" s="16"/>
      <c r="BU569" s="16"/>
      <c r="BV569" s="16"/>
      <c r="BW569" s="16"/>
      <c r="BX569" s="16"/>
      <c r="BY569" s="16"/>
      <c r="BZ569" s="16"/>
      <c r="CA569" s="16"/>
      <c r="CB569" s="16"/>
      <c r="CC569" s="16"/>
      <c r="CD569" s="16"/>
      <c r="CE569" s="16"/>
      <c r="CF569" s="16"/>
      <c r="CG569" s="16"/>
      <c r="CH569" s="16"/>
      <c r="CI569" s="16"/>
      <c r="CJ569" s="16"/>
      <c r="CK569" s="16"/>
      <c r="CL569" s="16"/>
      <c r="CM569" s="16"/>
      <c r="CN569" s="16"/>
      <c r="CO569" s="16"/>
      <c r="CP569" s="16"/>
      <c r="CQ569" s="16"/>
      <c r="CR569" s="16"/>
      <c r="CS569" s="16"/>
      <c r="CT569" s="16"/>
      <c r="CU569" s="16"/>
      <c r="CV569" s="16"/>
      <c r="CW569" s="16"/>
      <c r="CX569" s="16"/>
      <c r="CY569" s="16"/>
      <c r="CZ569" s="16"/>
      <c r="DA569" s="16"/>
      <c r="DB569" s="16"/>
      <c r="DC569" s="16"/>
      <c r="DD569" s="16"/>
      <c r="DE569" s="16"/>
      <c r="DF569" s="16"/>
      <c r="DG569" s="16"/>
      <c r="DH569" s="16">
        <v>1</v>
      </c>
      <c r="DI569" s="16"/>
      <c r="DJ569" s="16"/>
      <c r="DK569" s="16"/>
      <c r="LK569" t="s">
        <v>18</v>
      </c>
      <c r="LL569">
        <v>13</v>
      </c>
      <c r="LM569" t="s">
        <v>12</v>
      </c>
    </row>
    <row r="570" spans="1:325" ht="15.75" thickBot="1" x14ac:dyDescent="0.3">
      <c r="A570" s="9" t="s">
        <v>12</v>
      </c>
      <c r="B570" s="10" t="s">
        <v>57</v>
      </c>
      <c r="C570" s="10" t="s">
        <v>31</v>
      </c>
      <c r="D570" s="11">
        <v>45539.779861111114</v>
      </c>
      <c r="E570" s="11">
        <f>DATE(YEAR($D570),MONTH($D570)-1,DAY($D570))</f>
        <v>45508</v>
      </c>
      <c r="F570" s="11">
        <f>DATE(YEAR($E570),MONTH($E570),DAY($E570)+$LL570/10)</f>
        <v>47608</v>
      </c>
      <c r="G570" s="11">
        <f>DATE(YEAR($F570),MONTH($F570),DAY($F570)+$LL570/10)</f>
        <v>49708</v>
      </c>
      <c r="H570" s="11">
        <f>DATE(YEAR($G570),MONTH($G570),DAY($G570)+$LL570/10)</f>
        <v>51808</v>
      </c>
      <c r="I570" s="11">
        <f>DATE(YEAR($H570),MONTH($H570),DAY($H570)+$LL570/10)</f>
        <v>53908</v>
      </c>
      <c r="J570" s="12">
        <f>DATE(YEAR($I570),MONTH($I570),DAY($I570)+$LL570/10)</f>
        <v>56008</v>
      </c>
      <c r="K570" s="15"/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  <c r="AF570" s="16"/>
      <c r="AG570" s="16"/>
      <c r="AH570" s="16"/>
      <c r="AI570" s="16"/>
      <c r="AJ570" s="16"/>
      <c r="AK570" s="16"/>
      <c r="AL570" s="16"/>
      <c r="AM570" s="16"/>
      <c r="AN570" s="16"/>
      <c r="AO570" s="16"/>
      <c r="AP570" s="16"/>
      <c r="AQ570" s="16"/>
      <c r="AR570" s="16"/>
      <c r="AS570" s="16"/>
      <c r="AT570" s="16"/>
      <c r="AU570" s="16"/>
      <c r="AV570" s="16"/>
      <c r="AW570" s="16"/>
      <c r="AX570" s="16"/>
      <c r="AY570" s="16"/>
      <c r="AZ570" s="16"/>
      <c r="BA570" s="16"/>
      <c r="BB570" s="16"/>
      <c r="BC570" s="16"/>
      <c r="BD570" s="16"/>
      <c r="BE570" s="16"/>
      <c r="BF570" s="16"/>
      <c r="BG570" s="16"/>
      <c r="BH570" s="16"/>
      <c r="BI570" s="16"/>
      <c r="BJ570" s="16"/>
      <c r="BK570" s="16"/>
      <c r="BL570" s="16"/>
      <c r="BM570" s="16"/>
      <c r="BN570" s="16"/>
      <c r="BO570" s="16"/>
      <c r="BP570" s="16"/>
      <c r="BQ570" s="16"/>
      <c r="BR570" s="16"/>
      <c r="BS570" s="16"/>
      <c r="BT570" s="16"/>
      <c r="BU570" s="16"/>
      <c r="BV570" s="16"/>
      <c r="BW570" s="16"/>
      <c r="BX570" s="16"/>
      <c r="BY570" s="16"/>
      <c r="BZ570" s="16"/>
      <c r="CA570" s="16"/>
      <c r="CB570" s="16"/>
      <c r="CC570" s="16"/>
      <c r="CD570" s="16"/>
      <c r="CE570" s="16"/>
      <c r="CF570" s="16"/>
      <c r="CG570" s="16"/>
      <c r="CH570" s="16"/>
      <c r="CI570" s="16"/>
      <c r="CJ570" s="16"/>
      <c r="CK570" s="16"/>
      <c r="CL570" s="16"/>
      <c r="CM570" s="16"/>
      <c r="CN570" s="16"/>
      <c r="CO570" s="16"/>
      <c r="CP570" s="16"/>
      <c r="CQ570" s="16"/>
      <c r="CR570" s="16"/>
      <c r="CS570" s="16"/>
      <c r="CT570" s="16"/>
      <c r="CU570" s="16"/>
      <c r="CV570" s="16"/>
      <c r="CW570" s="16"/>
      <c r="CX570" s="16"/>
      <c r="CY570" s="16"/>
      <c r="CZ570" s="16"/>
      <c r="DA570" s="16"/>
      <c r="DB570" s="16"/>
      <c r="DC570" s="16"/>
      <c r="DD570" s="16"/>
      <c r="DE570" s="16"/>
      <c r="DF570" s="16"/>
      <c r="DG570" s="16"/>
      <c r="DH570" s="16"/>
      <c r="DI570" s="16"/>
      <c r="DJ570" s="16"/>
      <c r="DK570" s="16"/>
      <c r="LK570" t="s">
        <v>21</v>
      </c>
      <c r="LL570">
        <v>21000</v>
      </c>
      <c r="LM570" t="s">
        <v>12</v>
      </c>
    </row>
    <row r="571" spans="1:325" ht="15.75" thickBot="1" x14ac:dyDescent="0.3">
      <c r="A571" s="9" t="s">
        <v>12</v>
      </c>
      <c r="B571" s="10" t="s">
        <v>57</v>
      </c>
      <c r="C571" s="10" t="s">
        <v>31</v>
      </c>
      <c r="D571" s="11">
        <v>45938.620138888888</v>
      </c>
      <c r="E571" s="11">
        <f>DATE(YEAR($D571),MONTH($D571)-1,DAY($D571))</f>
        <v>45908</v>
      </c>
      <c r="F571" s="11">
        <f>DATE(YEAR($E571),MONTH($E571),DAY($E571)+$LL571/10)</f>
        <v>48008</v>
      </c>
      <c r="G571" s="11">
        <f>DATE(YEAR($F571),MONTH($F571),DAY($F571)+$LL571/10)</f>
        <v>50108</v>
      </c>
      <c r="H571" s="11">
        <f>DATE(YEAR($G571),MONTH($G571),DAY($G571)+$LL571/10)</f>
        <v>52208</v>
      </c>
      <c r="I571" s="11">
        <f>DATE(YEAR($H571),MONTH($H571),DAY($H571)+$LL571/10)</f>
        <v>54308</v>
      </c>
      <c r="J571" s="12">
        <f>DATE(YEAR($I571),MONTH($I571),DAY($I571)+$LL571/10)</f>
        <v>56408</v>
      </c>
      <c r="K571" s="15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16"/>
      <c r="AH571" s="16"/>
      <c r="AI571" s="16"/>
      <c r="AJ571" s="16"/>
      <c r="AK571" s="16"/>
      <c r="AL571" s="16"/>
      <c r="AM571" s="16"/>
      <c r="AN571" s="16"/>
      <c r="AO571" s="16"/>
      <c r="AP571" s="16"/>
      <c r="AQ571" s="16"/>
      <c r="AR571" s="16"/>
      <c r="AS571" s="16"/>
      <c r="AT571" s="16"/>
      <c r="AU571" s="16"/>
      <c r="AV571" s="16"/>
      <c r="AW571" s="16"/>
      <c r="AX571" s="16"/>
      <c r="AY571" s="16"/>
      <c r="AZ571" s="16"/>
      <c r="BA571" s="16"/>
      <c r="BB571" s="16"/>
      <c r="BC571" s="16"/>
      <c r="BD571" s="16"/>
      <c r="BE571" s="16"/>
      <c r="BF571" s="16"/>
      <c r="BG571" s="16"/>
      <c r="BH571" s="16"/>
      <c r="BI571" s="16"/>
      <c r="BJ571" s="16"/>
      <c r="BK571" s="16"/>
      <c r="BL571" s="16"/>
      <c r="BM571" s="16"/>
      <c r="BN571" s="16"/>
      <c r="BO571" s="16"/>
      <c r="BP571" s="16"/>
      <c r="BQ571" s="16"/>
      <c r="BR571" s="16"/>
      <c r="BS571" s="16"/>
      <c r="BT571" s="16"/>
      <c r="BU571" s="16"/>
      <c r="BV571" s="16"/>
      <c r="BW571" s="16"/>
      <c r="BX571" s="16"/>
      <c r="BY571" s="16"/>
      <c r="BZ571" s="16"/>
      <c r="CA571" s="16"/>
      <c r="CB571" s="16"/>
      <c r="CC571" s="16"/>
      <c r="CD571" s="16"/>
      <c r="CE571" s="16"/>
      <c r="CF571" s="16"/>
      <c r="CG571" s="16"/>
      <c r="CH571" s="16"/>
      <c r="CI571" s="16"/>
      <c r="CJ571" s="16"/>
      <c r="CK571" s="16"/>
      <c r="CL571" s="16"/>
      <c r="CM571" s="16"/>
      <c r="CN571" s="16"/>
      <c r="CO571" s="16"/>
      <c r="CP571" s="16"/>
      <c r="CQ571" s="16"/>
      <c r="CR571" s="16"/>
      <c r="CS571" s="16"/>
      <c r="CT571" s="16"/>
      <c r="CU571" s="16"/>
      <c r="CV571" s="16"/>
      <c r="CW571" s="16"/>
      <c r="CX571" s="16"/>
      <c r="CY571" s="16"/>
      <c r="CZ571" s="16"/>
      <c r="DA571" s="16"/>
      <c r="DB571" s="16"/>
      <c r="DC571" s="16"/>
      <c r="DD571" s="16"/>
      <c r="DE571" s="16"/>
      <c r="DF571" s="16"/>
      <c r="DG571" s="16"/>
      <c r="DH571" s="16"/>
      <c r="DI571" s="16"/>
      <c r="DJ571" s="16"/>
      <c r="DK571" s="16"/>
      <c r="LK571" t="s">
        <v>21</v>
      </c>
      <c r="LL571">
        <v>21000</v>
      </c>
      <c r="LM571" t="s">
        <v>12</v>
      </c>
    </row>
    <row r="572" spans="1:325" ht="15.75" thickBot="1" x14ac:dyDescent="0.3">
      <c r="A572" s="9" t="s">
        <v>12</v>
      </c>
      <c r="B572" s="10" t="s">
        <v>57</v>
      </c>
      <c r="C572" s="10" t="s">
        <v>24</v>
      </c>
      <c r="D572" s="11">
        <v>45734.288194444445</v>
      </c>
      <c r="E572" s="11">
        <f>DATE(YEAR($D572),MONTH($D572)-1,DAY($D572))</f>
        <v>45706</v>
      </c>
      <c r="F572" s="11">
        <f>DATE(YEAR($E572),MONTH($E572),DAY($E572)+$LL572*30.4/10000)</f>
        <v>49354</v>
      </c>
      <c r="G572" s="11">
        <f>DATE(YEAR($F572),MONTH($F572),DAY($F572)+$LL572*30.4/10000)</f>
        <v>53002</v>
      </c>
      <c r="H572" s="11">
        <f>DATE(YEAR($G572),MONTH($G572),DAY($G572)+$LL572*30.4/10000)</f>
        <v>56650</v>
      </c>
      <c r="I572" s="11">
        <f>DATE(YEAR($H572),MONTH($H572),DAY($H572)+$LL572*30.4/10000)</f>
        <v>60298</v>
      </c>
      <c r="J572" s="12">
        <f>DATE(YEAR($I572),MONTH($I572),DAY($I572)+$LL572*30.4/10000)</f>
        <v>63946</v>
      </c>
      <c r="K572" s="15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  <c r="AF572" s="16"/>
      <c r="AG572" s="16"/>
      <c r="AH572" s="16"/>
      <c r="AI572" s="16"/>
      <c r="AJ572" s="16"/>
      <c r="AK572" s="16"/>
      <c r="AL572" s="16"/>
      <c r="AM572" s="16"/>
      <c r="AN572" s="16"/>
      <c r="AO572" s="16"/>
      <c r="AP572" s="16"/>
      <c r="AQ572" s="16"/>
      <c r="AR572" s="16"/>
      <c r="AS572" s="16"/>
      <c r="AT572" s="16"/>
      <c r="AU572" s="16"/>
      <c r="AV572" s="16"/>
      <c r="AW572" s="16"/>
      <c r="AX572" s="16"/>
      <c r="AY572" s="16"/>
      <c r="AZ572" s="16"/>
      <c r="BA572" s="16"/>
      <c r="BB572" s="16"/>
      <c r="BC572" s="16"/>
      <c r="BD572" s="16"/>
      <c r="BE572" s="16"/>
      <c r="BF572" s="16"/>
      <c r="BG572" s="16"/>
      <c r="BH572" s="16"/>
      <c r="BI572" s="16"/>
      <c r="BJ572" s="16"/>
      <c r="BK572" s="16"/>
      <c r="BL572" s="16"/>
      <c r="BM572" s="16"/>
      <c r="BN572" s="16"/>
      <c r="BO572" s="16"/>
      <c r="BP572" s="16"/>
      <c r="BQ572" s="16"/>
      <c r="BR572" s="16"/>
      <c r="BS572" s="16"/>
      <c r="BT572" s="16"/>
      <c r="BU572" s="16"/>
      <c r="BV572" s="16"/>
      <c r="BW572" s="16"/>
      <c r="BX572" s="16"/>
      <c r="BY572" s="16"/>
      <c r="BZ572" s="16"/>
      <c r="CA572" s="16"/>
      <c r="CB572" s="16"/>
      <c r="CC572" s="16"/>
      <c r="CD572" s="16"/>
      <c r="CE572" s="16"/>
      <c r="CF572" s="16"/>
      <c r="CG572" s="16"/>
      <c r="CH572" s="16"/>
      <c r="CI572" s="16"/>
      <c r="CJ572" s="16"/>
      <c r="CK572" s="16"/>
      <c r="CL572" s="16"/>
      <c r="CM572" s="16"/>
      <c r="CN572" s="16"/>
      <c r="CO572" s="16"/>
      <c r="CP572" s="16"/>
      <c r="CQ572" s="16"/>
      <c r="CR572" s="16"/>
      <c r="CS572" s="16"/>
      <c r="CT572" s="16"/>
      <c r="CU572" s="16"/>
      <c r="CV572" s="16"/>
      <c r="CW572" s="16"/>
      <c r="CX572" s="16"/>
      <c r="CY572" s="16"/>
      <c r="CZ572" s="16"/>
      <c r="DA572" s="16"/>
      <c r="DB572" s="16"/>
      <c r="DC572" s="16"/>
      <c r="DD572" s="16"/>
      <c r="DE572" s="16"/>
      <c r="DF572" s="16"/>
      <c r="DG572" s="16"/>
      <c r="DH572" s="16"/>
      <c r="DI572" s="16"/>
      <c r="DJ572" s="16"/>
      <c r="DK572" s="16"/>
      <c r="LK572" t="s">
        <v>15</v>
      </c>
      <c r="LL572">
        <v>1200000</v>
      </c>
      <c r="LM572" t="s">
        <v>12</v>
      </c>
    </row>
    <row r="573" spans="1:325" ht="15.75" thickBot="1" x14ac:dyDescent="0.3">
      <c r="A573" s="9" t="s">
        <v>12</v>
      </c>
      <c r="B573" s="10" t="s">
        <v>57</v>
      </c>
      <c r="C573" s="10" t="s">
        <v>25</v>
      </c>
      <c r="D573" s="11">
        <v>44358.643750000003</v>
      </c>
      <c r="E573" s="11">
        <f>DATE(YEAR($D573),MONTH($D573)-1,DAY($D573))</f>
        <v>44327</v>
      </c>
      <c r="F573" s="11">
        <f>DATE(YEAR($E573),MONTH($E573),DAY($E573)+$LL573*30.4/10000)</f>
        <v>45056</v>
      </c>
      <c r="G573" s="11">
        <f>DATE(YEAR($F573),MONTH($F573),DAY($F573)+$LL573*30.4/10000)</f>
        <v>45785</v>
      </c>
      <c r="H573" s="11">
        <f>DATE(YEAR($G573),MONTH($G573),DAY($G573)+$LL573*30.4/10000)</f>
        <v>46514</v>
      </c>
      <c r="I573" s="11">
        <f>DATE(YEAR($H573),MONTH($H573),DAY($H573)+$LL573*30.4/10000)</f>
        <v>47243</v>
      </c>
      <c r="J573" s="12">
        <f>DATE(YEAR($I573),MONTH($I573),DAY($I573)+$LL573*30.4/10000)</f>
        <v>47972</v>
      </c>
      <c r="K573" s="15"/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  <c r="AF573" s="16"/>
      <c r="AG573" s="16"/>
      <c r="AH573" s="16"/>
      <c r="AI573" s="16"/>
      <c r="AJ573" s="16"/>
      <c r="AK573" s="16"/>
      <c r="AL573" s="16"/>
      <c r="AM573" s="16"/>
      <c r="AN573" s="16"/>
      <c r="AO573" s="16"/>
      <c r="AP573" s="16"/>
      <c r="AQ573" s="16"/>
      <c r="AR573" s="16"/>
      <c r="AS573" s="16"/>
      <c r="AT573" s="16"/>
      <c r="AU573" s="16"/>
      <c r="AV573" s="16"/>
      <c r="AW573" s="16"/>
      <c r="AX573" s="16"/>
      <c r="AY573" s="16"/>
      <c r="AZ573" s="16"/>
      <c r="BA573" s="16"/>
      <c r="BB573" s="16"/>
      <c r="BC573" s="16"/>
      <c r="BD573" s="16"/>
      <c r="BE573" s="16"/>
      <c r="BF573" s="16"/>
      <c r="BG573" s="16"/>
      <c r="BH573" s="16"/>
      <c r="BI573" s="16"/>
      <c r="BJ573" s="16"/>
      <c r="BK573" s="16"/>
      <c r="BL573" s="16"/>
      <c r="BM573" s="16"/>
      <c r="BN573" s="16"/>
      <c r="BO573" s="16"/>
      <c r="BP573" s="16"/>
      <c r="BQ573" s="16"/>
      <c r="BR573" s="16"/>
      <c r="BS573" s="16"/>
      <c r="BT573" s="16"/>
      <c r="BU573" s="16"/>
      <c r="BV573" s="16"/>
      <c r="BW573" s="16"/>
      <c r="BX573" s="16"/>
      <c r="BY573" s="16"/>
      <c r="BZ573" s="16"/>
      <c r="CA573" s="16"/>
      <c r="CB573" s="16">
        <v>1</v>
      </c>
      <c r="CC573" s="16"/>
      <c r="CD573" s="16"/>
      <c r="CE573" s="16"/>
      <c r="CF573" s="16"/>
      <c r="CG573" s="16"/>
      <c r="CH573" s="16"/>
      <c r="CI573" s="16"/>
      <c r="CJ573" s="16"/>
      <c r="CK573" s="16"/>
      <c r="CL573" s="16"/>
      <c r="CM573" s="16"/>
      <c r="CN573" s="16"/>
      <c r="CO573" s="16"/>
      <c r="CP573" s="16"/>
      <c r="CQ573" s="16"/>
      <c r="CR573" s="16"/>
      <c r="CS573" s="16"/>
      <c r="CT573" s="16"/>
      <c r="CU573" s="16"/>
      <c r="CV573" s="16"/>
      <c r="CW573" s="16"/>
      <c r="CX573" s="16"/>
      <c r="CY573" s="16"/>
      <c r="CZ573" s="16"/>
      <c r="DA573" s="16"/>
      <c r="DB573" s="16"/>
      <c r="DC573" s="16"/>
      <c r="DD573" s="16"/>
      <c r="DE573" s="16"/>
      <c r="DF573" s="16"/>
      <c r="DG573" s="16"/>
      <c r="DH573" s="16"/>
      <c r="DI573" s="16"/>
      <c r="DJ573" s="16"/>
      <c r="DK573" s="16"/>
      <c r="LK573" t="s">
        <v>15</v>
      </c>
      <c r="LL573">
        <v>240000</v>
      </c>
      <c r="LM573" t="s">
        <v>12</v>
      </c>
    </row>
    <row r="574" spans="1:325" ht="15.75" thickBot="1" x14ac:dyDescent="0.3">
      <c r="A574" s="9" t="s">
        <v>12</v>
      </c>
      <c r="B574" s="10" t="s">
        <v>57</v>
      </c>
      <c r="C574" s="10" t="s">
        <v>26</v>
      </c>
      <c r="D574" s="11">
        <v>44373.45416666667</v>
      </c>
      <c r="E574" s="11">
        <f>DATE(YEAR($D574),MONTH($D574)-1,DAY($D574))</f>
        <v>44342</v>
      </c>
      <c r="F574" s="11">
        <f>DATE(YEAR($E574),MONTH($E574),DAY($E574)+$LL574/10)</f>
        <v>45392</v>
      </c>
      <c r="G574" s="11">
        <f>DATE(YEAR($F574),MONTH($F574),DAY($F574)+$LL574/10)</f>
        <v>46442</v>
      </c>
      <c r="H574" s="11">
        <f>DATE(YEAR($G574),MONTH($G574),DAY($G574)+$LL574/10)</f>
        <v>47492</v>
      </c>
      <c r="I574" s="11">
        <f>DATE(YEAR($H574),MONTH($H574),DAY($H574)+$LL574/10)</f>
        <v>48542</v>
      </c>
      <c r="J574" s="12">
        <f>DATE(YEAR($I574),MONTH($I574),DAY($I574)+$LL574/10)</f>
        <v>49592</v>
      </c>
      <c r="K574" s="15"/>
      <c r="L574" s="16"/>
      <c r="M574" s="16"/>
      <c r="N574" s="16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  <c r="AF574" s="16"/>
      <c r="AG574" s="16"/>
      <c r="AH574" s="16"/>
      <c r="AI574" s="16"/>
      <c r="AJ574" s="16"/>
      <c r="AK574" s="16"/>
      <c r="AL574" s="16"/>
      <c r="AM574" s="16"/>
      <c r="AN574" s="16"/>
      <c r="AO574" s="16"/>
      <c r="AP574" s="16"/>
      <c r="AQ574" s="16"/>
      <c r="AR574" s="16"/>
      <c r="AS574" s="16"/>
      <c r="AT574" s="16"/>
      <c r="AU574" s="16"/>
      <c r="AV574" s="16"/>
      <c r="AW574" s="16"/>
      <c r="AX574" s="16"/>
      <c r="AY574" s="16"/>
      <c r="AZ574" s="16"/>
      <c r="BA574" s="16"/>
      <c r="BB574" s="16"/>
      <c r="BC574" s="16"/>
      <c r="BD574" s="16"/>
      <c r="BE574" s="16"/>
      <c r="BF574" s="16"/>
      <c r="BG574" s="16"/>
      <c r="BH574" s="16"/>
      <c r="BI574" s="16"/>
      <c r="BJ574" s="16"/>
      <c r="BK574" s="16"/>
      <c r="BL574" s="16"/>
      <c r="BM574" s="16"/>
      <c r="BN574" s="16"/>
      <c r="BO574" s="16"/>
      <c r="BP574" s="16"/>
      <c r="BQ574" s="16"/>
      <c r="BR574" s="16"/>
      <c r="BS574" s="16"/>
      <c r="BT574" s="16"/>
      <c r="BU574" s="16"/>
      <c r="BV574" s="16"/>
      <c r="BW574" s="16"/>
      <c r="BX574" s="16"/>
      <c r="BY574" s="16"/>
      <c r="BZ574" s="16"/>
      <c r="CA574" s="16"/>
      <c r="CB574" s="16"/>
      <c r="CC574" s="16"/>
      <c r="CD574" s="16">
        <v>1</v>
      </c>
      <c r="CE574" s="16"/>
      <c r="CF574" s="16"/>
      <c r="CG574" s="16"/>
      <c r="CH574" s="16"/>
      <c r="CI574" s="16"/>
      <c r="CJ574" s="16"/>
      <c r="CK574" s="16"/>
      <c r="CL574" s="16"/>
      <c r="CM574" s="16"/>
      <c r="CN574" s="16"/>
      <c r="CO574" s="16"/>
      <c r="CP574" s="16"/>
      <c r="CQ574" s="16"/>
      <c r="CR574" s="16"/>
      <c r="CS574" s="16"/>
      <c r="CT574" s="16"/>
      <c r="CU574" s="16"/>
      <c r="CV574" s="16"/>
      <c r="CW574" s="16"/>
      <c r="CX574" s="16"/>
      <c r="CY574" s="16"/>
      <c r="CZ574" s="16"/>
      <c r="DA574" s="16"/>
      <c r="DB574" s="16"/>
      <c r="DC574" s="16"/>
      <c r="DD574" s="16"/>
      <c r="DE574" s="16"/>
      <c r="DF574" s="16"/>
      <c r="DG574" s="16"/>
      <c r="DH574" s="16"/>
      <c r="DI574" s="16"/>
      <c r="DJ574" s="16"/>
      <c r="DK574" s="16"/>
      <c r="LK574" t="s">
        <v>21</v>
      </c>
      <c r="LL574">
        <v>10500</v>
      </c>
      <c r="LM574" t="s">
        <v>12</v>
      </c>
    </row>
    <row r="575" spans="1:325" ht="15.75" thickBot="1" x14ac:dyDescent="0.3">
      <c r="A575" s="9" t="s">
        <v>12</v>
      </c>
      <c r="B575" s="10" t="s">
        <v>57</v>
      </c>
      <c r="C575" s="10" t="s">
        <v>17</v>
      </c>
      <c r="D575" s="11">
        <v>43981.667361111111</v>
      </c>
      <c r="E575" s="11">
        <f>DATE(YEAR($D575),MONTH($D575)-2,DAY($D575))</f>
        <v>43920</v>
      </c>
      <c r="F575" s="11">
        <f>DATE(YEAR($E575),MONTH($E575)+$LL575,DAY($E575))</f>
        <v>45015</v>
      </c>
      <c r="G575" s="11">
        <f>DATE(YEAR($F575),MONTH($F575)+$LL575,DAY($F575))</f>
        <v>46111</v>
      </c>
      <c r="H575" s="11">
        <f>DATE(YEAR($G575),MONTH($G575)+$LL575,DAY($G575))</f>
        <v>47207</v>
      </c>
      <c r="I575" s="11">
        <f>DATE(YEAR($H575),MONTH($H575)+$LL575,DAY($H575))</f>
        <v>48303</v>
      </c>
      <c r="J575" s="12">
        <f>DATE(YEAR($I575),MONTH($I575)+$LL575,DAY($I575))</f>
        <v>49398</v>
      </c>
      <c r="K575" s="15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>
        <v>1</v>
      </c>
      <c r="W575" s="16"/>
      <c r="X575" s="16"/>
      <c r="Y575" s="16"/>
      <c r="Z575" s="16"/>
      <c r="AA575" s="16"/>
      <c r="AB575" s="16"/>
      <c r="AC575" s="16"/>
      <c r="AD575" s="16"/>
      <c r="AE575" s="16"/>
      <c r="AF575" s="16"/>
      <c r="AG575" s="16"/>
      <c r="AH575" s="16"/>
      <c r="AI575" s="16"/>
      <c r="AJ575" s="16"/>
      <c r="AK575" s="16"/>
      <c r="AL575" s="16"/>
      <c r="AM575" s="16"/>
      <c r="AN575" s="16"/>
      <c r="AO575" s="16"/>
      <c r="AP575" s="16"/>
      <c r="AQ575" s="16"/>
      <c r="AR575" s="16"/>
      <c r="AS575" s="16"/>
      <c r="AT575" s="16"/>
      <c r="AU575" s="16"/>
      <c r="AV575" s="16"/>
      <c r="AW575" s="16"/>
      <c r="AX575" s="16"/>
      <c r="AY575" s="16"/>
      <c r="AZ575" s="16"/>
      <c r="BA575" s="16"/>
      <c r="BB575" s="16"/>
      <c r="BC575" s="16"/>
      <c r="BD575" s="16"/>
      <c r="BE575" s="16"/>
      <c r="BF575" s="16"/>
      <c r="BG575" s="16"/>
      <c r="BH575" s="16"/>
      <c r="BI575" s="16"/>
      <c r="BJ575" s="16"/>
      <c r="BK575" s="16"/>
      <c r="BL575" s="16"/>
      <c r="BM575" s="16"/>
      <c r="BN575" s="16"/>
      <c r="BO575" s="16"/>
      <c r="BP575" s="16"/>
      <c r="BQ575" s="16"/>
      <c r="BR575" s="16"/>
      <c r="BS575" s="16"/>
      <c r="BT575" s="16"/>
      <c r="BU575" s="16"/>
      <c r="BV575" s="16"/>
      <c r="BW575" s="16"/>
      <c r="BX575" s="16"/>
      <c r="BY575" s="16"/>
      <c r="BZ575" s="16"/>
      <c r="CA575" s="16"/>
      <c r="CB575" s="16"/>
      <c r="CC575" s="16"/>
      <c r="CD575" s="16"/>
      <c r="CE575" s="16"/>
      <c r="CF575" s="16"/>
      <c r="CG575" s="16"/>
      <c r="CH575" s="16"/>
      <c r="CI575" s="16"/>
      <c r="CJ575" s="16"/>
      <c r="CK575" s="16"/>
      <c r="CL575" s="16"/>
      <c r="CM575" s="16"/>
      <c r="CN575" s="16"/>
      <c r="CO575" s="16"/>
      <c r="CP575" s="16"/>
      <c r="CQ575" s="16"/>
      <c r="CR575" s="16"/>
      <c r="CS575" s="16"/>
      <c r="CT575" s="16"/>
      <c r="CU575" s="16"/>
      <c r="CV575" s="16"/>
      <c r="CW575" s="16"/>
      <c r="CX575" s="16"/>
      <c r="CY575" s="16"/>
      <c r="CZ575" s="16"/>
      <c r="DA575" s="16"/>
      <c r="DB575" s="16"/>
      <c r="DC575" s="16"/>
      <c r="DD575" s="16"/>
      <c r="DE575" s="16"/>
      <c r="DF575" s="16"/>
      <c r="DG575" s="16"/>
      <c r="DH575" s="16"/>
      <c r="DI575" s="16"/>
      <c r="DJ575" s="16"/>
      <c r="DK575" s="16"/>
      <c r="LK575" t="s">
        <v>18</v>
      </c>
      <c r="LL575">
        <v>36</v>
      </c>
      <c r="LM575" t="s">
        <v>12</v>
      </c>
    </row>
    <row r="576" spans="1:325" ht="15.75" thickBot="1" x14ac:dyDescent="0.3">
      <c r="A576" s="9" t="s">
        <v>12</v>
      </c>
      <c r="B576" s="10" t="s">
        <v>57</v>
      </c>
      <c r="C576" s="10" t="s">
        <v>19</v>
      </c>
      <c r="D576" s="11">
        <v>45057.629861111112</v>
      </c>
      <c r="E576" s="11">
        <f>DATE(YEAR($D576),MONTH($D576)-2,DAY($D576))</f>
        <v>44996</v>
      </c>
      <c r="F576" s="11">
        <f>DATE(YEAR($E576)+$LL576,MONTH($E576),DAY($E576))</f>
        <v>47188</v>
      </c>
      <c r="G576" s="11">
        <f>DATE(YEAR($F576)+$LL576,MONTH($F576),DAY($F576))</f>
        <v>49379</v>
      </c>
      <c r="H576" s="11">
        <f>DATE(YEAR($G576)+$LL576,MONTH($G576),DAY($G576))</f>
        <v>51571</v>
      </c>
      <c r="I576" s="11">
        <f>DATE(YEAR($H576)+$LL576,MONTH($H576),DAY($H576))</f>
        <v>53762</v>
      </c>
      <c r="J576" s="12">
        <f>DATE(YEAR($I576)+$LL576,MONTH($I576),DAY($I576))</f>
        <v>55954</v>
      </c>
      <c r="K576" s="15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16"/>
      <c r="AH576" s="16"/>
      <c r="AI576" s="16"/>
      <c r="AJ576" s="16"/>
      <c r="AK576" s="16"/>
      <c r="AL576" s="16"/>
      <c r="AM576" s="16"/>
      <c r="AN576" s="16"/>
      <c r="AO576" s="16"/>
      <c r="AP576" s="16"/>
      <c r="AQ576" s="16"/>
      <c r="AR576" s="16"/>
      <c r="AS576" s="16"/>
      <c r="AT576" s="16"/>
      <c r="AU576" s="16"/>
      <c r="AV576" s="16"/>
      <c r="AW576" s="16"/>
      <c r="AX576" s="16"/>
      <c r="AY576" s="16"/>
      <c r="AZ576" s="16"/>
      <c r="BA576" s="16"/>
      <c r="BB576" s="16"/>
      <c r="BC576" s="16"/>
      <c r="BD576" s="16"/>
      <c r="BE576" s="16"/>
      <c r="BF576" s="16"/>
      <c r="BG576" s="16"/>
      <c r="BH576" s="16"/>
      <c r="BI576" s="16"/>
      <c r="BJ576" s="16"/>
      <c r="BK576" s="16"/>
      <c r="BL576" s="16"/>
      <c r="BM576" s="16"/>
      <c r="BN576" s="16"/>
      <c r="BO576" s="16"/>
      <c r="BP576" s="16"/>
      <c r="BQ576" s="16"/>
      <c r="BR576" s="16"/>
      <c r="BS576" s="16"/>
      <c r="BT576" s="16"/>
      <c r="BU576" s="16"/>
      <c r="BV576" s="16"/>
      <c r="BW576" s="16"/>
      <c r="BX576" s="16"/>
      <c r="BY576" s="16"/>
      <c r="BZ576" s="16"/>
      <c r="CA576" s="16"/>
      <c r="CB576" s="16"/>
      <c r="CC576" s="16"/>
      <c r="CD576" s="16"/>
      <c r="CE576" s="16"/>
      <c r="CF576" s="16"/>
      <c r="CG576" s="16"/>
      <c r="CH576" s="16"/>
      <c r="CI576" s="16"/>
      <c r="CJ576" s="16"/>
      <c r="CK576" s="16"/>
      <c r="CL576" s="16"/>
      <c r="CM576" s="16"/>
      <c r="CN576" s="16"/>
      <c r="CO576" s="16"/>
      <c r="CP576" s="16"/>
      <c r="CQ576" s="16"/>
      <c r="CR576" s="16"/>
      <c r="CS576" s="16"/>
      <c r="CT576" s="16"/>
      <c r="CU576" s="16"/>
      <c r="CV576" s="16"/>
      <c r="CW576" s="16"/>
      <c r="CX576" s="16"/>
      <c r="CY576" s="16"/>
      <c r="CZ576" s="16"/>
      <c r="DA576" s="16"/>
      <c r="DB576" s="16"/>
      <c r="DC576" s="16"/>
      <c r="DD576" s="16"/>
      <c r="DE576" s="16"/>
      <c r="DF576" s="16"/>
      <c r="DG576" s="16"/>
      <c r="DH576" s="16"/>
      <c r="DI576" s="16"/>
      <c r="DJ576" s="16"/>
      <c r="DK576" s="16"/>
      <c r="LK576" t="s">
        <v>16</v>
      </c>
      <c r="LL576">
        <v>6</v>
      </c>
      <c r="LM576" t="s">
        <v>12</v>
      </c>
    </row>
    <row r="577" spans="1:325" ht="15.75" thickBot="1" x14ac:dyDescent="0.3">
      <c r="A577" s="9" t="s">
        <v>12</v>
      </c>
      <c r="B577" s="10" t="s">
        <v>57</v>
      </c>
      <c r="C577" s="10" t="s">
        <v>20</v>
      </c>
      <c r="D577" s="11">
        <v>44028.075694444444</v>
      </c>
      <c r="E577" s="11">
        <f>DATE(YEAR($D577),MONTH($D577)-1,DAY($D577))</f>
        <v>43998</v>
      </c>
      <c r="F577" s="11">
        <f>DATE(YEAR($E577),MONTH($E577),DAY($E577)+$LL577/10)</f>
        <v>44298</v>
      </c>
      <c r="G577" s="11">
        <f>DATE(YEAR($F577),MONTH($F577),DAY($F577)+$LL577/10)</f>
        <v>44598</v>
      </c>
      <c r="H577" s="11">
        <f>DATE(YEAR($G577),MONTH($G577),DAY($G577)+$LL577/10)</f>
        <v>44898</v>
      </c>
      <c r="I577" s="11">
        <f>DATE(YEAR($H577),MONTH($H577),DAY($H577)+$LL577/10)</f>
        <v>45198</v>
      </c>
      <c r="J577" s="12">
        <f>DATE(YEAR($I577),MONTH($I577),DAY($I577)+$LL577/10)</f>
        <v>45498</v>
      </c>
      <c r="K577" s="15"/>
      <c r="L577" s="16"/>
      <c r="M577" s="16"/>
      <c r="N577" s="16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  <c r="AF577" s="16"/>
      <c r="AG577" s="16">
        <v>1</v>
      </c>
      <c r="AH577" s="16"/>
      <c r="AI577" s="16"/>
      <c r="AJ577" s="16"/>
      <c r="AK577" s="16"/>
      <c r="AL577" s="16"/>
      <c r="AM577" s="16"/>
      <c r="AN577" s="16"/>
      <c r="AO577" s="16"/>
      <c r="AP577" s="16"/>
      <c r="AQ577" s="16"/>
      <c r="AR577" s="16"/>
      <c r="AS577" s="16"/>
      <c r="AT577" s="16"/>
      <c r="AU577" s="16"/>
      <c r="AV577" s="16"/>
      <c r="AW577" s="16"/>
      <c r="AX577" s="16"/>
      <c r="AY577" s="16"/>
      <c r="AZ577" s="16"/>
      <c r="BA577" s="16"/>
      <c r="BB577" s="16"/>
      <c r="BC577" s="16"/>
      <c r="BD577" s="16"/>
      <c r="BE577" s="16"/>
      <c r="BF577" s="16"/>
      <c r="BG577" s="16"/>
      <c r="BH577" s="16"/>
      <c r="BI577" s="16"/>
      <c r="BJ577" s="16"/>
      <c r="BK577" s="16"/>
      <c r="BL577" s="16"/>
      <c r="BM577" s="16"/>
      <c r="BN577" s="16"/>
      <c r="BO577" s="16"/>
      <c r="BP577" s="16"/>
      <c r="BQ577" s="16"/>
      <c r="BR577" s="16"/>
      <c r="BS577" s="16"/>
      <c r="BT577" s="16"/>
      <c r="BU577" s="16"/>
      <c r="BV577" s="16"/>
      <c r="BW577" s="16"/>
      <c r="BX577" s="16">
        <v>1</v>
      </c>
      <c r="BY577" s="16"/>
      <c r="BZ577" s="16"/>
      <c r="CA577" s="16"/>
      <c r="CB577" s="16"/>
      <c r="CC577" s="16"/>
      <c r="CD577" s="16"/>
      <c r="CE577" s="16"/>
      <c r="CF577" s="16"/>
      <c r="CG577" s="16"/>
      <c r="CH577" s="16"/>
      <c r="CI577" s="16"/>
      <c r="CJ577" s="16"/>
      <c r="CK577" s="16"/>
      <c r="CL577" s="16"/>
      <c r="CM577" s="16"/>
      <c r="CN577" s="16"/>
      <c r="CO577" s="16"/>
      <c r="CP577" s="16"/>
      <c r="CQ577" s="16"/>
      <c r="CR577" s="16"/>
      <c r="CS577" s="16"/>
      <c r="CT577" s="16"/>
      <c r="CU577" s="16"/>
      <c r="CV577" s="16"/>
      <c r="CW577" s="16"/>
      <c r="CX577" s="16"/>
      <c r="CY577" s="16"/>
      <c r="CZ577" s="16"/>
      <c r="DA577" s="16"/>
      <c r="DB577" s="16"/>
      <c r="DC577" s="16"/>
      <c r="DD577" s="16"/>
      <c r="DE577" s="16"/>
      <c r="DF577" s="16"/>
      <c r="DG577" s="16"/>
      <c r="DH577" s="16"/>
      <c r="DI577" s="16"/>
      <c r="DJ577" s="16"/>
      <c r="DK577" s="16"/>
      <c r="LK577" t="s">
        <v>21</v>
      </c>
      <c r="LL577">
        <v>3000</v>
      </c>
      <c r="LM577" t="s">
        <v>12</v>
      </c>
    </row>
    <row r="578" spans="1:325" ht="15.75" thickBot="1" x14ac:dyDescent="0.3">
      <c r="A578" s="9" t="s">
        <v>12</v>
      </c>
      <c r="B578" s="10" t="s">
        <v>57</v>
      </c>
      <c r="C578" s="10" t="s">
        <v>22</v>
      </c>
      <c r="D578" s="11">
        <v>43997.185416666667</v>
      </c>
      <c r="E578" s="11">
        <f>DATE(YEAR($D578),MONTH($D578)-2,DAY($D578))</f>
        <v>43936</v>
      </c>
      <c r="F578" s="11">
        <f>DATE(YEAR($E578),MONTH($E578)+$LL578,DAY($E578))</f>
        <v>44666</v>
      </c>
      <c r="G578" s="11">
        <f>DATE(YEAR($F578),MONTH($F578)+$LL578,DAY($F578))</f>
        <v>45397</v>
      </c>
      <c r="H578" s="11">
        <f>DATE(YEAR($G578),MONTH($G578)+$LL578,DAY($G578))</f>
        <v>46127</v>
      </c>
      <c r="I578" s="11">
        <f>DATE(YEAR($H578),MONTH($H578)+$LL578,DAY($H578))</f>
        <v>46858</v>
      </c>
      <c r="J578" s="12">
        <f>DATE(YEAR($I578),MONTH($I578)+$LL578,DAY($I578))</f>
        <v>47588</v>
      </c>
      <c r="K578" s="15"/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>
        <v>1</v>
      </c>
      <c r="Y578" s="16"/>
      <c r="Z578" s="16"/>
      <c r="AA578" s="16"/>
      <c r="AB578" s="16"/>
      <c r="AC578" s="16"/>
      <c r="AD578" s="16"/>
      <c r="AE578" s="16"/>
      <c r="AF578" s="16"/>
      <c r="AG578" s="16"/>
      <c r="AH578" s="16"/>
      <c r="AI578" s="16"/>
      <c r="AJ578" s="16"/>
      <c r="AK578" s="16"/>
      <c r="AL578" s="16"/>
      <c r="AM578" s="16"/>
      <c r="AN578" s="16"/>
      <c r="AO578" s="16"/>
      <c r="AP578" s="16"/>
      <c r="AQ578" s="16"/>
      <c r="AR578" s="16"/>
      <c r="AS578" s="16"/>
      <c r="AT578" s="16"/>
      <c r="AU578" s="16"/>
      <c r="AV578" s="16"/>
      <c r="AW578" s="16"/>
      <c r="AX578" s="16"/>
      <c r="AY578" s="16"/>
      <c r="AZ578" s="16"/>
      <c r="BA578" s="16"/>
      <c r="BB578" s="16"/>
      <c r="BC578" s="16"/>
      <c r="BD578" s="16"/>
      <c r="BE578" s="16"/>
      <c r="BF578" s="16"/>
      <c r="BG578" s="16"/>
      <c r="BH578" s="16"/>
      <c r="BI578" s="16"/>
      <c r="BJ578" s="16"/>
      <c r="BK578" s="16"/>
      <c r="BL578" s="16"/>
      <c r="BM578" s="16"/>
      <c r="BN578" s="16"/>
      <c r="BO578" s="16"/>
      <c r="BP578" s="16"/>
      <c r="BQ578" s="16"/>
      <c r="BR578" s="16"/>
      <c r="BS578" s="16"/>
      <c r="BT578" s="16"/>
      <c r="BU578" s="16"/>
      <c r="BV578" s="16"/>
      <c r="BW578" s="16"/>
      <c r="BX578" s="16"/>
      <c r="BY578" s="16"/>
      <c r="BZ578" s="16"/>
      <c r="CA578" s="16"/>
      <c r="CB578" s="16"/>
      <c r="CC578" s="16"/>
      <c r="CD578" s="16"/>
      <c r="CE578" s="16"/>
      <c r="CF578" s="16"/>
      <c r="CG578" s="16"/>
      <c r="CH578" s="16"/>
      <c r="CI578" s="16"/>
      <c r="CJ578" s="16"/>
      <c r="CK578" s="16"/>
      <c r="CL578" s="16"/>
      <c r="CM578" s="16"/>
      <c r="CN578" s="16"/>
      <c r="CO578" s="16"/>
      <c r="CP578" s="16"/>
      <c r="CQ578" s="16"/>
      <c r="CR578" s="16"/>
      <c r="CS578" s="16"/>
      <c r="CT578" s="16"/>
      <c r="CU578" s="16"/>
      <c r="CV578" s="16"/>
      <c r="CW578" s="16"/>
      <c r="CX578" s="16"/>
      <c r="CY578" s="16"/>
      <c r="CZ578" s="16"/>
      <c r="DA578" s="16"/>
      <c r="DB578" s="16"/>
      <c r="DC578" s="16"/>
      <c r="DD578" s="16"/>
      <c r="DE578" s="16"/>
      <c r="DF578" s="16"/>
      <c r="DG578" s="16"/>
      <c r="DH578" s="16"/>
      <c r="DI578" s="16"/>
      <c r="DJ578" s="16"/>
      <c r="DK578" s="16"/>
      <c r="LK578" t="s">
        <v>18</v>
      </c>
      <c r="LL578">
        <v>24</v>
      </c>
      <c r="LM578" t="s">
        <v>12</v>
      </c>
    </row>
    <row r="579" spans="1:325" ht="15.75" thickBot="1" x14ac:dyDescent="0.3">
      <c r="A579" s="9" t="s">
        <v>12</v>
      </c>
      <c r="B579" s="10" t="s">
        <v>57</v>
      </c>
      <c r="C579" s="10" t="s">
        <v>23</v>
      </c>
      <c r="D579" s="11">
        <v>44186.45208333333</v>
      </c>
      <c r="E579" s="11">
        <f>DATE(YEAR($D579),MONTH($D579)-1,DAY($D579))</f>
        <v>44156</v>
      </c>
      <c r="F579" s="11">
        <f>DATE(YEAR($E579),MONTH($E579),DAY($E579)+$LL579/10)</f>
        <v>44306</v>
      </c>
      <c r="G579" s="11">
        <f>DATE(YEAR($F579),MONTH($F579),DAY($F579)+$LL579/10)</f>
        <v>44456</v>
      </c>
      <c r="H579" s="11">
        <f>DATE(YEAR($G579),MONTH($G579),DAY($G579)+$LL579/10)</f>
        <v>44606</v>
      </c>
      <c r="I579" s="11">
        <f>DATE(YEAR($H579),MONTH($H579),DAY($H579)+$LL579/10)</f>
        <v>44756</v>
      </c>
      <c r="J579" s="12">
        <f>DATE(YEAR($I579),MONTH($I579),DAY($I579)+$LL579/10)</f>
        <v>44906</v>
      </c>
      <c r="K579" s="15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16"/>
      <c r="AC579" s="16"/>
      <c r="AD579" s="16"/>
      <c r="AE579" s="16"/>
      <c r="AF579" s="16"/>
      <c r="AG579" s="16"/>
      <c r="AH579" s="16"/>
      <c r="AI579" s="16"/>
      <c r="AJ579" s="16"/>
      <c r="AK579" s="16"/>
      <c r="AL579" s="16"/>
      <c r="AM579" s="16"/>
      <c r="AN579" s="16"/>
      <c r="AO579" s="16"/>
      <c r="AP579" s="16"/>
      <c r="AQ579" s="16"/>
      <c r="AR579" s="16"/>
      <c r="AS579" s="16"/>
      <c r="AT579" s="16"/>
      <c r="AU579" s="16"/>
      <c r="AV579" s="16"/>
      <c r="AW579" s="16"/>
      <c r="AX579" s="16"/>
      <c r="AY579" s="16"/>
      <c r="AZ579" s="16"/>
      <c r="BA579" s="16"/>
      <c r="BB579" s="16"/>
      <c r="BC579" s="16">
        <v>1</v>
      </c>
      <c r="BD579" s="16"/>
      <c r="BE579" s="16"/>
      <c r="BF579" s="16"/>
      <c r="BG579" s="16"/>
      <c r="BH579" s="16"/>
      <c r="BI579" s="16"/>
      <c r="BJ579" s="16"/>
      <c r="BK579" s="16"/>
      <c r="BL579" s="16"/>
      <c r="BM579" s="16"/>
      <c r="BN579" s="16"/>
      <c r="BO579" s="16"/>
      <c r="BP579" s="16"/>
      <c r="BQ579" s="16"/>
      <c r="BR579" s="16"/>
      <c r="BS579" s="16"/>
      <c r="BT579" s="16"/>
      <c r="BU579" s="16"/>
      <c r="BV579" s="16"/>
      <c r="BW579" s="16"/>
      <c r="BX579" s="16"/>
      <c r="BY579" s="16">
        <v>1</v>
      </c>
      <c r="BZ579" s="16"/>
      <c r="CA579" s="16"/>
      <c r="CB579" s="16"/>
      <c r="CC579" s="16"/>
      <c r="CD579" s="16"/>
      <c r="CE579" s="16"/>
      <c r="CF579" s="16"/>
      <c r="CG579" s="16"/>
      <c r="CH579" s="16"/>
      <c r="CI579" s="16"/>
      <c r="CJ579" s="16"/>
      <c r="CK579" s="16"/>
      <c r="CL579" s="16"/>
      <c r="CM579" s="16"/>
      <c r="CN579" s="16"/>
      <c r="CO579" s="16"/>
      <c r="CP579" s="16"/>
      <c r="CQ579" s="16"/>
      <c r="CR579" s="16"/>
      <c r="CS579" s="16"/>
      <c r="CT579" s="16">
        <v>1</v>
      </c>
      <c r="CU579" s="16"/>
      <c r="CV579" s="16"/>
      <c r="CW579" s="16"/>
      <c r="CX579" s="16"/>
      <c r="CY579" s="16"/>
      <c r="CZ579" s="16"/>
      <c r="DA579" s="16"/>
      <c r="DB579" s="16"/>
      <c r="DC579" s="16"/>
      <c r="DD579" s="16"/>
      <c r="DE579" s="16"/>
      <c r="DF579" s="16"/>
      <c r="DG579" s="16"/>
      <c r="DH579" s="16"/>
      <c r="DI579" s="16"/>
      <c r="DJ579" s="16"/>
      <c r="DK579" s="16"/>
      <c r="LK579" t="s">
        <v>21</v>
      </c>
      <c r="LL579">
        <v>1500</v>
      </c>
      <c r="LM579" t="s">
        <v>12</v>
      </c>
    </row>
    <row r="580" spans="1:325" ht="15.75" thickBot="1" x14ac:dyDescent="0.3">
      <c r="A580" s="9" t="s">
        <v>12</v>
      </c>
      <c r="B580" s="10" t="s">
        <v>57</v>
      </c>
      <c r="C580" s="10" t="s">
        <v>23</v>
      </c>
      <c r="D580" s="11">
        <v>44187.424305555556</v>
      </c>
      <c r="E580" s="11">
        <f>DATE(YEAR($D580),MONTH($D580)-1,DAY($D580))</f>
        <v>44157</v>
      </c>
      <c r="F580" s="11">
        <f>DATE(YEAR($E580),MONTH($E580),DAY($E580)+$LL580/10)</f>
        <v>44307</v>
      </c>
      <c r="G580" s="11">
        <f>DATE(YEAR($F580),MONTH($F580),DAY($F580)+$LL580/10)</f>
        <v>44457</v>
      </c>
      <c r="H580" s="11">
        <f>DATE(YEAR($G580),MONTH($G580),DAY($G580)+$LL580/10)</f>
        <v>44607</v>
      </c>
      <c r="I580" s="11">
        <f>DATE(YEAR($H580),MONTH($H580),DAY($H580)+$LL580/10)</f>
        <v>44757</v>
      </c>
      <c r="J580" s="12">
        <f>DATE(YEAR($I580),MONTH($I580),DAY($I580)+$LL580/10)</f>
        <v>44907</v>
      </c>
      <c r="K580" s="15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16"/>
      <c r="AC580" s="16"/>
      <c r="AD580" s="16"/>
      <c r="AE580" s="16"/>
      <c r="AF580" s="16"/>
      <c r="AG580" s="16"/>
      <c r="AH580" s="16"/>
      <c r="AI580" s="16"/>
      <c r="AJ580" s="16"/>
      <c r="AK580" s="16"/>
      <c r="AL580" s="16"/>
      <c r="AM580" s="16"/>
      <c r="AN580" s="16"/>
      <c r="AO580" s="16"/>
      <c r="AP580" s="16"/>
      <c r="AQ580" s="16"/>
      <c r="AR580" s="16"/>
      <c r="AS580" s="16"/>
      <c r="AT580" s="16"/>
      <c r="AU580" s="16"/>
      <c r="AV580" s="16"/>
      <c r="AW580" s="16"/>
      <c r="AX580" s="16"/>
      <c r="AY580" s="16"/>
      <c r="AZ580" s="16"/>
      <c r="BA580" s="16"/>
      <c r="BB580" s="16"/>
      <c r="BC580" s="16">
        <v>1</v>
      </c>
      <c r="BD580" s="16"/>
      <c r="BE580" s="16"/>
      <c r="BF580" s="16"/>
      <c r="BG580" s="16"/>
      <c r="BH580" s="16"/>
      <c r="BI580" s="16"/>
      <c r="BJ580" s="16"/>
      <c r="BK580" s="16"/>
      <c r="BL580" s="16"/>
      <c r="BM580" s="16"/>
      <c r="BN580" s="16"/>
      <c r="BO580" s="16"/>
      <c r="BP580" s="16"/>
      <c r="BQ580" s="16"/>
      <c r="BR580" s="16"/>
      <c r="BS580" s="16"/>
      <c r="BT580" s="16"/>
      <c r="BU580" s="16"/>
      <c r="BV580" s="16"/>
      <c r="BW580" s="16"/>
      <c r="BX580" s="16"/>
      <c r="BY580" s="16">
        <v>1</v>
      </c>
      <c r="BZ580" s="16"/>
      <c r="CA580" s="16"/>
      <c r="CB580" s="16"/>
      <c r="CC580" s="16"/>
      <c r="CD580" s="16"/>
      <c r="CE580" s="16"/>
      <c r="CF580" s="16"/>
      <c r="CG580" s="16"/>
      <c r="CH580" s="16"/>
      <c r="CI580" s="16"/>
      <c r="CJ580" s="16"/>
      <c r="CK580" s="16"/>
      <c r="CL580" s="16"/>
      <c r="CM580" s="16"/>
      <c r="CN580" s="16"/>
      <c r="CO580" s="16"/>
      <c r="CP580" s="16"/>
      <c r="CQ580" s="16"/>
      <c r="CR580" s="16"/>
      <c r="CS580" s="16"/>
      <c r="CT580" s="16">
        <v>1</v>
      </c>
      <c r="CU580" s="16"/>
      <c r="CV580" s="16"/>
      <c r="CW580" s="16"/>
      <c r="CX580" s="16"/>
      <c r="CY580" s="16"/>
      <c r="CZ580" s="16"/>
      <c r="DA580" s="16"/>
      <c r="DB580" s="16"/>
      <c r="DC580" s="16"/>
      <c r="DD580" s="16"/>
      <c r="DE580" s="16"/>
      <c r="DF580" s="16"/>
      <c r="DG580" s="16"/>
      <c r="DH580" s="16"/>
      <c r="DI580" s="16"/>
      <c r="DJ580" s="16"/>
      <c r="DK580" s="16"/>
      <c r="LK580" t="s">
        <v>21</v>
      </c>
      <c r="LL580">
        <v>1500</v>
      </c>
      <c r="LM580" t="s">
        <v>12</v>
      </c>
    </row>
    <row r="581" spans="1:325" ht="15.75" thickBot="1" x14ac:dyDescent="0.3">
      <c r="A581" s="9" t="s">
        <v>12</v>
      </c>
      <c r="B581" s="10" t="s">
        <v>57</v>
      </c>
      <c r="C581" s="10" t="s">
        <v>36</v>
      </c>
      <c r="D581" s="11">
        <v>44475.345833333333</v>
      </c>
      <c r="E581" s="11">
        <f>DATE(YEAR($D581),MONTH($D581),DAY($D581)-7)</f>
        <v>44468</v>
      </c>
      <c r="F581" s="11">
        <f>DATE(YEAR($E581),MONTH($E581)+$LL581,DAY($E581))</f>
        <v>45594</v>
      </c>
      <c r="G581" s="11">
        <f>DATE(YEAR($F581),MONTH($F581)+$LL581,DAY($F581))</f>
        <v>46720</v>
      </c>
      <c r="H581" s="11">
        <f>DATE(YEAR($G581),MONTH($G581)+$LL581,DAY($G581))</f>
        <v>47846</v>
      </c>
      <c r="I581" s="11">
        <f>DATE(YEAR($H581),MONTH($H581)+$LL581,DAY($H581))</f>
        <v>48973</v>
      </c>
      <c r="J581" s="12">
        <f>DATE(YEAR($I581),MONTH($I581)+$LL581,DAY($I581))</f>
        <v>50100</v>
      </c>
      <c r="K581" s="15"/>
      <c r="L581" s="16"/>
      <c r="M581" s="16"/>
      <c r="N581" s="16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  <c r="AF581" s="16"/>
      <c r="AG581" s="16"/>
      <c r="AH581" s="16"/>
      <c r="AI581" s="16"/>
      <c r="AJ581" s="16"/>
      <c r="AK581" s="16"/>
      <c r="AL581" s="16"/>
      <c r="AM581" s="16"/>
      <c r="AN581" s="16"/>
      <c r="AO581" s="16"/>
      <c r="AP581" s="16"/>
      <c r="AQ581" s="16"/>
      <c r="AR581" s="16"/>
      <c r="AS581" s="16"/>
      <c r="AT581" s="16"/>
      <c r="AU581" s="16"/>
      <c r="AV581" s="16"/>
      <c r="AW581" s="16"/>
      <c r="AX581" s="16"/>
      <c r="AY581" s="16"/>
      <c r="AZ581" s="16"/>
      <c r="BA581" s="16"/>
      <c r="BB581" s="16"/>
      <c r="BC581" s="16"/>
      <c r="BD581" s="16"/>
      <c r="BE581" s="16"/>
      <c r="BF581" s="16"/>
      <c r="BG581" s="16"/>
      <c r="BH581" s="16"/>
      <c r="BI581" s="16"/>
      <c r="BJ581" s="16"/>
      <c r="BK581" s="16"/>
      <c r="BL581" s="16"/>
      <c r="BM581" s="16"/>
      <c r="BN581" s="16"/>
      <c r="BO581" s="16"/>
      <c r="BP581" s="16"/>
      <c r="BQ581" s="16"/>
      <c r="BR581" s="16"/>
      <c r="BS581" s="16"/>
      <c r="BT581" s="16"/>
      <c r="BU581" s="16"/>
      <c r="BV581" s="16"/>
      <c r="BW581" s="16"/>
      <c r="BX581" s="16"/>
      <c r="BY581" s="16"/>
      <c r="BZ581" s="16"/>
      <c r="CA581" s="16"/>
      <c r="CB581" s="16"/>
      <c r="CC581" s="16"/>
      <c r="CD581" s="16"/>
      <c r="CE581" s="16"/>
      <c r="CF581" s="16"/>
      <c r="CG581" s="16"/>
      <c r="CH581" s="16"/>
      <c r="CI581" s="16"/>
      <c r="CJ581" s="16"/>
      <c r="CK581" s="16"/>
      <c r="CL581" s="16"/>
      <c r="CM581" s="16"/>
      <c r="CN581" s="16"/>
      <c r="CO581" s="16"/>
      <c r="CP581" s="16"/>
      <c r="CQ581" s="16"/>
      <c r="CR581" s="16"/>
      <c r="CS581" s="16"/>
      <c r="CT581" s="16"/>
      <c r="CU581" s="16"/>
      <c r="CV581" s="16">
        <v>1</v>
      </c>
      <c r="CW581" s="16"/>
      <c r="CX581" s="16"/>
      <c r="CY581" s="16"/>
      <c r="CZ581" s="16"/>
      <c r="DA581" s="16"/>
      <c r="DB581" s="16"/>
      <c r="DC581" s="16"/>
      <c r="DD581" s="16"/>
      <c r="DE581" s="16"/>
      <c r="DF581" s="16"/>
      <c r="DG581" s="16"/>
      <c r="DH581" s="16"/>
      <c r="DI581" s="16"/>
      <c r="DJ581" s="16"/>
      <c r="DK581" s="16"/>
      <c r="LK581" t="s">
        <v>18</v>
      </c>
      <c r="LL581">
        <v>37</v>
      </c>
      <c r="LM581" t="s">
        <v>12</v>
      </c>
    </row>
    <row r="582" spans="1:325" ht="15.75" thickBot="1" x14ac:dyDescent="0.3">
      <c r="A582" s="9" t="s">
        <v>12</v>
      </c>
      <c r="B582" s="10" t="s">
        <v>57</v>
      </c>
      <c r="C582" s="10" t="s">
        <v>37</v>
      </c>
      <c r="D582" s="11">
        <v>43968.918055555558</v>
      </c>
      <c r="E582" s="11">
        <f>DATE(YEAR($D582),MONTH($D582)-1,DAY($D582))</f>
        <v>43938</v>
      </c>
      <c r="F582" s="11">
        <f>DATE(YEAR($E582),MONTH($E582),DAY($E582)+$LL582*30.4/650)</f>
        <v>44779</v>
      </c>
      <c r="G582" s="11">
        <f>DATE(YEAR($F582),MONTH($F582),DAY($F582)+$LL582*30.4/650)</f>
        <v>45620</v>
      </c>
      <c r="H582" s="11">
        <f>DATE(YEAR($G582),MONTH($G582),DAY($G582)+$LL582*30.4/650)</f>
        <v>46461</v>
      </c>
      <c r="I582" s="11">
        <f>DATE(YEAR($H582),MONTH($H582),DAY($H582)+$LL582*30.4/650)</f>
        <v>47302</v>
      </c>
      <c r="J582" s="12">
        <f>DATE(YEAR($I582),MONTH($I582),DAY($I582)+$LL582*30.4/650)</f>
        <v>48143</v>
      </c>
      <c r="K582" s="15"/>
      <c r="L582" s="16"/>
      <c r="M582" s="16"/>
      <c r="N582" s="16"/>
      <c r="O582" s="16"/>
      <c r="P582" s="16"/>
      <c r="Q582" s="16"/>
      <c r="R582" s="16"/>
      <c r="S582" s="16"/>
      <c r="T582" s="16"/>
      <c r="U582" s="16"/>
      <c r="V582" s="16"/>
      <c r="W582" s="16"/>
      <c r="X582" s="16">
        <v>1</v>
      </c>
      <c r="Y582" s="16"/>
      <c r="Z582" s="16"/>
      <c r="AA582" s="16"/>
      <c r="AB582" s="16"/>
      <c r="AC582" s="16"/>
      <c r="AD582" s="16"/>
      <c r="AE582" s="16"/>
      <c r="AF582" s="16"/>
      <c r="AG582" s="16"/>
      <c r="AH582" s="16"/>
      <c r="AI582" s="16"/>
      <c r="AJ582" s="16"/>
      <c r="AK582" s="16"/>
      <c r="AL582" s="16"/>
      <c r="AM582" s="16"/>
      <c r="AN582" s="16"/>
      <c r="AO582" s="16"/>
      <c r="AP582" s="16"/>
      <c r="AQ582" s="16"/>
      <c r="AR582" s="16"/>
      <c r="AS582" s="16"/>
      <c r="AT582" s="16"/>
      <c r="AU582" s="16"/>
      <c r="AV582" s="16"/>
      <c r="AW582" s="16"/>
      <c r="AX582" s="16"/>
      <c r="AY582" s="16"/>
      <c r="AZ582" s="16"/>
      <c r="BA582" s="16"/>
      <c r="BB582" s="16"/>
      <c r="BC582" s="16"/>
      <c r="BD582" s="16"/>
      <c r="BE582" s="16"/>
      <c r="BF582" s="16"/>
      <c r="BG582" s="16"/>
      <c r="BH582" s="16"/>
      <c r="BI582" s="16"/>
      <c r="BJ582" s="16"/>
      <c r="BK582" s="16"/>
      <c r="BL582" s="16"/>
      <c r="BM582" s="16"/>
      <c r="BN582" s="16"/>
      <c r="BO582" s="16"/>
      <c r="BP582" s="16"/>
      <c r="BQ582" s="16"/>
      <c r="BR582" s="16"/>
      <c r="BS582" s="16"/>
      <c r="BT582" s="16"/>
      <c r="BU582" s="16"/>
      <c r="BV582" s="16"/>
      <c r="BW582" s="16"/>
      <c r="BX582" s="16"/>
      <c r="BY582" s="16"/>
      <c r="BZ582" s="16"/>
      <c r="CA582" s="16"/>
      <c r="CB582" s="16"/>
      <c r="CC582" s="16"/>
      <c r="CD582" s="16"/>
      <c r="CE582" s="16"/>
      <c r="CF582" s="16"/>
      <c r="CG582" s="16"/>
      <c r="CH582" s="16"/>
      <c r="CI582" s="16"/>
      <c r="CJ582" s="16"/>
      <c r="CK582" s="16"/>
      <c r="CL582" s="16"/>
      <c r="CM582" s="16"/>
      <c r="CN582" s="16"/>
      <c r="CO582" s="16"/>
      <c r="CP582" s="16"/>
      <c r="CQ582" s="16"/>
      <c r="CR582" s="16"/>
      <c r="CS582" s="16"/>
      <c r="CT582" s="16"/>
      <c r="CU582" s="16"/>
      <c r="CV582" s="16"/>
      <c r="CW582" s="16"/>
      <c r="CX582" s="16"/>
      <c r="CY582" s="16"/>
      <c r="CZ582" s="16"/>
      <c r="DA582" s="16"/>
      <c r="DB582" s="16"/>
      <c r="DC582" s="16"/>
      <c r="DD582" s="16"/>
      <c r="DE582" s="16"/>
      <c r="DF582" s="16"/>
      <c r="DG582" s="16"/>
      <c r="DH582" s="16"/>
      <c r="DI582" s="16"/>
      <c r="DJ582" s="16"/>
      <c r="DK582" s="16"/>
      <c r="LK582" t="s">
        <v>28</v>
      </c>
      <c r="LL582">
        <v>18000</v>
      </c>
      <c r="LM582" t="s">
        <v>12</v>
      </c>
    </row>
    <row r="583" spans="1:325" ht="15.75" thickBot="1" x14ac:dyDescent="0.3">
      <c r="A583" s="9" t="s">
        <v>12</v>
      </c>
      <c r="B583" s="10" t="s">
        <v>57</v>
      </c>
      <c r="C583" s="10" t="s">
        <v>39</v>
      </c>
      <c r="D583" s="11">
        <v>45902</v>
      </c>
      <c r="E583" s="11">
        <f>DATE(YEAR($D583),MONTH($D583)-2,DAY($D583))</f>
        <v>45840</v>
      </c>
      <c r="F583" s="11">
        <f>DATE(YEAR($E583)+$LL583,MONTH($E583),DAY($E583))</f>
        <v>50223</v>
      </c>
      <c r="G583" s="11">
        <f>DATE(YEAR($F583)+$LL583,MONTH($F583),DAY($F583))</f>
        <v>54606</v>
      </c>
      <c r="H583" s="11">
        <f>DATE(YEAR($G583)+$LL583,MONTH($G583),DAY($G583))</f>
        <v>58989</v>
      </c>
      <c r="I583" s="11">
        <f>DATE(YEAR($H583)+$LL583,MONTH($H583),DAY($H583))</f>
        <v>63372</v>
      </c>
      <c r="J583" s="12">
        <f>DATE(YEAR($I583)+$LL583,MONTH($I583),DAY($I583))</f>
        <v>67755</v>
      </c>
      <c r="K583" s="15"/>
      <c r="L583" s="16"/>
      <c r="M583" s="16"/>
      <c r="N583" s="16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  <c r="AE583" s="16"/>
      <c r="AF583" s="16"/>
      <c r="AG583" s="16"/>
      <c r="AH583" s="16"/>
      <c r="AI583" s="16"/>
      <c r="AJ583" s="16"/>
      <c r="AK583" s="16"/>
      <c r="AL583" s="16"/>
      <c r="AM583" s="16"/>
      <c r="AN583" s="16"/>
      <c r="AO583" s="16"/>
      <c r="AP583" s="16"/>
      <c r="AQ583" s="16"/>
      <c r="AR583" s="16"/>
      <c r="AS583" s="16"/>
      <c r="AT583" s="16"/>
      <c r="AU583" s="16"/>
      <c r="AV583" s="16"/>
      <c r="AW583" s="16"/>
      <c r="AX583" s="16"/>
      <c r="AY583" s="16"/>
      <c r="AZ583" s="16"/>
      <c r="BA583" s="16"/>
      <c r="BB583" s="16"/>
      <c r="BC583" s="16"/>
      <c r="BD583" s="16"/>
      <c r="BE583" s="16"/>
      <c r="BF583" s="16"/>
      <c r="BG583" s="16"/>
      <c r="BH583" s="16"/>
      <c r="BI583" s="16"/>
      <c r="BJ583" s="16"/>
      <c r="BK583" s="16"/>
      <c r="BL583" s="16"/>
      <c r="BM583" s="16"/>
      <c r="BN583" s="16"/>
      <c r="BO583" s="16"/>
      <c r="BP583" s="16"/>
      <c r="BQ583" s="16"/>
      <c r="BR583" s="16"/>
      <c r="BS583" s="16"/>
      <c r="BT583" s="16"/>
      <c r="BU583" s="16"/>
      <c r="BV583" s="16"/>
      <c r="BW583" s="16"/>
      <c r="BX583" s="16"/>
      <c r="BY583" s="16"/>
      <c r="BZ583" s="16"/>
      <c r="CA583" s="16"/>
      <c r="CB583" s="16"/>
      <c r="CC583" s="16"/>
      <c r="CD583" s="16"/>
      <c r="CE583" s="16"/>
      <c r="CF583" s="16"/>
      <c r="CG583" s="16"/>
      <c r="CH583" s="16"/>
      <c r="CI583" s="16"/>
      <c r="CJ583" s="16"/>
      <c r="CK583" s="16"/>
      <c r="CL583" s="16"/>
      <c r="CM583" s="16"/>
      <c r="CN583" s="16"/>
      <c r="CO583" s="16"/>
      <c r="CP583" s="16"/>
      <c r="CQ583" s="16"/>
      <c r="CR583" s="16"/>
      <c r="CS583" s="16"/>
      <c r="CT583" s="16"/>
      <c r="CU583" s="16"/>
      <c r="CV583" s="16"/>
      <c r="CW583" s="16"/>
      <c r="CX583" s="16"/>
      <c r="CY583" s="16"/>
      <c r="CZ583" s="16"/>
      <c r="DA583" s="16"/>
      <c r="DB583" s="16"/>
      <c r="DC583" s="16"/>
      <c r="DD583" s="16"/>
      <c r="DE583" s="16"/>
      <c r="DF583" s="16"/>
      <c r="DG583" s="16"/>
      <c r="DH583" s="16"/>
      <c r="DI583" s="16"/>
      <c r="DJ583" s="16"/>
      <c r="DK583" s="16"/>
      <c r="LK583" t="s">
        <v>16</v>
      </c>
      <c r="LL583">
        <v>12</v>
      </c>
      <c r="LM583" t="s">
        <v>12</v>
      </c>
    </row>
    <row r="584" spans="1:325" ht="15.75" thickBot="1" x14ac:dyDescent="0.3">
      <c r="A584" s="9" t="s">
        <v>12</v>
      </c>
      <c r="B584" s="10" t="s">
        <v>57</v>
      </c>
      <c r="C584" s="10" t="s">
        <v>40</v>
      </c>
      <c r="D584" s="11">
        <v>45902</v>
      </c>
      <c r="E584" s="11">
        <f>DATE(YEAR($D584),MONTH($D584)-2,DAY($D584))</f>
        <v>45840</v>
      </c>
      <c r="F584" s="11">
        <f>DATE(YEAR($E584)+$LL584,MONTH($E584),DAY($E584))</f>
        <v>50223</v>
      </c>
      <c r="G584" s="11">
        <f>DATE(YEAR($F584)+$LL584,MONTH($F584),DAY($F584))</f>
        <v>54606</v>
      </c>
      <c r="H584" s="11">
        <f>DATE(YEAR($G584)+$LL584,MONTH($G584),DAY($G584))</f>
        <v>58989</v>
      </c>
      <c r="I584" s="11">
        <f>DATE(YEAR($H584)+$LL584,MONTH($H584),DAY($H584))</f>
        <v>63372</v>
      </c>
      <c r="J584" s="12">
        <f>DATE(YEAR($I584)+$LL584,MONTH($I584),DAY($I584))</f>
        <v>67755</v>
      </c>
      <c r="K584" s="15"/>
      <c r="L584" s="16"/>
      <c r="M584" s="16"/>
      <c r="N584" s="16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  <c r="AE584" s="16"/>
      <c r="AF584" s="16"/>
      <c r="AG584" s="16"/>
      <c r="AH584" s="16"/>
      <c r="AI584" s="16"/>
      <c r="AJ584" s="16"/>
      <c r="AK584" s="16"/>
      <c r="AL584" s="16"/>
      <c r="AM584" s="16"/>
      <c r="AN584" s="16"/>
      <c r="AO584" s="16"/>
      <c r="AP584" s="16"/>
      <c r="AQ584" s="16"/>
      <c r="AR584" s="16"/>
      <c r="AS584" s="16"/>
      <c r="AT584" s="16"/>
      <c r="AU584" s="16"/>
      <c r="AV584" s="16"/>
      <c r="AW584" s="16"/>
      <c r="AX584" s="16"/>
      <c r="AY584" s="16"/>
      <c r="AZ584" s="16"/>
      <c r="BA584" s="16"/>
      <c r="BB584" s="16"/>
      <c r="BC584" s="16"/>
      <c r="BD584" s="16"/>
      <c r="BE584" s="16"/>
      <c r="BF584" s="16"/>
      <c r="BG584" s="16"/>
      <c r="BH584" s="16"/>
      <c r="BI584" s="16"/>
      <c r="BJ584" s="16"/>
      <c r="BK584" s="16"/>
      <c r="BL584" s="16"/>
      <c r="BM584" s="16"/>
      <c r="BN584" s="16"/>
      <c r="BO584" s="16"/>
      <c r="BP584" s="16"/>
      <c r="BQ584" s="16"/>
      <c r="BR584" s="16"/>
      <c r="BS584" s="16"/>
      <c r="BT584" s="16"/>
      <c r="BU584" s="16"/>
      <c r="BV584" s="16"/>
      <c r="BW584" s="16"/>
      <c r="BX584" s="16"/>
      <c r="BY584" s="16"/>
      <c r="BZ584" s="16"/>
      <c r="CA584" s="16"/>
      <c r="CB584" s="16"/>
      <c r="CC584" s="16"/>
      <c r="CD584" s="16"/>
      <c r="CE584" s="16"/>
      <c r="CF584" s="16"/>
      <c r="CG584" s="16"/>
      <c r="CH584" s="16"/>
      <c r="CI584" s="16"/>
      <c r="CJ584" s="16"/>
      <c r="CK584" s="16"/>
      <c r="CL584" s="16"/>
      <c r="CM584" s="16"/>
      <c r="CN584" s="16"/>
      <c r="CO584" s="16"/>
      <c r="CP584" s="16"/>
      <c r="CQ584" s="16"/>
      <c r="CR584" s="16"/>
      <c r="CS584" s="16"/>
      <c r="CT584" s="16"/>
      <c r="CU584" s="16"/>
      <c r="CV584" s="16"/>
      <c r="CW584" s="16"/>
      <c r="CX584" s="16"/>
      <c r="CY584" s="16"/>
      <c r="CZ584" s="16"/>
      <c r="DA584" s="16"/>
      <c r="DB584" s="16"/>
      <c r="DC584" s="16"/>
      <c r="DD584" s="16"/>
      <c r="DE584" s="16"/>
      <c r="DF584" s="16"/>
      <c r="DG584" s="16"/>
      <c r="DH584" s="16"/>
      <c r="DI584" s="16"/>
      <c r="DJ584" s="16"/>
      <c r="DK584" s="16"/>
      <c r="LK584" t="s">
        <v>16</v>
      </c>
      <c r="LL584">
        <v>12</v>
      </c>
      <c r="LM584" t="s">
        <v>12</v>
      </c>
    </row>
    <row r="585" spans="1:325" ht="15.75" thickBot="1" x14ac:dyDescent="0.3">
      <c r="A585" s="9" t="s">
        <v>12</v>
      </c>
      <c r="B585" s="10" t="s">
        <v>57</v>
      </c>
      <c r="C585" s="10" t="s">
        <v>41</v>
      </c>
      <c r="D585" s="11">
        <v>44358.643750000003</v>
      </c>
      <c r="E585" s="11">
        <f>DATE(YEAR($D585),MONTH($D585)-1,DAY($D585))</f>
        <v>44327</v>
      </c>
      <c r="F585" s="11">
        <f>DATE(YEAR($E585),MONTH($E585),DAY($E585)+$LL585*30.4/10000)</f>
        <v>45056</v>
      </c>
      <c r="G585" s="11">
        <f>DATE(YEAR($F585),MONTH($F585),DAY($F585)+$LL585*30.4/10000)</f>
        <v>45785</v>
      </c>
      <c r="H585" s="11">
        <f>DATE(YEAR($G585),MONTH($G585),DAY($G585)+$LL585*30.4/10000)</f>
        <v>46514</v>
      </c>
      <c r="I585" s="11">
        <f>DATE(YEAR($H585),MONTH($H585),DAY($H585)+$LL585*30.4/10000)</f>
        <v>47243</v>
      </c>
      <c r="J585" s="12">
        <f>DATE(YEAR($I585),MONTH($I585),DAY($I585)+$LL585*30.4/10000)</f>
        <v>47972</v>
      </c>
      <c r="K585" s="15"/>
      <c r="L585" s="16"/>
      <c r="M585" s="16"/>
      <c r="N585" s="16"/>
      <c r="O585" s="16"/>
      <c r="P585" s="16"/>
      <c r="Q585" s="16"/>
      <c r="R585" s="16"/>
      <c r="S585" s="16"/>
      <c r="T585" s="16"/>
      <c r="U585" s="16"/>
      <c r="V585" s="16"/>
      <c r="W585" s="16"/>
      <c r="X585" s="16"/>
      <c r="Y585" s="16"/>
      <c r="Z585" s="16"/>
      <c r="AA585" s="16"/>
      <c r="AB585" s="16"/>
      <c r="AC585" s="16"/>
      <c r="AD585" s="16"/>
      <c r="AE585" s="16"/>
      <c r="AF585" s="16"/>
      <c r="AG585" s="16"/>
      <c r="AH585" s="16"/>
      <c r="AI585" s="16"/>
      <c r="AJ585" s="16"/>
      <c r="AK585" s="16"/>
      <c r="AL585" s="16"/>
      <c r="AM585" s="16"/>
      <c r="AN585" s="16"/>
      <c r="AO585" s="16"/>
      <c r="AP585" s="16"/>
      <c r="AQ585" s="16"/>
      <c r="AR585" s="16"/>
      <c r="AS585" s="16"/>
      <c r="AT585" s="16"/>
      <c r="AU585" s="16"/>
      <c r="AV585" s="16"/>
      <c r="AW585" s="16"/>
      <c r="AX585" s="16"/>
      <c r="AY585" s="16"/>
      <c r="AZ585" s="16"/>
      <c r="BA585" s="16"/>
      <c r="BB585" s="16"/>
      <c r="BC585" s="16"/>
      <c r="BD585" s="16"/>
      <c r="BE585" s="16"/>
      <c r="BF585" s="16"/>
      <c r="BG585" s="16"/>
      <c r="BH585" s="16"/>
      <c r="BI585" s="16"/>
      <c r="BJ585" s="16"/>
      <c r="BK585" s="16"/>
      <c r="BL585" s="16"/>
      <c r="BM585" s="16"/>
      <c r="BN585" s="16"/>
      <c r="BO585" s="16"/>
      <c r="BP585" s="16"/>
      <c r="BQ585" s="16"/>
      <c r="BR585" s="16"/>
      <c r="BS585" s="16"/>
      <c r="BT585" s="16"/>
      <c r="BU585" s="16"/>
      <c r="BV585" s="16"/>
      <c r="BW585" s="16"/>
      <c r="BX585" s="16"/>
      <c r="BY585" s="16"/>
      <c r="BZ585" s="16"/>
      <c r="CA585" s="16"/>
      <c r="CB585" s="16">
        <v>1</v>
      </c>
      <c r="CC585" s="16"/>
      <c r="CD585" s="16"/>
      <c r="CE585" s="16"/>
      <c r="CF585" s="16"/>
      <c r="CG585" s="16"/>
      <c r="CH585" s="16"/>
      <c r="CI585" s="16"/>
      <c r="CJ585" s="16"/>
      <c r="CK585" s="16"/>
      <c r="CL585" s="16"/>
      <c r="CM585" s="16"/>
      <c r="CN585" s="16"/>
      <c r="CO585" s="16"/>
      <c r="CP585" s="16"/>
      <c r="CQ585" s="16"/>
      <c r="CR585" s="16"/>
      <c r="CS585" s="16"/>
      <c r="CT585" s="16"/>
      <c r="CU585" s="16"/>
      <c r="CV585" s="16"/>
      <c r="CW585" s="16"/>
      <c r="CX585" s="16"/>
      <c r="CY585" s="16"/>
      <c r="CZ585" s="16"/>
      <c r="DA585" s="16"/>
      <c r="DB585" s="16"/>
      <c r="DC585" s="16"/>
      <c r="DD585" s="16"/>
      <c r="DE585" s="16"/>
      <c r="DF585" s="16"/>
      <c r="DG585" s="16"/>
      <c r="DH585" s="16"/>
      <c r="DI585" s="16"/>
      <c r="DJ585" s="16"/>
      <c r="DK585" s="16"/>
      <c r="LK585" t="s">
        <v>15</v>
      </c>
      <c r="LL585">
        <v>240000</v>
      </c>
      <c r="LM585" t="s">
        <v>12</v>
      </c>
    </row>
    <row r="586" spans="1:325" ht="15.75" thickBot="1" x14ac:dyDescent="0.3">
      <c r="A586" s="9" t="s">
        <v>12</v>
      </c>
      <c r="B586" s="10" t="s">
        <v>57</v>
      </c>
      <c r="C586" s="10" t="s">
        <v>45</v>
      </c>
      <c r="D586" s="11">
        <v>44147.934027777781</v>
      </c>
      <c r="E586" s="11">
        <f>DATE(YEAR($D586),MONTH($D586),DAY($D586)-7)</f>
        <v>44140</v>
      </c>
      <c r="F586" s="11">
        <f>DATE(YEAR($E586),MONTH($E586)+$LL586,DAY($E586))</f>
        <v>44535</v>
      </c>
      <c r="G586" s="11">
        <f>DATE(YEAR($F586),MONTH($F586)+$LL586,DAY($F586))</f>
        <v>44931</v>
      </c>
      <c r="H586" s="11">
        <f>DATE(YEAR($G586),MONTH($G586)+$LL586,DAY($G586))</f>
        <v>45327</v>
      </c>
      <c r="I586" s="11">
        <f>DATE(YEAR($H586),MONTH($H586)+$LL586,DAY($H586))</f>
        <v>45721</v>
      </c>
      <c r="J586" s="12">
        <f>DATE(YEAR($I586),MONTH($I586)+$LL586,DAY($I586))</f>
        <v>46117</v>
      </c>
      <c r="K586" s="15"/>
      <c r="L586" s="16"/>
      <c r="M586" s="16"/>
      <c r="N586" s="16"/>
      <c r="O586" s="16"/>
      <c r="P586" s="16"/>
      <c r="Q586" s="16"/>
      <c r="R586" s="16"/>
      <c r="S586" s="16"/>
      <c r="T586" s="16"/>
      <c r="U586" s="16"/>
      <c r="V586" s="16"/>
      <c r="W586" s="16"/>
      <c r="X586" s="16"/>
      <c r="Y586" s="16"/>
      <c r="Z586" s="16"/>
      <c r="AA586" s="16"/>
      <c r="AB586" s="16"/>
      <c r="AC586" s="16"/>
      <c r="AD586" s="16"/>
      <c r="AE586" s="16"/>
      <c r="AF586" s="16"/>
      <c r="AG586" s="16"/>
      <c r="AH586" s="16"/>
      <c r="AI586" s="16"/>
      <c r="AJ586" s="16"/>
      <c r="AK586" s="16"/>
      <c r="AL586" s="16"/>
      <c r="AM586" s="16"/>
      <c r="AN586" s="16"/>
      <c r="AO586" s="16"/>
      <c r="AP586" s="16"/>
      <c r="AQ586" s="16"/>
      <c r="AR586" s="16"/>
      <c r="AS586" s="16"/>
      <c r="AT586" s="16"/>
      <c r="AU586" s="16"/>
      <c r="AV586" s="16"/>
      <c r="AW586" s="16"/>
      <c r="AX586" s="16"/>
      <c r="AY586" s="16"/>
      <c r="AZ586" s="16"/>
      <c r="BA586" s="16">
        <v>1</v>
      </c>
      <c r="BB586" s="16"/>
      <c r="BC586" s="16"/>
      <c r="BD586" s="16"/>
      <c r="BE586" s="16"/>
      <c r="BF586" s="16"/>
      <c r="BG586" s="16"/>
      <c r="BH586" s="16"/>
      <c r="BI586" s="16"/>
      <c r="BJ586" s="16"/>
      <c r="BK586" s="16"/>
      <c r="BL586" s="16"/>
      <c r="BM586" s="16"/>
      <c r="BN586" s="16"/>
      <c r="BO586" s="16"/>
      <c r="BP586" s="16"/>
      <c r="BQ586" s="16"/>
      <c r="BR586" s="16"/>
      <c r="BS586" s="16"/>
      <c r="BT586" s="16"/>
      <c r="BU586" s="16"/>
      <c r="BV586" s="16"/>
      <c r="BW586" s="16"/>
      <c r="BX586" s="16"/>
      <c r="BY586" s="16"/>
      <c r="BZ586" s="16"/>
      <c r="CA586" s="16"/>
      <c r="CB586" s="16"/>
      <c r="CC586" s="16"/>
      <c r="CD586" s="16"/>
      <c r="CE586" s="16"/>
      <c r="CF586" s="16"/>
      <c r="CG586" s="16"/>
      <c r="CH586" s="16"/>
      <c r="CI586" s="16"/>
      <c r="CJ586" s="16"/>
      <c r="CK586" s="16"/>
      <c r="CL586" s="16"/>
      <c r="CM586" s="16"/>
      <c r="CN586" s="16"/>
      <c r="CO586" s="16"/>
      <c r="CP586" s="16"/>
      <c r="CQ586" s="16"/>
      <c r="CR586" s="16"/>
      <c r="CS586" s="16"/>
      <c r="CT586" s="16"/>
      <c r="CU586" s="16"/>
      <c r="CV586" s="16"/>
      <c r="CW586" s="16"/>
      <c r="CX586" s="16"/>
      <c r="CY586" s="16"/>
      <c r="CZ586" s="16"/>
      <c r="DA586" s="16"/>
      <c r="DB586" s="16"/>
      <c r="DC586" s="16"/>
      <c r="DD586" s="16"/>
      <c r="DE586" s="16">
        <v>1</v>
      </c>
      <c r="DF586" s="16"/>
      <c r="DG586" s="16"/>
      <c r="DH586" s="16"/>
      <c r="DI586" s="16"/>
      <c r="DJ586" s="16"/>
      <c r="DK586" s="16"/>
      <c r="LK586" t="s">
        <v>18</v>
      </c>
      <c r="LL586">
        <v>13</v>
      </c>
      <c r="LM586" t="s">
        <v>12</v>
      </c>
    </row>
    <row r="587" spans="1:325" ht="15.75" thickBot="1" x14ac:dyDescent="0.3">
      <c r="A587" s="9" t="s">
        <v>12</v>
      </c>
      <c r="B587" s="10" t="s">
        <v>57</v>
      </c>
      <c r="C587" s="10" t="s">
        <v>42</v>
      </c>
      <c r="D587" s="11">
        <v>44441.958333333336</v>
      </c>
      <c r="E587" s="11">
        <f>DATE(YEAR($D587),MONTH($D587)-1,DAY($D587))</f>
        <v>44410</v>
      </c>
      <c r="F587" s="11">
        <f>DATE(YEAR($E587)+$LL587,MONTH($E587),DAY($E587))</f>
        <v>47332</v>
      </c>
      <c r="G587" s="11">
        <f>DATE(YEAR($F587)+$LL587,MONTH($F587),DAY($F587))</f>
        <v>50254</v>
      </c>
      <c r="H587" s="11">
        <f>DATE(YEAR($G587)+$LL587,MONTH($G587),DAY($G587))</f>
        <v>53176</v>
      </c>
      <c r="I587" s="11">
        <f>DATE(YEAR($H587)+$LL587,MONTH($H587),DAY($H587))</f>
        <v>56098</v>
      </c>
      <c r="J587" s="12">
        <f>DATE(YEAR($I587)+$LL587,MONTH($I587),DAY($I587))</f>
        <v>59020</v>
      </c>
      <c r="K587" s="15"/>
      <c r="L587" s="16"/>
      <c r="M587" s="16"/>
      <c r="N587" s="16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  <c r="AB587" s="16"/>
      <c r="AC587" s="16"/>
      <c r="AD587" s="16"/>
      <c r="AE587" s="16"/>
      <c r="AF587" s="16"/>
      <c r="AG587" s="16"/>
      <c r="AH587" s="16"/>
      <c r="AI587" s="16"/>
      <c r="AJ587" s="16"/>
      <c r="AK587" s="16"/>
      <c r="AL587" s="16"/>
      <c r="AM587" s="16"/>
      <c r="AN587" s="16"/>
      <c r="AO587" s="16"/>
      <c r="AP587" s="16"/>
      <c r="AQ587" s="16"/>
      <c r="AR587" s="16"/>
      <c r="AS587" s="16"/>
      <c r="AT587" s="16"/>
      <c r="AU587" s="16"/>
      <c r="AV587" s="16"/>
      <c r="AW587" s="16"/>
      <c r="AX587" s="16"/>
      <c r="AY587" s="16"/>
      <c r="AZ587" s="16"/>
      <c r="BA587" s="16"/>
      <c r="BB587" s="16"/>
      <c r="BC587" s="16"/>
      <c r="BD587" s="16"/>
      <c r="BE587" s="16"/>
      <c r="BF587" s="16"/>
      <c r="BG587" s="16"/>
      <c r="BH587" s="16"/>
      <c r="BI587" s="16"/>
      <c r="BJ587" s="16"/>
      <c r="BK587" s="16"/>
      <c r="BL587" s="16"/>
      <c r="BM587" s="16"/>
      <c r="BN587" s="16"/>
      <c r="BO587" s="16"/>
      <c r="BP587" s="16"/>
      <c r="BQ587" s="16"/>
      <c r="BR587" s="16"/>
      <c r="BS587" s="16"/>
      <c r="BT587" s="16"/>
      <c r="BU587" s="16"/>
      <c r="BV587" s="16"/>
      <c r="BW587" s="16"/>
      <c r="BX587" s="16"/>
      <c r="BY587" s="16"/>
      <c r="BZ587" s="16"/>
      <c r="CA587" s="16"/>
      <c r="CB587" s="16"/>
      <c r="CC587" s="16"/>
      <c r="CD587" s="16"/>
      <c r="CE587" s="16"/>
      <c r="CF587" s="16"/>
      <c r="CG587" s="16"/>
      <c r="CH587" s="16"/>
      <c r="CI587" s="16"/>
      <c r="CJ587" s="16"/>
      <c r="CK587" s="16"/>
      <c r="CL587" s="16"/>
      <c r="CM587" s="16"/>
      <c r="CN587" s="16">
        <v>1</v>
      </c>
      <c r="CO587" s="16"/>
      <c r="CP587" s="16"/>
      <c r="CQ587" s="16"/>
      <c r="CR587" s="16"/>
      <c r="CS587" s="16"/>
      <c r="CT587" s="16"/>
      <c r="CU587" s="16"/>
      <c r="CV587" s="16"/>
      <c r="CW587" s="16"/>
      <c r="CX587" s="16"/>
      <c r="CY587" s="16"/>
      <c r="CZ587" s="16"/>
      <c r="DA587" s="16"/>
      <c r="DB587" s="16"/>
      <c r="DC587" s="16"/>
      <c r="DD587" s="16"/>
      <c r="DE587" s="16"/>
      <c r="DF587" s="16"/>
      <c r="DG587" s="16"/>
      <c r="DH587" s="16"/>
      <c r="DI587" s="16"/>
      <c r="DJ587" s="16"/>
      <c r="DK587" s="16"/>
      <c r="LK587" t="s">
        <v>16</v>
      </c>
      <c r="LL587">
        <v>8</v>
      </c>
      <c r="LM587" t="s">
        <v>12</v>
      </c>
    </row>
    <row r="588" spans="1:325" ht="15.75" thickBot="1" x14ac:dyDescent="0.3">
      <c r="A588" s="9" t="s">
        <v>12</v>
      </c>
      <c r="B588" s="10" t="s">
        <v>57</v>
      </c>
      <c r="C588" s="10" t="s">
        <v>43</v>
      </c>
      <c r="D588" s="11">
        <v>44358.643750000003</v>
      </c>
      <c r="E588" s="11">
        <f>DATE(YEAR($D588),MONTH($D588)-1,DAY($D588))</f>
        <v>44327</v>
      </c>
      <c r="F588" s="11">
        <f>DATE(YEAR($E588),MONTH($E588),DAY($E588)+$LL588*30.4/10000)</f>
        <v>45056</v>
      </c>
      <c r="G588" s="11">
        <f>DATE(YEAR($F588),MONTH($F588),DAY($F588)+$LL588*30.4/10000)</f>
        <v>45785</v>
      </c>
      <c r="H588" s="11">
        <f>DATE(YEAR($G588),MONTH($G588),DAY($G588)+$LL588*30.4/10000)</f>
        <v>46514</v>
      </c>
      <c r="I588" s="11">
        <f>DATE(YEAR($H588),MONTH($H588),DAY($H588)+$LL588*30.4/10000)</f>
        <v>47243</v>
      </c>
      <c r="J588" s="12">
        <f>DATE(YEAR($I588),MONTH($I588),DAY($I588)+$LL588*30.4/10000)</f>
        <v>47972</v>
      </c>
      <c r="K588" s="15"/>
      <c r="L588" s="16"/>
      <c r="M588" s="16"/>
      <c r="N588" s="16"/>
      <c r="O588" s="16"/>
      <c r="P588" s="16"/>
      <c r="Q588" s="16"/>
      <c r="R588" s="16"/>
      <c r="S588" s="16"/>
      <c r="T588" s="16"/>
      <c r="U588" s="16"/>
      <c r="V588" s="16"/>
      <c r="W588" s="16"/>
      <c r="X588" s="16"/>
      <c r="Y588" s="16"/>
      <c r="Z588" s="16"/>
      <c r="AA588" s="16"/>
      <c r="AB588" s="16"/>
      <c r="AC588" s="16"/>
      <c r="AD588" s="16"/>
      <c r="AE588" s="16"/>
      <c r="AF588" s="16"/>
      <c r="AG588" s="16"/>
      <c r="AH588" s="16"/>
      <c r="AI588" s="16"/>
      <c r="AJ588" s="16"/>
      <c r="AK588" s="16"/>
      <c r="AL588" s="16"/>
      <c r="AM588" s="16"/>
      <c r="AN588" s="16"/>
      <c r="AO588" s="16"/>
      <c r="AP588" s="16"/>
      <c r="AQ588" s="16"/>
      <c r="AR588" s="16"/>
      <c r="AS588" s="16"/>
      <c r="AT588" s="16"/>
      <c r="AU588" s="16"/>
      <c r="AV588" s="16"/>
      <c r="AW588" s="16"/>
      <c r="AX588" s="16"/>
      <c r="AY588" s="16"/>
      <c r="AZ588" s="16"/>
      <c r="BA588" s="16"/>
      <c r="BB588" s="16"/>
      <c r="BC588" s="16"/>
      <c r="BD588" s="16"/>
      <c r="BE588" s="16"/>
      <c r="BF588" s="16"/>
      <c r="BG588" s="16"/>
      <c r="BH588" s="16"/>
      <c r="BI588" s="16"/>
      <c r="BJ588" s="16"/>
      <c r="BK588" s="16"/>
      <c r="BL588" s="16"/>
      <c r="BM588" s="16"/>
      <c r="BN588" s="16"/>
      <c r="BO588" s="16"/>
      <c r="BP588" s="16"/>
      <c r="BQ588" s="16"/>
      <c r="BR588" s="16"/>
      <c r="BS588" s="16"/>
      <c r="BT588" s="16"/>
      <c r="BU588" s="16"/>
      <c r="BV588" s="16"/>
      <c r="BW588" s="16"/>
      <c r="BX588" s="16"/>
      <c r="BY588" s="16"/>
      <c r="BZ588" s="16"/>
      <c r="CA588" s="16"/>
      <c r="CB588" s="16">
        <v>1</v>
      </c>
      <c r="CC588" s="16"/>
      <c r="CD588" s="16"/>
      <c r="CE588" s="16"/>
      <c r="CF588" s="16"/>
      <c r="CG588" s="16"/>
      <c r="CH588" s="16"/>
      <c r="CI588" s="16"/>
      <c r="CJ588" s="16"/>
      <c r="CK588" s="16"/>
      <c r="CL588" s="16"/>
      <c r="CM588" s="16"/>
      <c r="CN588" s="16"/>
      <c r="CO588" s="16"/>
      <c r="CP588" s="16"/>
      <c r="CQ588" s="16"/>
      <c r="CR588" s="16"/>
      <c r="CS588" s="16"/>
      <c r="CT588" s="16"/>
      <c r="CU588" s="16"/>
      <c r="CV588" s="16"/>
      <c r="CW588" s="16"/>
      <c r="CX588" s="16"/>
      <c r="CY588" s="16"/>
      <c r="CZ588" s="16"/>
      <c r="DA588" s="16"/>
      <c r="DB588" s="16"/>
      <c r="DC588" s="16"/>
      <c r="DD588" s="16"/>
      <c r="DE588" s="16"/>
      <c r="DF588" s="16"/>
      <c r="DG588" s="16"/>
      <c r="DH588" s="16"/>
      <c r="DI588" s="16"/>
      <c r="DJ588" s="16"/>
      <c r="DK588" s="16"/>
      <c r="LK588" t="s">
        <v>15</v>
      </c>
      <c r="LL588">
        <v>240000</v>
      </c>
      <c r="LM588" t="s">
        <v>12</v>
      </c>
    </row>
    <row r="589" spans="1:325" ht="15.75" thickBot="1" x14ac:dyDescent="0.3">
      <c r="A589" s="9" t="s">
        <v>12</v>
      </c>
      <c r="B589" s="10" t="s">
        <v>57</v>
      </c>
      <c r="C589" s="10" t="s">
        <v>44</v>
      </c>
      <c r="D589" s="11">
        <v>44100.61041666667</v>
      </c>
      <c r="E589" s="11">
        <f>DATE(YEAR($D589),MONTH($D589),DAY($D589)-7)</f>
        <v>44093</v>
      </c>
      <c r="F589" s="11">
        <f>DATE(YEAR($E589),MONTH($E589)+$LL589,DAY($E589))</f>
        <v>44670</v>
      </c>
      <c r="G589" s="11">
        <f>DATE(YEAR($F589),MONTH($F589)+$LL589,DAY($F589))</f>
        <v>45249</v>
      </c>
      <c r="H589" s="11">
        <f>DATE(YEAR($G589),MONTH($G589)+$LL589,DAY($G589))</f>
        <v>45827</v>
      </c>
      <c r="I589" s="11">
        <f>DATE(YEAR($H589),MONTH($H589)+$LL589,DAY($H589))</f>
        <v>46406</v>
      </c>
      <c r="J589" s="12">
        <f>DATE(YEAR($I589),MONTH($I589)+$LL589,DAY($I589))</f>
        <v>46984</v>
      </c>
      <c r="K589" s="15"/>
      <c r="L589" s="16"/>
      <c r="M589" s="16"/>
      <c r="N589" s="16"/>
      <c r="O589" s="16"/>
      <c r="P589" s="16"/>
      <c r="Q589" s="16"/>
      <c r="R589" s="16"/>
      <c r="S589" s="16"/>
      <c r="T589" s="16"/>
      <c r="U589" s="16"/>
      <c r="V589" s="16"/>
      <c r="W589" s="16"/>
      <c r="X589" s="16"/>
      <c r="Y589" s="16"/>
      <c r="Z589" s="16"/>
      <c r="AA589" s="16"/>
      <c r="AB589" s="16"/>
      <c r="AC589" s="16"/>
      <c r="AD589" s="16"/>
      <c r="AE589" s="16"/>
      <c r="AF589" s="16"/>
      <c r="AG589" s="16"/>
      <c r="AH589" s="16"/>
      <c r="AI589" s="16"/>
      <c r="AJ589" s="16"/>
      <c r="AK589" s="16"/>
      <c r="AL589" s="16"/>
      <c r="AM589" s="16"/>
      <c r="AN589" s="16"/>
      <c r="AO589" s="16"/>
      <c r="AP589" s="16"/>
      <c r="AQ589" s="16"/>
      <c r="AR589" s="16"/>
      <c r="AS589" s="16"/>
      <c r="AT589" s="16">
        <v>1</v>
      </c>
      <c r="AU589" s="16"/>
      <c r="AV589" s="16"/>
      <c r="AW589" s="16"/>
      <c r="AX589" s="16"/>
      <c r="AY589" s="16"/>
      <c r="AZ589" s="16"/>
      <c r="BA589" s="16"/>
      <c r="BB589" s="16"/>
      <c r="BC589" s="16"/>
      <c r="BD589" s="16"/>
      <c r="BE589" s="16"/>
      <c r="BF589" s="16"/>
      <c r="BG589" s="16"/>
      <c r="BH589" s="16"/>
      <c r="BI589" s="16"/>
      <c r="BJ589" s="16"/>
      <c r="BK589" s="16"/>
      <c r="BL589" s="16"/>
      <c r="BM589" s="16"/>
      <c r="BN589" s="16"/>
      <c r="BO589" s="16"/>
      <c r="BP589" s="16"/>
      <c r="BQ589" s="16"/>
      <c r="BR589" s="16"/>
      <c r="BS589" s="16"/>
      <c r="BT589" s="16"/>
      <c r="BU589" s="16"/>
      <c r="BV589" s="16"/>
      <c r="BW589" s="16"/>
      <c r="BX589" s="16"/>
      <c r="BY589" s="16"/>
      <c r="BZ589" s="16"/>
      <c r="CA589" s="16"/>
      <c r="CB589" s="16"/>
      <c r="CC589" s="16"/>
      <c r="CD589" s="16"/>
      <c r="CE589" s="16"/>
      <c r="CF589" s="16"/>
      <c r="CG589" s="16"/>
      <c r="CH589" s="16"/>
      <c r="CI589" s="16"/>
      <c r="CJ589" s="16"/>
      <c r="CK589" s="16"/>
      <c r="CL589" s="16"/>
      <c r="CM589" s="16"/>
      <c r="CN589" s="16"/>
      <c r="CO589" s="16"/>
      <c r="CP589" s="16"/>
      <c r="CQ589" s="16"/>
      <c r="CR589" s="16"/>
      <c r="CS589" s="16"/>
      <c r="CT589" s="16"/>
      <c r="CU589" s="16"/>
      <c r="CV589" s="16"/>
      <c r="CW589" s="16"/>
      <c r="CX589" s="16"/>
      <c r="CY589" s="16"/>
      <c r="CZ589" s="16"/>
      <c r="DA589" s="16"/>
      <c r="DB589" s="16"/>
      <c r="DC589" s="16"/>
      <c r="DD589" s="16"/>
      <c r="DE589" s="16"/>
      <c r="DF589" s="16"/>
      <c r="DG589" s="16"/>
      <c r="DH589" s="16"/>
      <c r="DI589" s="16"/>
      <c r="DJ589" s="16"/>
      <c r="DK589" s="16"/>
      <c r="LK589" t="s">
        <v>18</v>
      </c>
      <c r="LL589">
        <v>19</v>
      </c>
      <c r="LM589" t="s">
        <v>12</v>
      </c>
    </row>
    <row r="590" spans="1:325" ht="15.75" thickBot="1" x14ac:dyDescent="0.3">
      <c r="A590" s="9" t="s">
        <v>12</v>
      </c>
      <c r="B590" s="10" t="s">
        <v>57</v>
      </c>
      <c r="C590" s="10" t="s">
        <v>32</v>
      </c>
      <c r="D590" s="11">
        <v>44358.643750000003</v>
      </c>
      <c r="E590" s="11">
        <f>DATE(YEAR($D590),MONTH($D590)-1,DAY($D590))</f>
        <v>44327</v>
      </c>
      <c r="F590" s="11">
        <f>DATE(YEAR($E590),MONTH($E590),DAY($E590)+$LL590*30.4/10000)</f>
        <v>45056</v>
      </c>
      <c r="G590" s="11">
        <f>DATE(YEAR($F590),MONTH($F590),DAY($F590)+$LL590*30.4/10000)</f>
        <v>45785</v>
      </c>
      <c r="H590" s="11">
        <f>DATE(YEAR($G590),MONTH($G590),DAY($G590)+$LL590*30.4/10000)</f>
        <v>46514</v>
      </c>
      <c r="I590" s="11">
        <f>DATE(YEAR($H590),MONTH($H590),DAY($H590)+$LL590*30.4/10000)</f>
        <v>47243</v>
      </c>
      <c r="J590" s="12">
        <f>DATE(YEAR($I590),MONTH($I590),DAY($I590)+$LL590*30.4/10000)</f>
        <v>47972</v>
      </c>
      <c r="K590" s="15"/>
      <c r="L590" s="16"/>
      <c r="M590" s="16"/>
      <c r="N590" s="16"/>
      <c r="O590" s="16"/>
      <c r="P590" s="16"/>
      <c r="Q590" s="16"/>
      <c r="R590" s="16"/>
      <c r="S590" s="16"/>
      <c r="T590" s="16"/>
      <c r="U590" s="16"/>
      <c r="V590" s="16"/>
      <c r="W590" s="16"/>
      <c r="X590" s="16"/>
      <c r="Y590" s="16"/>
      <c r="Z590" s="16"/>
      <c r="AA590" s="16"/>
      <c r="AB590" s="16"/>
      <c r="AC590" s="16"/>
      <c r="AD590" s="16"/>
      <c r="AE590" s="16"/>
      <c r="AF590" s="16"/>
      <c r="AG590" s="16"/>
      <c r="AH590" s="16"/>
      <c r="AI590" s="16"/>
      <c r="AJ590" s="16"/>
      <c r="AK590" s="16"/>
      <c r="AL590" s="16"/>
      <c r="AM590" s="16"/>
      <c r="AN590" s="16"/>
      <c r="AO590" s="16"/>
      <c r="AP590" s="16"/>
      <c r="AQ590" s="16"/>
      <c r="AR590" s="16"/>
      <c r="AS590" s="16"/>
      <c r="AT590" s="16"/>
      <c r="AU590" s="16"/>
      <c r="AV590" s="16"/>
      <c r="AW590" s="16"/>
      <c r="AX590" s="16"/>
      <c r="AY590" s="16"/>
      <c r="AZ590" s="16"/>
      <c r="BA590" s="16"/>
      <c r="BB590" s="16"/>
      <c r="BC590" s="16"/>
      <c r="BD590" s="16"/>
      <c r="BE590" s="16"/>
      <c r="BF590" s="16"/>
      <c r="BG590" s="16"/>
      <c r="BH590" s="16"/>
      <c r="BI590" s="16"/>
      <c r="BJ590" s="16"/>
      <c r="BK590" s="16"/>
      <c r="BL590" s="16"/>
      <c r="BM590" s="16"/>
      <c r="BN590" s="16"/>
      <c r="BO590" s="16"/>
      <c r="BP590" s="16"/>
      <c r="BQ590" s="16"/>
      <c r="BR590" s="16"/>
      <c r="BS590" s="16"/>
      <c r="BT590" s="16"/>
      <c r="BU590" s="16"/>
      <c r="BV590" s="16"/>
      <c r="BW590" s="16"/>
      <c r="BX590" s="16"/>
      <c r="BY590" s="16"/>
      <c r="BZ590" s="16"/>
      <c r="CA590" s="16"/>
      <c r="CB590" s="16">
        <v>1</v>
      </c>
      <c r="CC590" s="16"/>
      <c r="CD590" s="16"/>
      <c r="CE590" s="16"/>
      <c r="CF590" s="16"/>
      <c r="CG590" s="16"/>
      <c r="CH590" s="16"/>
      <c r="CI590" s="16"/>
      <c r="CJ590" s="16"/>
      <c r="CK590" s="16"/>
      <c r="CL590" s="16"/>
      <c r="CM590" s="16"/>
      <c r="CN590" s="16"/>
      <c r="CO590" s="16"/>
      <c r="CP590" s="16"/>
      <c r="CQ590" s="16"/>
      <c r="CR590" s="16"/>
      <c r="CS590" s="16"/>
      <c r="CT590" s="16"/>
      <c r="CU590" s="16"/>
      <c r="CV590" s="16"/>
      <c r="CW590" s="16"/>
      <c r="CX590" s="16"/>
      <c r="CY590" s="16"/>
      <c r="CZ590" s="16"/>
      <c r="DA590" s="16"/>
      <c r="DB590" s="16"/>
      <c r="DC590" s="16"/>
      <c r="DD590" s="16"/>
      <c r="DE590" s="16"/>
      <c r="DF590" s="16"/>
      <c r="DG590" s="16"/>
      <c r="DH590" s="16"/>
      <c r="DI590" s="16"/>
      <c r="DJ590" s="16"/>
      <c r="DK590" s="16"/>
      <c r="LK590" t="s">
        <v>15</v>
      </c>
      <c r="LL590">
        <v>240000</v>
      </c>
      <c r="LM590" t="s">
        <v>12</v>
      </c>
    </row>
    <row r="591" spans="1:325" ht="15.75" thickBot="1" x14ac:dyDescent="0.3">
      <c r="A591" s="9" t="s">
        <v>12</v>
      </c>
      <c r="B591" s="10" t="s">
        <v>57</v>
      </c>
      <c r="C591" s="10" t="s">
        <v>33</v>
      </c>
      <c r="D591" s="11">
        <v>45272.44027777778</v>
      </c>
      <c r="E591" s="11">
        <f>DATE(YEAR($D591),MONTH($D591)-1,DAY($D591))</f>
        <v>45242</v>
      </c>
      <c r="F591" s="11">
        <f>DATE(YEAR($E591),MONTH($E591),DAY($E591)+$LL591/10)</f>
        <v>45842</v>
      </c>
      <c r="G591" s="11">
        <f>DATE(YEAR($F591),MONTH($F591),DAY($F591)+$LL591/10)</f>
        <v>46442</v>
      </c>
      <c r="H591" s="11">
        <f>DATE(YEAR($G591),MONTH($G591),DAY($G591)+$LL591/10)</f>
        <v>47042</v>
      </c>
      <c r="I591" s="11">
        <f>DATE(YEAR($H591),MONTH($H591),DAY($H591)+$LL591/10)</f>
        <v>47642</v>
      </c>
      <c r="J591" s="12">
        <f>DATE(YEAR($I591),MONTH($I591),DAY($I591)+$LL591/10)</f>
        <v>48242</v>
      </c>
      <c r="K591" s="15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16"/>
      <c r="AC591" s="16"/>
      <c r="AD591" s="16"/>
      <c r="AE591" s="16"/>
      <c r="AF591" s="16"/>
      <c r="AG591" s="16"/>
      <c r="AH591" s="16"/>
      <c r="AI591" s="16"/>
      <c r="AJ591" s="16"/>
      <c r="AK591" s="16"/>
      <c r="AL591" s="16"/>
      <c r="AM591" s="16"/>
      <c r="AN591" s="16"/>
      <c r="AO591" s="16"/>
      <c r="AP591" s="16"/>
      <c r="AQ591" s="16"/>
      <c r="AR591" s="16"/>
      <c r="AS591" s="16"/>
      <c r="AT591" s="16"/>
      <c r="AU591" s="16"/>
      <c r="AV591" s="16"/>
      <c r="AW591" s="16"/>
      <c r="AX591" s="16"/>
      <c r="AY591" s="16"/>
      <c r="AZ591" s="16"/>
      <c r="BA591" s="16"/>
      <c r="BB591" s="16"/>
      <c r="BC591" s="16"/>
      <c r="BD591" s="16"/>
      <c r="BE591" s="16"/>
      <c r="BF591" s="16"/>
      <c r="BG591" s="16"/>
      <c r="BH591" s="16"/>
      <c r="BI591" s="16"/>
      <c r="BJ591" s="16"/>
      <c r="BK591" s="16"/>
      <c r="BL591" s="16"/>
      <c r="BM591" s="16"/>
      <c r="BN591" s="16"/>
      <c r="BO591" s="16"/>
      <c r="BP591" s="16"/>
      <c r="BQ591" s="16"/>
      <c r="BR591" s="16"/>
      <c r="BS591" s="16"/>
      <c r="BT591" s="16"/>
      <c r="BU591" s="16"/>
      <c r="BV591" s="16"/>
      <c r="BW591" s="16"/>
      <c r="BX591" s="16"/>
      <c r="BY591" s="16"/>
      <c r="BZ591" s="16"/>
      <c r="CA591" s="16"/>
      <c r="CB591" s="16"/>
      <c r="CC591" s="16"/>
      <c r="CD591" s="16"/>
      <c r="CE591" s="16"/>
      <c r="CF591" s="16"/>
      <c r="CG591" s="16"/>
      <c r="CH591" s="16"/>
      <c r="CI591" s="16"/>
      <c r="CJ591" s="16"/>
      <c r="CK591" s="16"/>
      <c r="CL591" s="16"/>
      <c r="CM591" s="16"/>
      <c r="CN591" s="16"/>
      <c r="CO591" s="16"/>
      <c r="CP591" s="16"/>
      <c r="CQ591" s="16"/>
      <c r="CR591" s="16"/>
      <c r="CS591" s="16"/>
      <c r="CT591" s="16"/>
      <c r="CU591" s="16"/>
      <c r="CV591" s="16"/>
      <c r="CW591" s="16"/>
      <c r="CX591" s="16"/>
      <c r="CY591" s="16"/>
      <c r="CZ591" s="16"/>
      <c r="DA591" s="16"/>
      <c r="DB591" s="16"/>
      <c r="DC591" s="16"/>
      <c r="DD591" s="16"/>
      <c r="DE591" s="16"/>
      <c r="DF591" s="16"/>
      <c r="DG591" s="16"/>
      <c r="DH591" s="16"/>
      <c r="DI591" s="16"/>
      <c r="DJ591" s="16"/>
      <c r="DK591" s="16"/>
      <c r="LK591" t="s">
        <v>21</v>
      </c>
      <c r="LL591">
        <v>6000</v>
      </c>
      <c r="LM591" t="s">
        <v>12</v>
      </c>
    </row>
    <row r="592" spans="1:325" ht="15.75" thickBot="1" x14ac:dyDescent="0.3">
      <c r="A592" s="9" t="s">
        <v>12</v>
      </c>
      <c r="B592" s="10" t="s">
        <v>57</v>
      </c>
      <c r="C592" s="10" t="s">
        <v>33</v>
      </c>
      <c r="D592" s="11">
        <v>45076.926388888889</v>
      </c>
      <c r="E592" s="11">
        <f>DATE(YEAR($D592),MONTH($D592)-1,DAY($D592))</f>
        <v>45046</v>
      </c>
      <c r="F592" s="11">
        <f>DATE(YEAR($E592),MONTH($E592),DAY($E592)+$LL592/10)</f>
        <v>45646</v>
      </c>
      <c r="G592" s="11">
        <f>DATE(YEAR($F592),MONTH($F592),DAY($F592)+$LL592/10)</f>
        <v>46246</v>
      </c>
      <c r="H592" s="11">
        <f>DATE(YEAR($G592),MONTH($G592),DAY($G592)+$LL592/10)</f>
        <v>46846</v>
      </c>
      <c r="I592" s="11">
        <f>DATE(YEAR($H592),MONTH($H592),DAY($H592)+$LL592/10)</f>
        <v>47446</v>
      </c>
      <c r="J592" s="12">
        <f>DATE(YEAR($I592),MONTH($I592),DAY($I592)+$LL592/10)</f>
        <v>48046</v>
      </c>
      <c r="K592" s="15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16"/>
      <c r="AC592" s="16"/>
      <c r="AD592" s="16"/>
      <c r="AE592" s="16"/>
      <c r="AF592" s="16"/>
      <c r="AG592" s="16"/>
      <c r="AH592" s="16"/>
      <c r="AI592" s="16"/>
      <c r="AJ592" s="16"/>
      <c r="AK592" s="16"/>
      <c r="AL592" s="16"/>
      <c r="AM592" s="16"/>
      <c r="AN592" s="16"/>
      <c r="AO592" s="16"/>
      <c r="AP592" s="16"/>
      <c r="AQ592" s="16"/>
      <c r="AR592" s="16"/>
      <c r="AS592" s="16"/>
      <c r="AT592" s="16"/>
      <c r="AU592" s="16"/>
      <c r="AV592" s="16"/>
      <c r="AW592" s="16"/>
      <c r="AX592" s="16"/>
      <c r="AY592" s="16"/>
      <c r="AZ592" s="16"/>
      <c r="BA592" s="16"/>
      <c r="BB592" s="16"/>
      <c r="BC592" s="16"/>
      <c r="BD592" s="16"/>
      <c r="BE592" s="16"/>
      <c r="BF592" s="16"/>
      <c r="BG592" s="16"/>
      <c r="BH592" s="16"/>
      <c r="BI592" s="16"/>
      <c r="BJ592" s="16"/>
      <c r="BK592" s="16"/>
      <c r="BL592" s="16"/>
      <c r="BM592" s="16"/>
      <c r="BN592" s="16"/>
      <c r="BO592" s="16"/>
      <c r="BP592" s="16"/>
      <c r="BQ592" s="16"/>
      <c r="BR592" s="16"/>
      <c r="BS592" s="16"/>
      <c r="BT592" s="16"/>
      <c r="BU592" s="16"/>
      <c r="BV592" s="16"/>
      <c r="BW592" s="16"/>
      <c r="BX592" s="16"/>
      <c r="BY592" s="16"/>
      <c r="BZ592" s="16"/>
      <c r="CA592" s="16"/>
      <c r="CB592" s="16"/>
      <c r="CC592" s="16"/>
      <c r="CD592" s="16"/>
      <c r="CE592" s="16"/>
      <c r="CF592" s="16"/>
      <c r="CG592" s="16"/>
      <c r="CH592" s="16"/>
      <c r="CI592" s="16"/>
      <c r="CJ592" s="16"/>
      <c r="CK592" s="16"/>
      <c r="CL592" s="16"/>
      <c r="CM592" s="16"/>
      <c r="CN592" s="16"/>
      <c r="CO592" s="16"/>
      <c r="CP592" s="16"/>
      <c r="CQ592" s="16"/>
      <c r="CR592" s="16"/>
      <c r="CS592" s="16"/>
      <c r="CT592" s="16"/>
      <c r="CU592" s="16"/>
      <c r="CV592" s="16"/>
      <c r="CW592" s="16"/>
      <c r="CX592" s="16"/>
      <c r="CY592" s="16"/>
      <c r="CZ592" s="16"/>
      <c r="DA592" s="16"/>
      <c r="DB592" s="16"/>
      <c r="DC592" s="16"/>
      <c r="DD592" s="16"/>
      <c r="DE592" s="16"/>
      <c r="DF592" s="16"/>
      <c r="DG592" s="16"/>
      <c r="DH592" s="16"/>
      <c r="DI592" s="16"/>
      <c r="DJ592" s="16"/>
      <c r="DK592" s="16"/>
      <c r="LK592" t="s">
        <v>21</v>
      </c>
      <c r="LL592">
        <v>6000</v>
      </c>
      <c r="LM592" t="s">
        <v>12</v>
      </c>
    </row>
    <row r="593" spans="1:325" ht="15.75" thickBot="1" x14ac:dyDescent="0.3">
      <c r="A593" s="9" t="s">
        <v>12</v>
      </c>
      <c r="B593" s="10" t="s">
        <v>57</v>
      </c>
      <c r="C593" s="10" t="s">
        <v>34</v>
      </c>
      <c r="D593" s="11">
        <v>44476.543055555558</v>
      </c>
      <c r="E593" s="11">
        <f>DATE(YEAR($D593),MONTH($D593),DAY($D593)-7)</f>
        <v>44469</v>
      </c>
      <c r="F593" s="11">
        <f>DATE(YEAR($E593),MONTH($E593)+$LL593,DAY($E593))</f>
        <v>45595</v>
      </c>
      <c r="G593" s="11">
        <f>DATE(YEAR($F593),MONTH($F593)+$LL593,DAY($F593))</f>
        <v>46721</v>
      </c>
      <c r="H593" s="11">
        <f>DATE(YEAR($G593),MONTH($G593)+$LL593,DAY($G593))</f>
        <v>47847</v>
      </c>
      <c r="I593" s="11">
        <f>DATE(YEAR($H593),MONTH($H593)+$LL593,DAY($H593))</f>
        <v>48974</v>
      </c>
      <c r="J593" s="12">
        <f>DATE(YEAR($I593),MONTH($I593)+$LL593,DAY($I593))</f>
        <v>50101</v>
      </c>
      <c r="K593" s="15"/>
      <c r="L593" s="16"/>
      <c r="M593" s="16"/>
      <c r="N593" s="16"/>
      <c r="O593" s="16"/>
      <c r="P593" s="16"/>
      <c r="Q593" s="16"/>
      <c r="R593" s="16"/>
      <c r="S593" s="16"/>
      <c r="T593" s="16"/>
      <c r="U593" s="16"/>
      <c r="V593" s="16"/>
      <c r="W593" s="16"/>
      <c r="X593" s="16"/>
      <c r="Y593" s="16"/>
      <c r="Z593" s="16"/>
      <c r="AA593" s="16"/>
      <c r="AB593" s="16"/>
      <c r="AC593" s="16"/>
      <c r="AD593" s="16"/>
      <c r="AE593" s="16"/>
      <c r="AF593" s="16"/>
      <c r="AG593" s="16"/>
      <c r="AH593" s="16"/>
      <c r="AI593" s="16"/>
      <c r="AJ593" s="16"/>
      <c r="AK593" s="16"/>
      <c r="AL593" s="16"/>
      <c r="AM593" s="16"/>
      <c r="AN593" s="16"/>
      <c r="AO593" s="16"/>
      <c r="AP593" s="16"/>
      <c r="AQ593" s="16"/>
      <c r="AR593" s="16"/>
      <c r="AS593" s="16"/>
      <c r="AT593" s="16"/>
      <c r="AU593" s="16"/>
      <c r="AV593" s="16"/>
      <c r="AW593" s="16"/>
      <c r="AX593" s="16"/>
      <c r="AY593" s="16"/>
      <c r="AZ593" s="16"/>
      <c r="BA593" s="16"/>
      <c r="BB593" s="16"/>
      <c r="BC593" s="16"/>
      <c r="BD593" s="16"/>
      <c r="BE593" s="16"/>
      <c r="BF593" s="16"/>
      <c r="BG593" s="16"/>
      <c r="BH593" s="16"/>
      <c r="BI593" s="16"/>
      <c r="BJ593" s="16"/>
      <c r="BK593" s="16"/>
      <c r="BL593" s="16"/>
      <c r="BM593" s="16"/>
      <c r="BN593" s="16"/>
      <c r="BO593" s="16"/>
      <c r="BP593" s="16"/>
      <c r="BQ593" s="16"/>
      <c r="BR593" s="16"/>
      <c r="BS593" s="16"/>
      <c r="BT593" s="16"/>
      <c r="BU593" s="16"/>
      <c r="BV593" s="16"/>
      <c r="BW593" s="16"/>
      <c r="BX593" s="16"/>
      <c r="BY593" s="16"/>
      <c r="BZ593" s="16"/>
      <c r="CA593" s="16"/>
      <c r="CB593" s="16"/>
      <c r="CC593" s="16"/>
      <c r="CD593" s="16"/>
      <c r="CE593" s="16"/>
      <c r="CF593" s="16"/>
      <c r="CG593" s="16"/>
      <c r="CH593" s="16"/>
      <c r="CI593" s="16"/>
      <c r="CJ593" s="16"/>
      <c r="CK593" s="16"/>
      <c r="CL593" s="16"/>
      <c r="CM593" s="16"/>
      <c r="CN593" s="16"/>
      <c r="CO593" s="16"/>
      <c r="CP593" s="16"/>
      <c r="CQ593" s="16"/>
      <c r="CR593" s="16"/>
      <c r="CS593" s="16"/>
      <c r="CT593" s="16"/>
      <c r="CU593" s="16"/>
      <c r="CV593" s="16">
        <v>1</v>
      </c>
      <c r="CW593" s="16"/>
      <c r="CX593" s="16"/>
      <c r="CY593" s="16"/>
      <c r="CZ593" s="16"/>
      <c r="DA593" s="16"/>
      <c r="DB593" s="16"/>
      <c r="DC593" s="16"/>
      <c r="DD593" s="16"/>
      <c r="DE593" s="16"/>
      <c r="DF593" s="16"/>
      <c r="DG593" s="16"/>
      <c r="DH593" s="16"/>
      <c r="DI593" s="16"/>
      <c r="DJ593" s="16"/>
      <c r="DK593" s="16"/>
      <c r="LK593" t="s">
        <v>18</v>
      </c>
      <c r="LL593">
        <v>37</v>
      </c>
      <c r="LM593" t="s">
        <v>12</v>
      </c>
    </row>
    <row r="594" spans="1:325" ht="15.75" thickBot="1" x14ac:dyDescent="0.3">
      <c r="A594" s="9" t="s">
        <v>12</v>
      </c>
      <c r="B594" s="10" t="s">
        <v>57</v>
      </c>
      <c r="C594" s="10" t="s">
        <v>38</v>
      </c>
      <c r="D594" s="11">
        <v>43968.918055555558</v>
      </c>
      <c r="E594" s="11">
        <f>DATE(YEAR($D594),MONTH($D594)-1,DAY($D594))</f>
        <v>43938</v>
      </c>
      <c r="F594" s="11">
        <f>DATE(YEAR($E594),MONTH($E594),DAY($E594)+$LL594*30.4/650)</f>
        <v>44779</v>
      </c>
      <c r="G594" s="11">
        <f>DATE(YEAR($F594),MONTH($F594),DAY($F594)+$LL594*30.4/650)</f>
        <v>45620</v>
      </c>
      <c r="H594" s="11">
        <f>DATE(YEAR($G594),MONTH($G594),DAY($G594)+$LL594*30.4/650)</f>
        <v>46461</v>
      </c>
      <c r="I594" s="11">
        <f>DATE(YEAR($H594),MONTH($H594),DAY($H594)+$LL594*30.4/650)</f>
        <v>47302</v>
      </c>
      <c r="J594" s="12">
        <f>DATE(YEAR($I594),MONTH($I594),DAY($I594)+$LL594*30.4/650)</f>
        <v>48143</v>
      </c>
      <c r="K594" s="15"/>
      <c r="L594" s="16"/>
      <c r="M594" s="16"/>
      <c r="N594" s="16"/>
      <c r="O594" s="16"/>
      <c r="P594" s="16"/>
      <c r="Q594" s="16"/>
      <c r="R594" s="16"/>
      <c r="S594" s="16"/>
      <c r="T594" s="16"/>
      <c r="U594" s="16"/>
      <c r="V594" s="16"/>
      <c r="W594" s="16"/>
      <c r="X594" s="16">
        <v>1</v>
      </c>
      <c r="Y594" s="16"/>
      <c r="Z594" s="16"/>
      <c r="AA594" s="16"/>
      <c r="AB594" s="16"/>
      <c r="AC594" s="16"/>
      <c r="AD594" s="16"/>
      <c r="AE594" s="16"/>
      <c r="AF594" s="16"/>
      <c r="AG594" s="16"/>
      <c r="AH594" s="16"/>
      <c r="AI594" s="16"/>
      <c r="AJ594" s="16"/>
      <c r="AK594" s="16"/>
      <c r="AL594" s="16"/>
      <c r="AM594" s="16"/>
      <c r="AN594" s="16"/>
      <c r="AO594" s="16"/>
      <c r="AP594" s="16"/>
      <c r="AQ594" s="16"/>
      <c r="AR594" s="16"/>
      <c r="AS594" s="16"/>
      <c r="AT594" s="16"/>
      <c r="AU594" s="16"/>
      <c r="AV594" s="16"/>
      <c r="AW594" s="16"/>
      <c r="AX594" s="16"/>
      <c r="AY594" s="16"/>
      <c r="AZ594" s="16"/>
      <c r="BA594" s="16"/>
      <c r="BB594" s="16"/>
      <c r="BC594" s="16"/>
      <c r="BD594" s="16"/>
      <c r="BE594" s="16"/>
      <c r="BF594" s="16"/>
      <c r="BG594" s="16"/>
      <c r="BH594" s="16"/>
      <c r="BI594" s="16"/>
      <c r="BJ594" s="16"/>
      <c r="BK594" s="16"/>
      <c r="BL594" s="16"/>
      <c r="BM594" s="16"/>
      <c r="BN594" s="16"/>
      <c r="BO594" s="16"/>
      <c r="BP594" s="16"/>
      <c r="BQ594" s="16"/>
      <c r="BR594" s="16"/>
      <c r="BS594" s="16"/>
      <c r="BT594" s="16"/>
      <c r="BU594" s="16"/>
      <c r="BV594" s="16"/>
      <c r="BW594" s="16"/>
      <c r="BX594" s="16"/>
      <c r="BY594" s="16"/>
      <c r="BZ594" s="16"/>
      <c r="CA594" s="16"/>
      <c r="CB594" s="16"/>
      <c r="CC594" s="16"/>
      <c r="CD594" s="16"/>
      <c r="CE594" s="16"/>
      <c r="CF594" s="16"/>
      <c r="CG594" s="16"/>
      <c r="CH594" s="16"/>
      <c r="CI594" s="16"/>
      <c r="CJ594" s="16"/>
      <c r="CK594" s="16"/>
      <c r="CL594" s="16"/>
      <c r="CM594" s="16"/>
      <c r="CN594" s="16"/>
      <c r="CO594" s="16"/>
      <c r="CP594" s="16"/>
      <c r="CQ594" s="16"/>
      <c r="CR594" s="16"/>
      <c r="CS594" s="16"/>
      <c r="CT594" s="16"/>
      <c r="CU594" s="16"/>
      <c r="CV594" s="16"/>
      <c r="CW594" s="16"/>
      <c r="CX594" s="16"/>
      <c r="CY594" s="16"/>
      <c r="CZ594" s="16"/>
      <c r="DA594" s="16"/>
      <c r="DB594" s="16"/>
      <c r="DC594" s="16"/>
      <c r="DD594" s="16"/>
      <c r="DE594" s="16"/>
      <c r="DF594" s="16"/>
      <c r="DG594" s="16"/>
      <c r="DH594" s="16"/>
      <c r="DI594" s="16"/>
      <c r="DJ594" s="16"/>
      <c r="DK594" s="16"/>
      <c r="LK594" t="s">
        <v>28</v>
      </c>
      <c r="LL594">
        <v>18000</v>
      </c>
      <c r="LM594" t="s">
        <v>12</v>
      </c>
    </row>
    <row r="595" spans="1:325" ht="15.75" thickBot="1" x14ac:dyDescent="0.3">
      <c r="A595" s="9" t="s">
        <v>12</v>
      </c>
      <c r="B595" s="10" t="s">
        <v>57</v>
      </c>
      <c r="C595" s="10" t="s">
        <v>35</v>
      </c>
      <c r="D595" s="11">
        <v>44358.643750000003</v>
      </c>
      <c r="E595" s="11">
        <f>DATE(YEAR($D595),MONTH($D595)-1,DAY($D595))</f>
        <v>44327</v>
      </c>
      <c r="F595" s="11">
        <f>DATE(YEAR($E595),MONTH($E595),DAY($E595)+$LL595*30.4/10000)</f>
        <v>45056</v>
      </c>
      <c r="G595" s="11">
        <f>DATE(YEAR($F595),MONTH($F595),DAY($F595)+$LL595*30.4/10000)</f>
        <v>45785</v>
      </c>
      <c r="H595" s="11">
        <f>DATE(YEAR($G595),MONTH($G595),DAY($G595)+$LL595*30.4/10000)</f>
        <v>46514</v>
      </c>
      <c r="I595" s="11">
        <f>DATE(YEAR($H595),MONTH($H595),DAY($H595)+$LL595*30.4/10000)</f>
        <v>47243</v>
      </c>
      <c r="J595" s="12">
        <f>DATE(YEAR($I595),MONTH($I595),DAY($I595)+$LL595*30.4/10000)</f>
        <v>47972</v>
      </c>
      <c r="K595" s="15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16"/>
      <c r="AC595" s="16"/>
      <c r="AD595" s="16"/>
      <c r="AE595" s="16"/>
      <c r="AF595" s="16"/>
      <c r="AG595" s="16"/>
      <c r="AH595" s="16"/>
      <c r="AI595" s="16"/>
      <c r="AJ595" s="16"/>
      <c r="AK595" s="16"/>
      <c r="AL595" s="16"/>
      <c r="AM595" s="16"/>
      <c r="AN595" s="16"/>
      <c r="AO595" s="16"/>
      <c r="AP595" s="16"/>
      <c r="AQ595" s="16"/>
      <c r="AR595" s="16"/>
      <c r="AS595" s="16"/>
      <c r="AT595" s="16"/>
      <c r="AU595" s="16"/>
      <c r="AV595" s="16"/>
      <c r="AW595" s="16"/>
      <c r="AX595" s="16"/>
      <c r="AY595" s="16"/>
      <c r="AZ595" s="16"/>
      <c r="BA595" s="16"/>
      <c r="BB595" s="16"/>
      <c r="BC595" s="16"/>
      <c r="BD595" s="16"/>
      <c r="BE595" s="16"/>
      <c r="BF595" s="16"/>
      <c r="BG595" s="16"/>
      <c r="BH595" s="16"/>
      <c r="BI595" s="16"/>
      <c r="BJ595" s="16"/>
      <c r="BK595" s="16"/>
      <c r="BL595" s="16"/>
      <c r="BM595" s="16"/>
      <c r="BN595" s="16"/>
      <c r="BO595" s="16"/>
      <c r="BP595" s="16"/>
      <c r="BQ595" s="16"/>
      <c r="BR595" s="16"/>
      <c r="BS595" s="16"/>
      <c r="BT595" s="16"/>
      <c r="BU595" s="16"/>
      <c r="BV595" s="16"/>
      <c r="BW595" s="16"/>
      <c r="BX595" s="16"/>
      <c r="BY595" s="16"/>
      <c r="BZ595" s="16"/>
      <c r="CA595" s="16"/>
      <c r="CB595" s="16">
        <v>1</v>
      </c>
      <c r="CC595" s="16"/>
      <c r="CD595" s="16"/>
      <c r="CE595" s="16"/>
      <c r="CF595" s="16"/>
      <c r="CG595" s="16"/>
      <c r="CH595" s="16"/>
      <c r="CI595" s="16"/>
      <c r="CJ595" s="16"/>
      <c r="CK595" s="16"/>
      <c r="CL595" s="16"/>
      <c r="CM595" s="16"/>
      <c r="CN595" s="16"/>
      <c r="CO595" s="16"/>
      <c r="CP595" s="16"/>
      <c r="CQ595" s="16"/>
      <c r="CR595" s="16"/>
      <c r="CS595" s="16"/>
      <c r="CT595" s="16"/>
      <c r="CU595" s="16"/>
      <c r="CV595" s="16"/>
      <c r="CW595" s="16"/>
      <c r="CX595" s="16"/>
      <c r="CY595" s="16"/>
      <c r="CZ595" s="16"/>
      <c r="DA595" s="16"/>
      <c r="DB595" s="16"/>
      <c r="DC595" s="16"/>
      <c r="DD595" s="16"/>
      <c r="DE595" s="16"/>
      <c r="DF595" s="16"/>
      <c r="DG595" s="16"/>
      <c r="DH595" s="16"/>
      <c r="DI595" s="16"/>
      <c r="DJ595" s="16"/>
      <c r="DK595" s="16"/>
      <c r="LK595" t="s">
        <v>15</v>
      </c>
      <c r="LL595">
        <v>240000</v>
      </c>
      <c r="LM595" t="s">
        <v>12</v>
      </c>
    </row>
    <row r="596" spans="1:325" ht="15.75" thickBot="1" x14ac:dyDescent="0.3">
      <c r="A596" s="9" t="s">
        <v>12</v>
      </c>
      <c r="B596" s="10" t="s">
        <v>57</v>
      </c>
      <c r="C596" s="10" t="s">
        <v>20</v>
      </c>
      <c r="D596" s="11">
        <v>44207.306944444441</v>
      </c>
      <c r="E596" s="11">
        <f>DATE(YEAR($D596),MONTH($D596)-1,DAY($D596))</f>
        <v>44176</v>
      </c>
      <c r="F596" s="11">
        <f>DATE(YEAR($E596),MONTH($E596),DAY($E596)+$LL596/10)</f>
        <v>44476</v>
      </c>
      <c r="G596" s="11">
        <f>DATE(YEAR($F596),MONTH($F596),DAY($F596)+$LL596/10)</f>
        <v>44776</v>
      </c>
      <c r="H596" s="11">
        <f>DATE(YEAR($G596),MONTH($G596),DAY($G596)+$LL596/10)</f>
        <v>45076</v>
      </c>
      <c r="I596" s="11">
        <f>DATE(YEAR($H596),MONTH($H596),DAY($H596)+$LL596/10)</f>
        <v>45376</v>
      </c>
      <c r="J596" s="12">
        <f>DATE(YEAR($I596),MONTH($I596),DAY($I596)+$LL596/10)</f>
        <v>45676</v>
      </c>
      <c r="K596" s="15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  <c r="AF596" s="16"/>
      <c r="AG596" s="16"/>
      <c r="AH596" s="16"/>
      <c r="AI596" s="16"/>
      <c r="AJ596" s="16"/>
      <c r="AK596" s="16"/>
      <c r="AL596" s="16"/>
      <c r="AM596" s="16"/>
      <c r="AN596" s="16"/>
      <c r="AO596" s="16"/>
      <c r="AP596" s="16"/>
      <c r="AQ596" s="16"/>
      <c r="AR596" s="16"/>
      <c r="AS596" s="16"/>
      <c r="AT596" s="16"/>
      <c r="AU596" s="16"/>
      <c r="AV596" s="16"/>
      <c r="AW596" s="16"/>
      <c r="AX596" s="16"/>
      <c r="AY596" s="16"/>
      <c r="AZ596" s="16"/>
      <c r="BA596" s="16"/>
      <c r="BB596" s="16"/>
      <c r="BC596" s="16"/>
      <c r="BD596" s="16"/>
      <c r="BE596" s="16"/>
      <c r="BF596" s="16">
        <v>1</v>
      </c>
      <c r="BG596" s="16"/>
      <c r="BH596" s="16"/>
      <c r="BI596" s="16"/>
      <c r="BJ596" s="16"/>
      <c r="BK596" s="16"/>
      <c r="BL596" s="16"/>
      <c r="BM596" s="16"/>
      <c r="BN596" s="16"/>
      <c r="BO596" s="16"/>
      <c r="BP596" s="16"/>
      <c r="BQ596" s="16"/>
      <c r="BR596" s="16"/>
      <c r="BS596" s="16"/>
      <c r="BT596" s="16"/>
      <c r="BU596" s="16"/>
      <c r="BV596" s="16"/>
      <c r="BW596" s="16"/>
      <c r="BX596" s="16"/>
      <c r="BY596" s="16"/>
      <c r="BZ596" s="16"/>
      <c r="CA596" s="16"/>
      <c r="CB596" s="16"/>
      <c r="CC596" s="16"/>
      <c r="CD596" s="16"/>
      <c r="CE596" s="16"/>
      <c r="CF596" s="16"/>
      <c r="CG596" s="16"/>
      <c r="CH596" s="16"/>
      <c r="CI596" s="16"/>
      <c r="CJ596" s="16"/>
      <c r="CK596" s="16"/>
      <c r="CL596" s="16"/>
      <c r="CM596" s="16"/>
      <c r="CN596" s="16"/>
      <c r="CO596" s="16"/>
      <c r="CP596" s="16"/>
      <c r="CQ596" s="16"/>
      <c r="CR596" s="16"/>
      <c r="CS596" s="16"/>
      <c r="CT596" s="16"/>
      <c r="CU596" s="16"/>
      <c r="CV596" s="16"/>
      <c r="CW596" s="16">
        <v>1</v>
      </c>
      <c r="CX596" s="16"/>
      <c r="CY596" s="16"/>
      <c r="CZ596" s="16"/>
      <c r="DA596" s="16"/>
      <c r="DB596" s="16"/>
      <c r="DC596" s="16"/>
      <c r="DD596" s="16"/>
      <c r="DE596" s="16"/>
      <c r="DF596" s="16"/>
      <c r="DG596" s="16"/>
      <c r="DH596" s="16"/>
      <c r="DI596" s="16"/>
      <c r="DJ596" s="16"/>
      <c r="DK596" s="16"/>
      <c r="LK596" t="s">
        <v>21</v>
      </c>
      <c r="LL596">
        <v>3000</v>
      </c>
      <c r="LM596" t="s">
        <v>12</v>
      </c>
    </row>
    <row r="597" spans="1:325" ht="15.75" thickBot="1" x14ac:dyDescent="0.3">
      <c r="A597" s="9" t="s">
        <v>12</v>
      </c>
      <c r="B597" s="10" t="s">
        <v>57</v>
      </c>
      <c r="C597" s="10" t="s">
        <v>14</v>
      </c>
      <c r="D597" s="11">
        <v>47823.492361111108</v>
      </c>
      <c r="E597" s="11">
        <f t="shared" ref="E597:E612" si="25">DATE(YEAR($D597),MONTH($D597)-2,DAY($D597))</f>
        <v>47762</v>
      </c>
      <c r="F597" s="11">
        <f>DATE(YEAR($E597)+$LL597,MONTH($E597),DAY($E597))</f>
        <v>52145</v>
      </c>
      <c r="G597" s="11">
        <f>DATE(YEAR($F597)+$LL597,MONTH($F597),DAY($F597))</f>
        <v>56528</v>
      </c>
      <c r="H597" s="11">
        <f>DATE(YEAR($G597)+$LL597,MONTH($G597),DAY($G597))</f>
        <v>60911</v>
      </c>
      <c r="I597" s="11">
        <f>DATE(YEAR($H597)+$LL597,MONTH($H597),DAY($H597))</f>
        <v>65294</v>
      </c>
      <c r="J597" s="12">
        <f>DATE(YEAR($I597)+$LL597,MONTH($I597),DAY($I597))</f>
        <v>69677</v>
      </c>
      <c r="K597" s="15"/>
      <c r="L597" s="16"/>
      <c r="M597" s="16"/>
      <c r="N597" s="16"/>
      <c r="O597" s="16"/>
      <c r="P597" s="16"/>
      <c r="Q597" s="16"/>
      <c r="R597" s="16"/>
      <c r="S597" s="16"/>
      <c r="T597" s="16"/>
      <c r="U597" s="16"/>
      <c r="V597" s="16"/>
      <c r="W597" s="16"/>
      <c r="X597" s="16"/>
      <c r="Y597" s="16"/>
      <c r="Z597" s="16"/>
      <c r="AA597" s="16"/>
      <c r="AB597" s="16"/>
      <c r="AC597" s="16"/>
      <c r="AD597" s="16"/>
      <c r="AE597" s="16"/>
      <c r="AF597" s="16"/>
      <c r="AG597" s="16"/>
      <c r="AH597" s="16"/>
      <c r="AI597" s="16"/>
      <c r="AJ597" s="16"/>
      <c r="AK597" s="16"/>
      <c r="AL597" s="16"/>
      <c r="AM597" s="16"/>
      <c r="AN597" s="16"/>
      <c r="AO597" s="16"/>
      <c r="AP597" s="16"/>
      <c r="AQ597" s="16"/>
      <c r="AR597" s="16"/>
      <c r="AS597" s="16"/>
      <c r="AT597" s="16"/>
      <c r="AU597" s="16"/>
      <c r="AV597" s="16"/>
      <c r="AW597" s="16"/>
      <c r="AX597" s="16"/>
      <c r="AY597" s="16"/>
      <c r="AZ597" s="16"/>
      <c r="BA597" s="16"/>
      <c r="BB597" s="16"/>
      <c r="BC597" s="16"/>
      <c r="BD597" s="16"/>
      <c r="BE597" s="16"/>
      <c r="BF597" s="16"/>
      <c r="BG597" s="16"/>
      <c r="BH597" s="16"/>
      <c r="BI597" s="16"/>
      <c r="BJ597" s="16"/>
      <c r="BK597" s="16"/>
      <c r="BL597" s="16"/>
      <c r="BM597" s="16"/>
      <c r="BN597" s="16"/>
      <c r="BO597" s="16"/>
      <c r="BP597" s="16"/>
      <c r="BQ597" s="16"/>
      <c r="BR597" s="16"/>
      <c r="BS597" s="16"/>
      <c r="BT597" s="16"/>
      <c r="BU597" s="16"/>
      <c r="BV597" s="16"/>
      <c r="BW597" s="16"/>
      <c r="BX597" s="16"/>
      <c r="BY597" s="16"/>
      <c r="BZ597" s="16"/>
      <c r="CA597" s="16"/>
      <c r="CB597" s="16"/>
      <c r="CC597" s="16"/>
      <c r="CD597" s="16"/>
      <c r="CE597" s="16"/>
      <c r="CF597" s="16"/>
      <c r="CG597" s="16"/>
      <c r="CH597" s="16"/>
      <c r="CI597" s="16"/>
      <c r="CJ597" s="16"/>
      <c r="CK597" s="16"/>
      <c r="CL597" s="16"/>
      <c r="CM597" s="16"/>
      <c r="CN597" s="16"/>
      <c r="CO597" s="16"/>
      <c r="CP597" s="16"/>
      <c r="CQ597" s="16"/>
      <c r="CR597" s="16"/>
      <c r="CS597" s="16"/>
      <c r="CT597" s="16"/>
      <c r="CU597" s="16"/>
      <c r="CV597" s="16"/>
      <c r="CW597" s="16"/>
      <c r="CX597" s="16"/>
      <c r="CY597" s="16"/>
      <c r="CZ597" s="16"/>
      <c r="DA597" s="16"/>
      <c r="DB597" s="16"/>
      <c r="DC597" s="16"/>
      <c r="DD597" s="16"/>
      <c r="DE597" s="16"/>
      <c r="DF597" s="16"/>
      <c r="DG597" s="16"/>
      <c r="DH597" s="16"/>
      <c r="DI597" s="16"/>
      <c r="DJ597" s="16"/>
      <c r="DK597" s="16"/>
      <c r="LK597" t="s">
        <v>16</v>
      </c>
      <c r="LL597">
        <v>12</v>
      </c>
      <c r="LM597" t="s">
        <v>12</v>
      </c>
    </row>
    <row r="598" spans="1:325" ht="15.75" thickBot="1" x14ac:dyDescent="0.3">
      <c r="A598" s="9" t="s">
        <v>12</v>
      </c>
      <c r="B598" s="10" t="s">
        <v>57</v>
      </c>
      <c r="C598" s="10" t="s">
        <v>14</v>
      </c>
      <c r="D598" s="11">
        <v>44450.411805555559</v>
      </c>
      <c r="E598" s="11">
        <f t="shared" si="25"/>
        <v>44388</v>
      </c>
      <c r="F598" s="11">
        <f>DATE(YEAR($E598),MONTH($E598),DAY($E598)+$LL598*30.4/10000)</f>
        <v>45300</v>
      </c>
      <c r="G598" s="11">
        <f>DATE(YEAR($F598),MONTH($F598),DAY($F598)+$LL598*30.4/10000)</f>
        <v>46212</v>
      </c>
      <c r="H598" s="11">
        <f>DATE(YEAR($G598),MONTH($G598),DAY($G598)+$LL598*30.4/10000)</f>
        <v>47124</v>
      </c>
      <c r="I598" s="11">
        <f>DATE(YEAR($H598),MONTH($H598),DAY($H598)+$LL598*30.4/10000)</f>
        <v>48036</v>
      </c>
      <c r="J598" s="12">
        <f>DATE(YEAR($I598),MONTH($I598),DAY($I598)+$LL598*30.4/10000)</f>
        <v>48948</v>
      </c>
      <c r="K598" s="15"/>
      <c r="L598" s="16"/>
      <c r="M598" s="16"/>
      <c r="N598" s="16"/>
      <c r="O598" s="16"/>
      <c r="P598" s="16"/>
      <c r="Q598" s="16"/>
      <c r="R598" s="16"/>
      <c r="S598" s="16"/>
      <c r="T598" s="16"/>
      <c r="U598" s="16"/>
      <c r="V598" s="16"/>
      <c r="W598" s="16"/>
      <c r="X598" s="16"/>
      <c r="Y598" s="16"/>
      <c r="Z598" s="16"/>
      <c r="AA598" s="16"/>
      <c r="AB598" s="16"/>
      <c r="AC598" s="16"/>
      <c r="AD598" s="16"/>
      <c r="AE598" s="16"/>
      <c r="AF598" s="16"/>
      <c r="AG598" s="16"/>
      <c r="AH598" s="16"/>
      <c r="AI598" s="16"/>
      <c r="AJ598" s="16"/>
      <c r="AK598" s="16"/>
      <c r="AL598" s="16"/>
      <c r="AM598" s="16"/>
      <c r="AN598" s="16"/>
      <c r="AO598" s="16"/>
      <c r="AP598" s="16"/>
      <c r="AQ598" s="16"/>
      <c r="AR598" s="16"/>
      <c r="AS598" s="16"/>
      <c r="AT598" s="16"/>
      <c r="AU598" s="16"/>
      <c r="AV598" s="16"/>
      <c r="AW598" s="16"/>
      <c r="AX598" s="16"/>
      <c r="AY598" s="16"/>
      <c r="AZ598" s="16"/>
      <c r="BA598" s="16"/>
      <c r="BB598" s="16"/>
      <c r="BC598" s="16"/>
      <c r="BD598" s="16"/>
      <c r="BE598" s="16"/>
      <c r="BF598" s="16"/>
      <c r="BG598" s="16"/>
      <c r="BH598" s="16"/>
      <c r="BI598" s="16"/>
      <c r="BJ598" s="16"/>
      <c r="BK598" s="16"/>
      <c r="BL598" s="16"/>
      <c r="BM598" s="16"/>
      <c r="BN598" s="16"/>
      <c r="BO598" s="16"/>
      <c r="BP598" s="16"/>
      <c r="BQ598" s="16"/>
      <c r="BR598" s="16"/>
      <c r="BS598" s="16"/>
      <c r="BT598" s="16"/>
      <c r="BU598" s="16"/>
      <c r="BV598" s="16"/>
      <c r="BW598" s="16"/>
      <c r="BX598" s="16"/>
      <c r="BY598" s="16"/>
      <c r="BZ598" s="16"/>
      <c r="CA598" s="16"/>
      <c r="CB598" s="16"/>
      <c r="CC598" s="16"/>
      <c r="CD598" s="16"/>
      <c r="CE598" s="16"/>
      <c r="CF598" s="16"/>
      <c r="CG598" s="16"/>
      <c r="CH598" s="16"/>
      <c r="CI598" s="16"/>
      <c r="CJ598" s="16">
        <v>1</v>
      </c>
      <c r="CK598" s="16"/>
      <c r="CL598" s="16"/>
      <c r="CM598" s="16"/>
      <c r="CN598" s="16"/>
      <c r="CO598" s="16"/>
      <c r="CP598" s="16"/>
      <c r="CQ598" s="16"/>
      <c r="CR598" s="16"/>
      <c r="CS598" s="16"/>
      <c r="CT598" s="16"/>
      <c r="CU598" s="16"/>
      <c r="CV598" s="16"/>
      <c r="CW598" s="16"/>
      <c r="CX598" s="16"/>
      <c r="CY598" s="16"/>
      <c r="CZ598" s="16"/>
      <c r="DA598" s="16"/>
      <c r="DB598" s="16"/>
      <c r="DC598" s="16"/>
      <c r="DD598" s="16"/>
      <c r="DE598" s="16"/>
      <c r="DF598" s="16"/>
      <c r="DG598" s="16"/>
      <c r="DH598" s="16"/>
      <c r="DI598" s="16"/>
      <c r="DJ598" s="16"/>
      <c r="DK598" s="16"/>
      <c r="LK598" t="s">
        <v>15</v>
      </c>
      <c r="LL598">
        <v>300000</v>
      </c>
      <c r="LM598" t="s">
        <v>12</v>
      </c>
    </row>
    <row r="599" spans="1:325" ht="15.75" thickBot="1" x14ac:dyDescent="0.3">
      <c r="A599" s="9" t="s">
        <v>12</v>
      </c>
      <c r="B599" s="10" t="s">
        <v>57</v>
      </c>
      <c r="C599" s="10" t="s">
        <v>14</v>
      </c>
      <c r="D599" s="11">
        <v>47823.492361111108</v>
      </c>
      <c r="E599" s="11">
        <f t="shared" si="25"/>
        <v>47762</v>
      </c>
      <c r="F599" s="11">
        <f>DATE(YEAR($E599)+$LL599,MONTH($E599),DAY($E599))</f>
        <v>52145</v>
      </c>
      <c r="G599" s="11">
        <f>DATE(YEAR($F599)+$LL599,MONTH($F599),DAY($F599))</f>
        <v>56528</v>
      </c>
      <c r="H599" s="11">
        <f>DATE(YEAR($G599)+$LL599,MONTH($G599),DAY($G599))</f>
        <v>60911</v>
      </c>
      <c r="I599" s="11">
        <f>DATE(YEAR($H599)+$LL599,MONTH($H599),DAY($H599))</f>
        <v>65294</v>
      </c>
      <c r="J599" s="12">
        <f>DATE(YEAR($I599)+$LL599,MONTH($I599),DAY($I599))</f>
        <v>69677</v>
      </c>
      <c r="K599" s="15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16"/>
      <c r="AC599" s="16"/>
      <c r="AD599" s="16"/>
      <c r="AE599" s="16"/>
      <c r="AF599" s="16"/>
      <c r="AG599" s="16"/>
      <c r="AH599" s="16"/>
      <c r="AI599" s="16"/>
      <c r="AJ599" s="16"/>
      <c r="AK599" s="16"/>
      <c r="AL599" s="16"/>
      <c r="AM599" s="16"/>
      <c r="AN599" s="16"/>
      <c r="AO599" s="16"/>
      <c r="AP599" s="16"/>
      <c r="AQ599" s="16"/>
      <c r="AR599" s="16"/>
      <c r="AS599" s="16"/>
      <c r="AT599" s="16"/>
      <c r="AU599" s="16"/>
      <c r="AV599" s="16"/>
      <c r="AW599" s="16"/>
      <c r="AX599" s="16"/>
      <c r="AY599" s="16"/>
      <c r="AZ599" s="16"/>
      <c r="BA599" s="16"/>
      <c r="BB599" s="16"/>
      <c r="BC599" s="16"/>
      <c r="BD599" s="16"/>
      <c r="BE599" s="16"/>
      <c r="BF599" s="16"/>
      <c r="BG599" s="16"/>
      <c r="BH599" s="16"/>
      <c r="BI599" s="16"/>
      <c r="BJ599" s="16"/>
      <c r="BK599" s="16"/>
      <c r="BL599" s="16"/>
      <c r="BM599" s="16"/>
      <c r="BN599" s="16"/>
      <c r="BO599" s="16"/>
      <c r="BP599" s="16"/>
      <c r="BQ599" s="16"/>
      <c r="BR599" s="16"/>
      <c r="BS599" s="16"/>
      <c r="BT599" s="16"/>
      <c r="BU599" s="16"/>
      <c r="BV599" s="16"/>
      <c r="BW599" s="16"/>
      <c r="BX599" s="16"/>
      <c r="BY599" s="16"/>
      <c r="BZ599" s="16"/>
      <c r="CA599" s="16"/>
      <c r="CB599" s="16"/>
      <c r="CC599" s="16"/>
      <c r="CD599" s="16"/>
      <c r="CE599" s="16"/>
      <c r="CF599" s="16"/>
      <c r="CG599" s="16"/>
      <c r="CH599" s="16"/>
      <c r="CI599" s="16"/>
      <c r="CJ599" s="16"/>
      <c r="CK599" s="16"/>
      <c r="CL599" s="16"/>
      <c r="CM599" s="16"/>
      <c r="CN599" s="16"/>
      <c r="CO599" s="16"/>
      <c r="CP599" s="16"/>
      <c r="CQ599" s="16"/>
      <c r="CR599" s="16"/>
      <c r="CS599" s="16"/>
      <c r="CT599" s="16"/>
      <c r="CU599" s="16"/>
      <c r="CV599" s="16"/>
      <c r="CW599" s="16"/>
      <c r="CX599" s="16"/>
      <c r="CY599" s="16"/>
      <c r="CZ599" s="16"/>
      <c r="DA599" s="16"/>
      <c r="DB599" s="16"/>
      <c r="DC599" s="16"/>
      <c r="DD599" s="16"/>
      <c r="DE599" s="16"/>
      <c r="DF599" s="16"/>
      <c r="DG599" s="16"/>
      <c r="DH599" s="16"/>
      <c r="DI599" s="16"/>
      <c r="DJ599" s="16"/>
      <c r="DK599" s="16"/>
      <c r="LK599" t="s">
        <v>16</v>
      </c>
      <c r="LL599">
        <v>12</v>
      </c>
      <c r="LM599" t="s">
        <v>12</v>
      </c>
    </row>
    <row r="600" spans="1:325" ht="15.75" thickBot="1" x14ac:dyDescent="0.3">
      <c r="A600" s="9" t="s">
        <v>12</v>
      </c>
      <c r="B600" s="10" t="s">
        <v>57</v>
      </c>
      <c r="C600" s="10" t="s">
        <v>14</v>
      </c>
      <c r="D600" s="11">
        <v>44450.411805555559</v>
      </c>
      <c r="E600" s="11">
        <f t="shared" si="25"/>
        <v>44388</v>
      </c>
      <c r="F600" s="11">
        <f>DATE(YEAR($E600),MONTH($E600),DAY($E600)+$LL600*30.4/10000)</f>
        <v>45300</v>
      </c>
      <c r="G600" s="11">
        <f>DATE(YEAR($F600),MONTH($F600),DAY($F600)+$LL600*30.4/10000)</f>
        <v>46212</v>
      </c>
      <c r="H600" s="11">
        <f>DATE(YEAR($G600),MONTH($G600),DAY($G600)+$LL600*30.4/10000)</f>
        <v>47124</v>
      </c>
      <c r="I600" s="11">
        <f>DATE(YEAR($H600),MONTH($H600),DAY($H600)+$LL600*30.4/10000)</f>
        <v>48036</v>
      </c>
      <c r="J600" s="12">
        <f>DATE(YEAR($I600),MONTH($I600),DAY($I600)+$LL600*30.4/10000)</f>
        <v>48948</v>
      </c>
      <c r="K600" s="15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16"/>
      <c r="AC600" s="16"/>
      <c r="AD600" s="16"/>
      <c r="AE600" s="16"/>
      <c r="AF600" s="16"/>
      <c r="AG600" s="16"/>
      <c r="AH600" s="16"/>
      <c r="AI600" s="16"/>
      <c r="AJ600" s="16"/>
      <c r="AK600" s="16"/>
      <c r="AL600" s="16"/>
      <c r="AM600" s="16"/>
      <c r="AN600" s="16"/>
      <c r="AO600" s="16"/>
      <c r="AP600" s="16"/>
      <c r="AQ600" s="16"/>
      <c r="AR600" s="16"/>
      <c r="AS600" s="16"/>
      <c r="AT600" s="16"/>
      <c r="AU600" s="16"/>
      <c r="AV600" s="16"/>
      <c r="AW600" s="16"/>
      <c r="AX600" s="16"/>
      <c r="AY600" s="16"/>
      <c r="AZ600" s="16"/>
      <c r="BA600" s="16"/>
      <c r="BB600" s="16"/>
      <c r="BC600" s="16"/>
      <c r="BD600" s="16"/>
      <c r="BE600" s="16"/>
      <c r="BF600" s="16"/>
      <c r="BG600" s="16"/>
      <c r="BH600" s="16"/>
      <c r="BI600" s="16"/>
      <c r="BJ600" s="16"/>
      <c r="BK600" s="16"/>
      <c r="BL600" s="16"/>
      <c r="BM600" s="16"/>
      <c r="BN600" s="16"/>
      <c r="BO600" s="16"/>
      <c r="BP600" s="16"/>
      <c r="BQ600" s="16"/>
      <c r="BR600" s="16"/>
      <c r="BS600" s="16"/>
      <c r="BT600" s="16"/>
      <c r="BU600" s="16"/>
      <c r="BV600" s="16"/>
      <c r="BW600" s="16"/>
      <c r="BX600" s="16"/>
      <c r="BY600" s="16"/>
      <c r="BZ600" s="16"/>
      <c r="CA600" s="16"/>
      <c r="CB600" s="16"/>
      <c r="CC600" s="16"/>
      <c r="CD600" s="16"/>
      <c r="CE600" s="16"/>
      <c r="CF600" s="16"/>
      <c r="CG600" s="16"/>
      <c r="CH600" s="16"/>
      <c r="CI600" s="16"/>
      <c r="CJ600" s="16">
        <v>1</v>
      </c>
      <c r="CK600" s="16"/>
      <c r="CL600" s="16"/>
      <c r="CM600" s="16"/>
      <c r="CN600" s="16"/>
      <c r="CO600" s="16"/>
      <c r="CP600" s="16"/>
      <c r="CQ600" s="16"/>
      <c r="CR600" s="16"/>
      <c r="CS600" s="16"/>
      <c r="CT600" s="16"/>
      <c r="CU600" s="16"/>
      <c r="CV600" s="16"/>
      <c r="CW600" s="16"/>
      <c r="CX600" s="16"/>
      <c r="CY600" s="16"/>
      <c r="CZ600" s="16"/>
      <c r="DA600" s="16"/>
      <c r="DB600" s="16"/>
      <c r="DC600" s="16"/>
      <c r="DD600" s="16"/>
      <c r="DE600" s="16"/>
      <c r="DF600" s="16"/>
      <c r="DG600" s="16"/>
      <c r="DH600" s="16"/>
      <c r="DI600" s="16"/>
      <c r="DJ600" s="16"/>
      <c r="DK600" s="16"/>
      <c r="LK600" t="s">
        <v>15</v>
      </c>
      <c r="LL600">
        <v>300000</v>
      </c>
      <c r="LM600" t="s">
        <v>12</v>
      </c>
    </row>
    <row r="601" spans="1:325" ht="15.75" thickBot="1" x14ac:dyDescent="0.3">
      <c r="A601" s="9" t="s">
        <v>12</v>
      </c>
      <c r="B601" s="10" t="s">
        <v>57</v>
      </c>
      <c r="C601" s="10" t="s">
        <v>14</v>
      </c>
      <c r="D601" s="11">
        <v>44771.069444444445</v>
      </c>
      <c r="E601" s="11">
        <f t="shared" si="25"/>
        <v>44710</v>
      </c>
      <c r="F601" s="11">
        <f>DATE(YEAR($E601),MONTH($E601),DAY($E601)+$LL601*30.4/10000)</f>
        <v>45622</v>
      </c>
      <c r="G601" s="11">
        <f>DATE(YEAR($F601),MONTH($F601),DAY($F601)+$LL601*30.4/10000)</f>
        <v>46534</v>
      </c>
      <c r="H601" s="11">
        <f>DATE(YEAR($G601),MONTH($G601),DAY($G601)+$LL601*30.4/10000)</f>
        <v>47446</v>
      </c>
      <c r="I601" s="11">
        <f>DATE(YEAR($H601),MONTH($H601),DAY($H601)+$LL601*30.4/10000)</f>
        <v>48358</v>
      </c>
      <c r="J601" s="12">
        <f>DATE(YEAR($I601),MONTH($I601),DAY($I601)+$LL601*30.4/10000)</f>
        <v>49270</v>
      </c>
      <c r="K601" s="15"/>
      <c r="L601" s="16"/>
      <c r="M601" s="16"/>
      <c r="N601" s="16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  <c r="AF601" s="16"/>
      <c r="AG601" s="16"/>
      <c r="AH601" s="16"/>
      <c r="AI601" s="16"/>
      <c r="AJ601" s="16"/>
      <c r="AK601" s="16"/>
      <c r="AL601" s="16"/>
      <c r="AM601" s="16"/>
      <c r="AN601" s="16"/>
      <c r="AO601" s="16"/>
      <c r="AP601" s="16"/>
      <c r="AQ601" s="16"/>
      <c r="AR601" s="16"/>
      <c r="AS601" s="16"/>
      <c r="AT601" s="16"/>
      <c r="AU601" s="16"/>
      <c r="AV601" s="16"/>
      <c r="AW601" s="16"/>
      <c r="AX601" s="16"/>
      <c r="AY601" s="16"/>
      <c r="AZ601" s="16"/>
      <c r="BA601" s="16"/>
      <c r="BB601" s="16"/>
      <c r="BC601" s="16"/>
      <c r="BD601" s="16"/>
      <c r="BE601" s="16"/>
      <c r="BF601" s="16"/>
      <c r="BG601" s="16"/>
      <c r="BH601" s="16"/>
      <c r="BI601" s="16"/>
      <c r="BJ601" s="16"/>
      <c r="BK601" s="16"/>
      <c r="BL601" s="16"/>
      <c r="BM601" s="16"/>
      <c r="BN601" s="16"/>
      <c r="BO601" s="16"/>
      <c r="BP601" s="16"/>
      <c r="BQ601" s="16"/>
      <c r="BR601" s="16"/>
      <c r="BS601" s="16"/>
      <c r="BT601" s="16"/>
      <c r="BU601" s="16"/>
      <c r="BV601" s="16"/>
      <c r="BW601" s="16"/>
      <c r="BX601" s="16"/>
      <c r="BY601" s="16"/>
      <c r="BZ601" s="16"/>
      <c r="CA601" s="16"/>
      <c r="CB601" s="16"/>
      <c r="CC601" s="16"/>
      <c r="CD601" s="16"/>
      <c r="CE601" s="16"/>
      <c r="CF601" s="16"/>
      <c r="CG601" s="16"/>
      <c r="CH601" s="16"/>
      <c r="CI601" s="16"/>
      <c r="CJ601" s="16"/>
      <c r="CK601" s="16"/>
      <c r="CL601" s="16"/>
      <c r="CM601" s="16"/>
      <c r="CN601" s="16"/>
      <c r="CO601" s="16"/>
      <c r="CP601" s="16"/>
      <c r="CQ601" s="16"/>
      <c r="CR601" s="16"/>
      <c r="CS601" s="16"/>
      <c r="CT601" s="16"/>
      <c r="CU601" s="16"/>
      <c r="CV601" s="16"/>
      <c r="CW601" s="16"/>
      <c r="CX601" s="16"/>
      <c r="CY601" s="16"/>
      <c r="CZ601" s="16"/>
      <c r="DA601" s="16"/>
      <c r="DB601" s="16"/>
      <c r="DC601" s="16"/>
      <c r="DD601" s="16"/>
      <c r="DE601" s="16"/>
      <c r="DF601" s="16"/>
      <c r="DG601" s="16"/>
      <c r="DH601" s="16"/>
      <c r="DI601" s="16"/>
      <c r="DJ601" s="16"/>
      <c r="DK601" s="16"/>
      <c r="LK601" t="s">
        <v>15</v>
      </c>
      <c r="LL601">
        <v>300000</v>
      </c>
      <c r="LM601" t="s">
        <v>12</v>
      </c>
    </row>
    <row r="602" spans="1:325" ht="15.75" thickBot="1" x14ac:dyDescent="0.3">
      <c r="A602" s="9" t="s">
        <v>12</v>
      </c>
      <c r="B602" s="10" t="s">
        <v>57</v>
      </c>
      <c r="C602" s="10" t="s">
        <v>14</v>
      </c>
      <c r="D602" s="11">
        <v>48165.544444444444</v>
      </c>
      <c r="E602" s="11">
        <f t="shared" si="25"/>
        <v>48104</v>
      </c>
      <c r="F602" s="11">
        <f>DATE(YEAR($E602)+$LL602,MONTH($E602),DAY($E602))</f>
        <v>52487</v>
      </c>
      <c r="G602" s="11">
        <f>DATE(YEAR($F602)+$LL602,MONTH($F602),DAY($F602))</f>
        <v>56870</v>
      </c>
      <c r="H602" s="11">
        <f>DATE(YEAR($G602)+$LL602,MONTH($G602),DAY($G602))</f>
        <v>61253</v>
      </c>
      <c r="I602" s="11">
        <f>DATE(YEAR($H602)+$LL602,MONTH($H602),DAY($H602))</f>
        <v>65636</v>
      </c>
      <c r="J602" s="12">
        <f>DATE(YEAR($I602)+$LL602,MONTH($I602),DAY($I602))</f>
        <v>70019</v>
      </c>
      <c r="K602" s="15"/>
      <c r="L602" s="16"/>
      <c r="M602" s="16"/>
      <c r="N602" s="16"/>
      <c r="O602" s="16"/>
      <c r="P602" s="16"/>
      <c r="Q602" s="16"/>
      <c r="R602" s="16"/>
      <c r="S602" s="16"/>
      <c r="T602" s="16"/>
      <c r="U602" s="16"/>
      <c r="V602" s="16"/>
      <c r="W602" s="16"/>
      <c r="X602" s="16"/>
      <c r="Y602" s="16"/>
      <c r="Z602" s="16"/>
      <c r="AA602" s="16"/>
      <c r="AB602" s="16"/>
      <c r="AC602" s="16"/>
      <c r="AD602" s="16"/>
      <c r="AE602" s="16"/>
      <c r="AF602" s="16"/>
      <c r="AG602" s="16"/>
      <c r="AH602" s="16"/>
      <c r="AI602" s="16"/>
      <c r="AJ602" s="16"/>
      <c r="AK602" s="16"/>
      <c r="AL602" s="16"/>
      <c r="AM602" s="16"/>
      <c r="AN602" s="16"/>
      <c r="AO602" s="16"/>
      <c r="AP602" s="16"/>
      <c r="AQ602" s="16"/>
      <c r="AR602" s="16"/>
      <c r="AS602" s="16"/>
      <c r="AT602" s="16"/>
      <c r="AU602" s="16"/>
      <c r="AV602" s="16"/>
      <c r="AW602" s="16"/>
      <c r="AX602" s="16"/>
      <c r="AY602" s="16"/>
      <c r="AZ602" s="16"/>
      <c r="BA602" s="16"/>
      <c r="BB602" s="16"/>
      <c r="BC602" s="16"/>
      <c r="BD602" s="16"/>
      <c r="BE602" s="16"/>
      <c r="BF602" s="16"/>
      <c r="BG602" s="16"/>
      <c r="BH602" s="16"/>
      <c r="BI602" s="16"/>
      <c r="BJ602" s="16"/>
      <c r="BK602" s="16"/>
      <c r="BL602" s="16"/>
      <c r="BM602" s="16"/>
      <c r="BN602" s="16"/>
      <c r="BO602" s="16"/>
      <c r="BP602" s="16"/>
      <c r="BQ602" s="16"/>
      <c r="BR602" s="16"/>
      <c r="BS602" s="16"/>
      <c r="BT602" s="16"/>
      <c r="BU602" s="16"/>
      <c r="BV602" s="16"/>
      <c r="BW602" s="16"/>
      <c r="BX602" s="16"/>
      <c r="BY602" s="16"/>
      <c r="BZ602" s="16"/>
      <c r="CA602" s="16"/>
      <c r="CB602" s="16"/>
      <c r="CC602" s="16"/>
      <c r="CD602" s="16"/>
      <c r="CE602" s="16"/>
      <c r="CF602" s="16"/>
      <c r="CG602" s="16"/>
      <c r="CH602" s="16"/>
      <c r="CI602" s="16"/>
      <c r="CJ602" s="16"/>
      <c r="CK602" s="16"/>
      <c r="CL602" s="16"/>
      <c r="CM602" s="16"/>
      <c r="CN602" s="16"/>
      <c r="CO602" s="16"/>
      <c r="CP602" s="16"/>
      <c r="CQ602" s="16"/>
      <c r="CR602" s="16"/>
      <c r="CS602" s="16"/>
      <c r="CT602" s="16"/>
      <c r="CU602" s="16"/>
      <c r="CV602" s="16"/>
      <c r="CW602" s="16"/>
      <c r="CX602" s="16"/>
      <c r="CY602" s="16"/>
      <c r="CZ602" s="16"/>
      <c r="DA602" s="16"/>
      <c r="DB602" s="16"/>
      <c r="DC602" s="16"/>
      <c r="DD602" s="16"/>
      <c r="DE602" s="16"/>
      <c r="DF602" s="16"/>
      <c r="DG602" s="16"/>
      <c r="DH602" s="16"/>
      <c r="DI602" s="16"/>
      <c r="DJ602" s="16"/>
      <c r="DK602" s="16"/>
      <c r="LK602" t="s">
        <v>16</v>
      </c>
      <c r="LL602">
        <v>12</v>
      </c>
      <c r="LM602" t="s">
        <v>12</v>
      </c>
    </row>
    <row r="603" spans="1:325" ht="15.75" thickBot="1" x14ac:dyDescent="0.3">
      <c r="A603" s="9" t="s">
        <v>12</v>
      </c>
      <c r="B603" s="10" t="s">
        <v>57</v>
      </c>
      <c r="C603" s="10" t="s">
        <v>14</v>
      </c>
      <c r="D603" s="11">
        <v>47467.077777777777</v>
      </c>
      <c r="E603" s="11">
        <f t="shared" si="25"/>
        <v>47406</v>
      </c>
      <c r="F603" s="11">
        <f>DATE(YEAR($E603)+$LL603,MONTH($E603),DAY($E603))</f>
        <v>51789</v>
      </c>
      <c r="G603" s="11">
        <f>DATE(YEAR($F603)+$LL603,MONTH($F603),DAY($F603))</f>
        <v>56172</v>
      </c>
      <c r="H603" s="11">
        <f>DATE(YEAR($G603)+$LL603,MONTH($G603),DAY($G603))</f>
        <v>60555</v>
      </c>
      <c r="I603" s="11">
        <f>DATE(YEAR($H603)+$LL603,MONTH($H603),DAY($H603))</f>
        <v>64938</v>
      </c>
      <c r="J603" s="12">
        <f>DATE(YEAR($I603)+$LL603,MONTH($I603),DAY($I603))</f>
        <v>69321</v>
      </c>
      <c r="K603" s="15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  <c r="AF603" s="16"/>
      <c r="AG603" s="16"/>
      <c r="AH603" s="16"/>
      <c r="AI603" s="16"/>
      <c r="AJ603" s="16"/>
      <c r="AK603" s="16"/>
      <c r="AL603" s="16"/>
      <c r="AM603" s="16"/>
      <c r="AN603" s="16"/>
      <c r="AO603" s="16"/>
      <c r="AP603" s="16"/>
      <c r="AQ603" s="16"/>
      <c r="AR603" s="16"/>
      <c r="AS603" s="16"/>
      <c r="AT603" s="16"/>
      <c r="AU603" s="16"/>
      <c r="AV603" s="16"/>
      <c r="AW603" s="16"/>
      <c r="AX603" s="16"/>
      <c r="AY603" s="16"/>
      <c r="AZ603" s="16"/>
      <c r="BA603" s="16"/>
      <c r="BB603" s="16"/>
      <c r="BC603" s="16"/>
      <c r="BD603" s="16"/>
      <c r="BE603" s="16"/>
      <c r="BF603" s="16"/>
      <c r="BG603" s="16"/>
      <c r="BH603" s="16"/>
      <c r="BI603" s="16"/>
      <c r="BJ603" s="16"/>
      <c r="BK603" s="16"/>
      <c r="BL603" s="16"/>
      <c r="BM603" s="16"/>
      <c r="BN603" s="16"/>
      <c r="BO603" s="16"/>
      <c r="BP603" s="16"/>
      <c r="BQ603" s="16"/>
      <c r="BR603" s="16"/>
      <c r="BS603" s="16"/>
      <c r="BT603" s="16"/>
      <c r="BU603" s="16"/>
      <c r="BV603" s="16"/>
      <c r="BW603" s="16"/>
      <c r="BX603" s="16"/>
      <c r="BY603" s="16"/>
      <c r="BZ603" s="16"/>
      <c r="CA603" s="16"/>
      <c r="CB603" s="16"/>
      <c r="CC603" s="16"/>
      <c r="CD603" s="16"/>
      <c r="CE603" s="16"/>
      <c r="CF603" s="16"/>
      <c r="CG603" s="16"/>
      <c r="CH603" s="16"/>
      <c r="CI603" s="16"/>
      <c r="CJ603" s="16"/>
      <c r="CK603" s="16"/>
      <c r="CL603" s="16"/>
      <c r="CM603" s="16"/>
      <c r="CN603" s="16"/>
      <c r="CO603" s="16"/>
      <c r="CP603" s="16"/>
      <c r="CQ603" s="16"/>
      <c r="CR603" s="16"/>
      <c r="CS603" s="16"/>
      <c r="CT603" s="16"/>
      <c r="CU603" s="16"/>
      <c r="CV603" s="16"/>
      <c r="CW603" s="16"/>
      <c r="CX603" s="16"/>
      <c r="CY603" s="16"/>
      <c r="CZ603" s="16"/>
      <c r="DA603" s="16"/>
      <c r="DB603" s="16"/>
      <c r="DC603" s="16"/>
      <c r="DD603" s="16"/>
      <c r="DE603" s="16"/>
      <c r="DF603" s="16"/>
      <c r="DG603" s="16"/>
      <c r="DH603" s="16"/>
      <c r="DI603" s="16"/>
      <c r="DJ603" s="16"/>
      <c r="DK603" s="16"/>
      <c r="LK603" t="s">
        <v>16</v>
      </c>
      <c r="LL603">
        <v>12</v>
      </c>
      <c r="LM603" t="s">
        <v>12</v>
      </c>
    </row>
    <row r="604" spans="1:325" ht="15.75" thickBot="1" x14ac:dyDescent="0.3">
      <c r="A604" s="9" t="s">
        <v>12</v>
      </c>
      <c r="B604" s="10" t="s">
        <v>57</v>
      </c>
      <c r="C604" s="10" t="s">
        <v>14</v>
      </c>
      <c r="D604" s="11">
        <v>44121.545138888891</v>
      </c>
      <c r="E604" s="11">
        <f t="shared" si="25"/>
        <v>44060</v>
      </c>
      <c r="F604" s="11">
        <f>DATE(YEAR($E604),MONTH($E604),DAY($E604)+$LL604*30.4/10000)</f>
        <v>44972</v>
      </c>
      <c r="G604" s="11">
        <f>DATE(YEAR($F604),MONTH($F604),DAY($F604)+$LL604*30.4/10000)</f>
        <v>45884</v>
      </c>
      <c r="H604" s="11">
        <f>DATE(YEAR($G604),MONTH($G604),DAY($G604)+$LL604*30.4/10000)</f>
        <v>46796</v>
      </c>
      <c r="I604" s="11">
        <f>DATE(YEAR($H604),MONTH($H604),DAY($H604)+$LL604*30.4/10000)</f>
        <v>47708</v>
      </c>
      <c r="J604" s="12">
        <f>DATE(YEAR($I604),MONTH($I604),DAY($I604)+$LL604*30.4/10000)</f>
        <v>48620</v>
      </c>
      <c r="K604" s="15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16"/>
      <c r="AC604" s="16"/>
      <c r="AD604" s="16"/>
      <c r="AE604" s="16"/>
      <c r="AF604" s="16"/>
      <c r="AG604" s="16"/>
      <c r="AH604" s="16"/>
      <c r="AI604" s="16"/>
      <c r="AJ604" s="16"/>
      <c r="AK604" s="16"/>
      <c r="AL604" s="16"/>
      <c r="AM604" s="16"/>
      <c r="AN604" s="16"/>
      <c r="AO604" s="16"/>
      <c r="AP604" s="16">
        <v>1</v>
      </c>
      <c r="AQ604" s="16"/>
      <c r="AR604" s="16"/>
      <c r="AS604" s="16"/>
      <c r="AT604" s="16"/>
      <c r="AU604" s="16"/>
      <c r="AV604" s="16"/>
      <c r="AW604" s="16"/>
      <c r="AX604" s="16"/>
      <c r="AY604" s="16"/>
      <c r="AZ604" s="16"/>
      <c r="BA604" s="16"/>
      <c r="BB604" s="16"/>
      <c r="BC604" s="16"/>
      <c r="BD604" s="16"/>
      <c r="BE604" s="16"/>
      <c r="BF604" s="16"/>
      <c r="BG604" s="16"/>
      <c r="BH604" s="16"/>
      <c r="BI604" s="16"/>
      <c r="BJ604" s="16"/>
      <c r="BK604" s="16"/>
      <c r="BL604" s="16"/>
      <c r="BM604" s="16"/>
      <c r="BN604" s="16"/>
      <c r="BO604" s="16"/>
      <c r="BP604" s="16"/>
      <c r="BQ604" s="16"/>
      <c r="BR604" s="16"/>
      <c r="BS604" s="16"/>
      <c r="BT604" s="16"/>
      <c r="BU604" s="16"/>
      <c r="BV604" s="16"/>
      <c r="BW604" s="16"/>
      <c r="BX604" s="16"/>
      <c r="BY604" s="16"/>
      <c r="BZ604" s="16"/>
      <c r="CA604" s="16"/>
      <c r="CB604" s="16"/>
      <c r="CC604" s="16"/>
      <c r="CD604" s="16"/>
      <c r="CE604" s="16"/>
      <c r="CF604" s="16"/>
      <c r="CG604" s="16"/>
      <c r="CH604" s="16"/>
      <c r="CI604" s="16"/>
      <c r="CJ604" s="16"/>
      <c r="CK604" s="16"/>
      <c r="CL604" s="16"/>
      <c r="CM604" s="16"/>
      <c r="CN604" s="16"/>
      <c r="CO604" s="16"/>
      <c r="CP604" s="16"/>
      <c r="CQ604" s="16"/>
      <c r="CR604" s="16"/>
      <c r="CS604" s="16"/>
      <c r="CT604" s="16"/>
      <c r="CU604" s="16"/>
      <c r="CV604" s="16"/>
      <c r="CW604" s="16"/>
      <c r="CX604" s="16"/>
      <c r="CY604" s="16"/>
      <c r="CZ604" s="16"/>
      <c r="DA604" s="16"/>
      <c r="DB604" s="16"/>
      <c r="DC604" s="16"/>
      <c r="DD604" s="16"/>
      <c r="DE604" s="16"/>
      <c r="DF604" s="16"/>
      <c r="DG604" s="16"/>
      <c r="DH604" s="16"/>
      <c r="DI604" s="16"/>
      <c r="DJ604" s="16"/>
      <c r="DK604" s="16"/>
      <c r="LK604" t="s">
        <v>15</v>
      </c>
      <c r="LL604">
        <v>300000</v>
      </c>
      <c r="LM604" t="s">
        <v>12</v>
      </c>
    </row>
    <row r="605" spans="1:325" ht="15.75" thickBot="1" x14ac:dyDescent="0.3">
      <c r="A605" s="9" t="s">
        <v>12</v>
      </c>
      <c r="B605" s="10" t="s">
        <v>57</v>
      </c>
      <c r="C605" s="10" t="s">
        <v>14</v>
      </c>
      <c r="D605" s="11">
        <v>44646.053472222222</v>
      </c>
      <c r="E605" s="11">
        <f t="shared" si="25"/>
        <v>44587</v>
      </c>
      <c r="F605" s="11">
        <f>DATE(YEAR($E605),MONTH($E605),DAY($E605)+$LL605*30.4/10000)</f>
        <v>45499</v>
      </c>
      <c r="G605" s="11">
        <f>DATE(YEAR($F605),MONTH($F605),DAY($F605)+$LL605*30.4/10000)</f>
        <v>46411</v>
      </c>
      <c r="H605" s="11">
        <f>DATE(YEAR($G605),MONTH($G605),DAY($G605)+$LL605*30.4/10000)</f>
        <v>47323</v>
      </c>
      <c r="I605" s="11">
        <f>DATE(YEAR($H605),MONTH($H605),DAY($H605)+$LL605*30.4/10000)</f>
        <v>48235</v>
      </c>
      <c r="J605" s="12">
        <f>DATE(YEAR($I605),MONTH($I605),DAY($I605)+$LL605*30.4/10000)</f>
        <v>49147</v>
      </c>
      <c r="K605" s="15"/>
      <c r="L605" s="16"/>
      <c r="M605" s="16"/>
      <c r="N605" s="16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  <c r="Z605" s="16"/>
      <c r="AA605" s="16"/>
      <c r="AB605" s="16"/>
      <c r="AC605" s="16"/>
      <c r="AD605" s="16"/>
      <c r="AE605" s="16"/>
      <c r="AF605" s="16"/>
      <c r="AG605" s="16"/>
      <c r="AH605" s="16"/>
      <c r="AI605" s="16"/>
      <c r="AJ605" s="16"/>
      <c r="AK605" s="16"/>
      <c r="AL605" s="16"/>
      <c r="AM605" s="16"/>
      <c r="AN605" s="16"/>
      <c r="AO605" s="16"/>
      <c r="AP605" s="16"/>
      <c r="AQ605" s="16"/>
      <c r="AR605" s="16"/>
      <c r="AS605" s="16"/>
      <c r="AT605" s="16"/>
      <c r="AU605" s="16"/>
      <c r="AV605" s="16"/>
      <c r="AW605" s="16"/>
      <c r="AX605" s="16"/>
      <c r="AY605" s="16"/>
      <c r="AZ605" s="16"/>
      <c r="BA605" s="16"/>
      <c r="BB605" s="16"/>
      <c r="BC605" s="16"/>
      <c r="BD605" s="16"/>
      <c r="BE605" s="16"/>
      <c r="BF605" s="16"/>
      <c r="BG605" s="16"/>
      <c r="BH605" s="16"/>
      <c r="BI605" s="16"/>
      <c r="BJ605" s="16"/>
      <c r="BK605" s="16"/>
      <c r="BL605" s="16"/>
      <c r="BM605" s="16"/>
      <c r="BN605" s="16"/>
      <c r="BO605" s="16"/>
      <c r="BP605" s="16"/>
      <c r="BQ605" s="16"/>
      <c r="BR605" s="16"/>
      <c r="BS605" s="16"/>
      <c r="BT605" s="16"/>
      <c r="BU605" s="16"/>
      <c r="BV605" s="16"/>
      <c r="BW605" s="16"/>
      <c r="BX605" s="16"/>
      <c r="BY605" s="16"/>
      <c r="BZ605" s="16"/>
      <c r="CA605" s="16"/>
      <c r="CB605" s="16"/>
      <c r="CC605" s="16"/>
      <c r="CD605" s="16"/>
      <c r="CE605" s="16"/>
      <c r="CF605" s="16"/>
      <c r="CG605" s="16"/>
      <c r="CH605" s="16"/>
      <c r="CI605" s="16"/>
      <c r="CJ605" s="16"/>
      <c r="CK605" s="16"/>
      <c r="CL605" s="16"/>
      <c r="CM605" s="16"/>
      <c r="CN605" s="16"/>
      <c r="CO605" s="16"/>
      <c r="CP605" s="16"/>
      <c r="CQ605" s="16"/>
      <c r="CR605" s="16"/>
      <c r="CS605" s="16"/>
      <c r="CT605" s="16"/>
      <c r="CU605" s="16"/>
      <c r="CV605" s="16"/>
      <c r="CW605" s="16"/>
      <c r="CX605" s="16"/>
      <c r="CY605" s="16"/>
      <c r="CZ605" s="16"/>
      <c r="DA605" s="16"/>
      <c r="DB605" s="16"/>
      <c r="DC605" s="16"/>
      <c r="DD605" s="16"/>
      <c r="DE605" s="16"/>
      <c r="DF605" s="16"/>
      <c r="DG605" s="16"/>
      <c r="DH605" s="16"/>
      <c r="DI605" s="16"/>
      <c r="DJ605" s="16"/>
      <c r="DK605" s="16"/>
      <c r="LK605" t="s">
        <v>15</v>
      </c>
      <c r="LL605">
        <v>300000</v>
      </c>
      <c r="LM605" t="s">
        <v>12</v>
      </c>
    </row>
    <row r="606" spans="1:325" ht="15.75" thickBot="1" x14ac:dyDescent="0.3">
      <c r="A606" s="9" t="s">
        <v>12</v>
      </c>
      <c r="B606" s="10" t="s">
        <v>57</v>
      </c>
      <c r="C606" s="10" t="s">
        <v>14</v>
      </c>
      <c r="D606" s="11">
        <v>48013.609722222223</v>
      </c>
      <c r="E606" s="11">
        <f t="shared" si="25"/>
        <v>47952</v>
      </c>
      <c r="F606" s="11">
        <f>DATE(YEAR($E606)+$LL606,MONTH($E606),DAY($E606))</f>
        <v>52335</v>
      </c>
      <c r="G606" s="11">
        <f>DATE(YEAR($F606)+$LL606,MONTH($F606),DAY($F606))</f>
        <v>56718</v>
      </c>
      <c r="H606" s="11">
        <f>DATE(YEAR($G606)+$LL606,MONTH($G606),DAY($G606))</f>
        <v>61101</v>
      </c>
      <c r="I606" s="11">
        <f>DATE(YEAR($H606)+$LL606,MONTH($H606),DAY($H606))</f>
        <v>65484</v>
      </c>
      <c r="J606" s="12">
        <f>DATE(YEAR($I606)+$LL606,MONTH($I606),DAY($I606))</f>
        <v>69867</v>
      </c>
      <c r="K606" s="15"/>
      <c r="L606" s="16"/>
      <c r="M606" s="16"/>
      <c r="N606" s="16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  <c r="Z606" s="16"/>
      <c r="AA606" s="16"/>
      <c r="AB606" s="16"/>
      <c r="AC606" s="16"/>
      <c r="AD606" s="16"/>
      <c r="AE606" s="16"/>
      <c r="AF606" s="16"/>
      <c r="AG606" s="16"/>
      <c r="AH606" s="16"/>
      <c r="AI606" s="16"/>
      <c r="AJ606" s="16"/>
      <c r="AK606" s="16"/>
      <c r="AL606" s="16"/>
      <c r="AM606" s="16"/>
      <c r="AN606" s="16"/>
      <c r="AO606" s="16"/>
      <c r="AP606" s="16"/>
      <c r="AQ606" s="16"/>
      <c r="AR606" s="16"/>
      <c r="AS606" s="16"/>
      <c r="AT606" s="16"/>
      <c r="AU606" s="16"/>
      <c r="AV606" s="16"/>
      <c r="AW606" s="16"/>
      <c r="AX606" s="16"/>
      <c r="AY606" s="16"/>
      <c r="AZ606" s="16"/>
      <c r="BA606" s="16"/>
      <c r="BB606" s="16"/>
      <c r="BC606" s="16"/>
      <c r="BD606" s="16"/>
      <c r="BE606" s="16"/>
      <c r="BF606" s="16"/>
      <c r="BG606" s="16"/>
      <c r="BH606" s="16"/>
      <c r="BI606" s="16"/>
      <c r="BJ606" s="16"/>
      <c r="BK606" s="16"/>
      <c r="BL606" s="16"/>
      <c r="BM606" s="16"/>
      <c r="BN606" s="16"/>
      <c r="BO606" s="16"/>
      <c r="BP606" s="16"/>
      <c r="BQ606" s="16"/>
      <c r="BR606" s="16"/>
      <c r="BS606" s="16"/>
      <c r="BT606" s="16"/>
      <c r="BU606" s="16"/>
      <c r="BV606" s="16"/>
      <c r="BW606" s="16"/>
      <c r="BX606" s="16"/>
      <c r="BY606" s="16"/>
      <c r="BZ606" s="16"/>
      <c r="CA606" s="16"/>
      <c r="CB606" s="16"/>
      <c r="CC606" s="16"/>
      <c r="CD606" s="16"/>
      <c r="CE606" s="16"/>
      <c r="CF606" s="16"/>
      <c r="CG606" s="16"/>
      <c r="CH606" s="16"/>
      <c r="CI606" s="16"/>
      <c r="CJ606" s="16"/>
      <c r="CK606" s="16"/>
      <c r="CL606" s="16"/>
      <c r="CM606" s="16"/>
      <c r="CN606" s="16"/>
      <c r="CO606" s="16"/>
      <c r="CP606" s="16"/>
      <c r="CQ606" s="16"/>
      <c r="CR606" s="16"/>
      <c r="CS606" s="16"/>
      <c r="CT606" s="16"/>
      <c r="CU606" s="16"/>
      <c r="CV606" s="16"/>
      <c r="CW606" s="16"/>
      <c r="CX606" s="16"/>
      <c r="CY606" s="16"/>
      <c r="CZ606" s="16"/>
      <c r="DA606" s="16"/>
      <c r="DB606" s="16"/>
      <c r="DC606" s="16"/>
      <c r="DD606" s="16"/>
      <c r="DE606" s="16"/>
      <c r="DF606" s="16"/>
      <c r="DG606" s="16"/>
      <c r="DH606" s="16"/>
      <c r="DI606" s="16"/>
      <c r="DJ606" s="16"/>
      <c r="DK606" s="16"/>
      <c r="LK606" t="s">
        <v>16</v>
      </c>
      <c r="LL606">
        <v>12</v>
      </c>
      <c r="LM606" t="s">
        <v>12</v>
      </c>
    </row>
    <row r="607" spans="1:325" ht="15.75" thickBot="1" x14ac:dyDescent="0.3">
      <c r="A607" s="9" t="s">
        <v>12</v>
      </c>
      <c r="B607" s="10" t="s">
        <v>57</v>
      </c>
      <c r="C607" s="10" t="s">
        <v>14</v>
      </c>
      <c r="D607" s="11">
        <v>44004.034722222219</v>
      </c>
      <c r="E607" s="11">
        <f t="shared" si="25"/>
        <v>43943</v>
      </c>
      <c r="F607" s="11">
        <f>DATE(YEAR($E607),MONTH($E607),DAY($E607)+$LL607*30.4/10000)</f>
        <v>44855</v>
      </c>
      <c r="G607" s="11">
        <f>DATE(YEAR($F607),MONTH($F607),DAY($F607)+$LL607*30.4/10000)</f>
        <v>45767</v>
      </c>
      <c r="H607" s="11">
        <f>DATE(YEAR($G607),MONTH($G607),DAY($G607)+$LL607*30.4/10000)</f>
        <v>46679</v>
      </c>
      <c r="I607" s="11">
        <f>DATE(YEAR($H607),MONTH($H607),DAY($H607)+$LL607*30.4/10000)</f>
        <v>47591</v>
      </c>
      <c r="J607" s="12">
        <f>DATE(YEAR($I607),MONTH($I607),DAY($I607)+$LL607*30.4/10000)</f>
        <v>48503</v>
      </c>
      <c r="K607" s="15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>
        <v>1</v>
      </c>
      <c r="Z607" s="16"/>
      <c r="AA607" s="16"/>
      <c r="AB607" s="16"/>
      <c r="AC607" s="16"/>
      <c r="AD607" s="16"/>
      <c r="AE607" s="16"/>
      <c r="AF607" s="16"/>
      <c r="AG607" s="16"/>
      <c r="AH607" s="16"/>
      <c r="AI607" s="16"/>
      <c r="AJ607" s="16"/>
      <c r="AK607" s="16"/>
      <c r="AL607" s="16"/>
      <c r="AM607" s="16"/>
      <c r="AN607" s="16"/>
      <c r="AO607" s="16"/>
      <c r="AP607" s="16"/>
      <c r="AQ607" s="16"/>
      <c r="AR607" s="16"/>
      <c r="AS607" s="16"/>
      <c r="AT607" s="16"/>
      <c r="AU607" s="16"/>
      <c r="AV607" s="16"/>
      <c r="AW607" s="16"/>
      <c r="AX607" s="16"/>
      <c r="AY607" s="16"/>
      <c r="AZ607" s="16"/>
      <c r="BA607" s="16"/>
      <c r="BB607" s="16"/>
      <c r="BC607" s="16"/>
      <c r="BD607" s="16"/>
      <c r="BE607" s="16"/>
      <c r="BF607" s="16"/>
      <c r="BG607" s="16"/>
      <c r="BH607" s="16"/>
      <c r="BI607" s="16"/>
      <c r="BJ607" s="16"/>
      <c r="BK607" s="16"/>
      <c r="BL607" s="16"/>
      <c r="BM607" s="16"/>
      <c r="BN607" s="16"/>
      <c r="BO607" s="16"/>
      <c r="BP607" s="16"/>
      <c r="BQ607" s="16"/>
      <c r="BR607" s="16"/>
      <c r="BS607" s="16"/>
      <c r="BT607" s="16"/>
      <c r="BU607" s="16"/>
      <c r="BV607" s="16"/>
      <c r="BW607" s="16"/>
      <c r="BX607" s="16"/>
      <c r="BY607" s="16"/>
      <c r="BZ607" s="16"/>
      <c r="CA607" s="16"/>
      <c r="CB607" s="16"/>
      <c r="CC607" s="16"/>
      <c r="CD607" s="16"/>
      <c r="CE607" s="16"/>
      <c r="CF607" s="16"/>
      <c r="CG607" s="16"/>
      <c r="CH607" s="16"/>
      <c r="CI607" s="16"/>
      <c r="CJ607" s="16"/>
      <c r="CK607" s="16"/>
      <c r="CL607" s="16"/>
      <c r="CM607" s="16"/>
      <c r="CN607" s="16"/>
      <c r="CO607" s="16"/>
      <c r="CP607" s="16"/>
      <c r="CQ607" s="16"/>
      <c r="CR607" s="16"/>
      <c r="CS607" s="16"/>
      <c r="CT607" s="16"/>
      <c r="CU607" s="16"/>
      <c r="CV607" s="16"/>
      <c r="CW607" s="16"/>
      <c r="CX607" s="16"/>
      <c r="CY607" s="16"/>
      <c r="CZ607" s="16"/>
      <c r="DA607" s="16"/>
      <c r="DB607" s="16"/>
      <c r="DC607" s="16"/>
      <c r="DD607" s="16"/>
      <c r="DE607" s="16"/>
      <c r="DF607" s="16"/>
      <c r="DG607" s="16"/>
      <c r="DH607" s="16"/>
      <c r="DI607" s="16"/>
      <c r="DJ607" s="16"/>
      <c r="DK607" s="16"/>
      <c r="LK607" t="s">
        <v>15</v>
      </c>
      <c r="LL607">
        <v>300000</v>
      </c>
      <c r="LM607" t="s">
        <v>12</v>
      </c>
    </row>
    <row r="608" spans="1:325" ht="15.75" thickBot="1" x14ac:dyDescent="0.3">
      <c r="A608" s="9" t="s">
        <v>12</v>
      </c>
      <c r="B608" s="10" t="s">
        <v>57</v>
      </c>
      <c r="C608" s="10" t="s">
        <v>14</v>
      </c>
      <c r="D608" s="11">
        <v>46863.05972222222</v>
      </c>
      <c r="E608" s="11">
        <f t="shared" si="25"/>
        <v>46803</v>
      </c>
      <c r="F608" s="11">
        <f>DATE(YEAR($E608)+$LL608,MONTH($E608),DAY($E608))</f>
        <v>51186</v>
      </c>
      <c r="G608" s="11">
        <f>DATE(YEAR($F608)+$LL608,MONTH($F608),DAY($F608))</f>
        <v>55569</v>
      </c>
      <c r="H608" s="11">
        <f>DATE(YEAR($G608)+$LL608,MONTH($G608),DAY($G608))</f>
        <v>59952</v>
      </c>
      <c r="I608" s="11">
        <f>DATE(YEAR($H608)+$LL608,MONTH($H608),DAY($H608))</f>
        <v>64335</v>
      </c>
      <c r="J608" s="12">
        <f>DATE(YEAR($I608)+$LL608,MONTH($I608),DAY($I608))</f>
        <v>68718</v>
      </c>
      <c r="K608" s="15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  <c r="AF608" s="16"/>
      <c r="AG608" s="16"/>
      <c r="AH608" s="16"/>
      <c r="AI608" s="16"/>
      <c r="AJ608" s="16"/>
      <c r="AK608" s="16"/>
      <c r="AL608" s="16"/>
      <c r="AM608" s="16"/>
      <c r="AN608" s="16"/>
      <c r="AO608" s="16"/>
      <c r="AP608" s="16"/>
      <c r="AQ608" s="16"/>
      <c r="AR608" s="16"/>
      <c r="AS608" s="16"/>
      <c r="AT608" s="16"/>
      <c r="AU608" s="16"/>
      <c r="AV608" s="16"/>
      <c r="AW608" s="16"/>
      <c r="AX608" s="16"/>
      <c r="AY608" s="16"/>
      <c r="AZ608" s="16"/>
      <c r="BA608" s="16"/>
      <c r="BB608" s="16"/>
      <c r="BC608" s="16"/>
      <c r="BD608" s="16"/>
      <c r="BE608" s="16"/>
      <c r="BF608" s="16"/>
      <c r="BG608" s="16"/>
      <c r="BH608" s="16"/>
      <c r="BI608" s="16"/>
      <c r="BJ608" s="16"/>
      <c r="BK608" s="16"/>
      <c r="BL608" s="16"/>
      <c r="BM608" s="16"/>
      <c r="BN608" s="16"/>
      <c r="BO608" s="16"/>
      <c r="BP608" s="16"/>
      <c r="BQ608" s="16"/>
      <c r="BR608" s="16"/>
      <c r="BS608" s="16"/>
      <c r="BT608" s="16"/>
      <c r="BU608" s="16"/>
      <c r="BV608" s="16"/>
      <c r="BW608" s="16"/>
      <c r="BX608" s="16"/>
      <c r="BY608" s="16"/>
      <c r="BZ608" s="16"/>
      <c r="CA608" s="16"/>
      <c r="CB608" s="16"/>
      <c r="CC608" s="16"/>
      <c r="CD608" s="16"/>
      <c r="CE608" s="16"/>
      <c r="CF608" s="16"/>
      <c r="CG608" s="16"/>
      <c r="CH608" s="16"/>
      <c r="CI608" s="16"/>
      <c r="CJ608" s="16"/>
      <c r="CK608" s="16"/>
      <c r="CL608" s="16"/>
      <c r="CM608" s="16"/>
      <c r="CN608" s="16"/>
      <c r="CO608" s="16"/>
      <c r="CP608" s="16"/>
      <c r="CQ608" s="16"/>
      <c r="CR608" s="16"/>
      <c r="CS608" s="16"/>
      <c r="CT608" s="16"/>
      <c r="CU608" s="16"/>
      <c r="CV608" s="16"/>
      <c r="CW608" s="16"/>
      <c r="CX608" s="16"/>
      <c r="CY608" s="16"/>
      <c r="CZ608" s="16"/>
      <c r="DA608" s="16"/>
      <c r="DB608" s="16"/>
      <c r="DC608" s="16"/>
      <c r="DD608" s="16"/>
      <c r="DE608" s="16"/>
      <c r="DF608" s="16"/>
      <c r="DG608" s="16"/>
      <c r="DH608" s="16"/>
      <c r="DI608" s="16"/>
      <c r="DJ608" s="16"/>
      <c r="DK608" s="16"/>
      <c r="LK608" t="s">
        <v>16</v>
      </c>
      <c r="LL608">
        <v>12</v>
      </c>
      <c r="LM608" t="s">
        <v>12</v>
      </c>
    </row>
    <row r="609" spans="1:325" ht="15.75" thickBot="1" x14ac:dyDescent="0.3">
      <c r="A609" s="9" t="s">
        <v>12</v>
      </c>
      <c r="B609" s="10" t="s">
        <v>57</v>
      </c>
      <c r="C609" s="10" t="s">
        <v>14</v>
      </c>
      <c r="D609" s="11">
        <v>44598.703472222223</v>
      </c>
      <c r="E609" s="11">
        <f t="shared" si="25"/>
        <v>44536</v>
      </c>
      <c r="F609" s="11">
        <f>DATE(YEAR($E609),MONTH($E609),DAY($E609)+$LL609*30.4/10000)</f>
        <v>45448</v>
      </c>
      <c r="G609" s="11">
        <f>DATE(YEAR($F609),MONTH($F609),DAY($F609)+$LL609*30.4/10000)</f>
        <v>46360</v>
      </c>
      <c r="H609" s="11">
        <f>DATE(YEAR($G609),MONTH($G609),DAY($G609)+$LL609*30.4/10000)</f>
        <v>47272</v>
      </c>
      <c r="I609" s="11">
        <f>DATE(YEAR($H609),MONTH($H609),DAY($H609)+$LL609*30.4/10000)</f>
        <v>48184</v>
      </c>
      <c r="J609" s="12">
        <f>DATE(YEAR($I609),MONTH($I609),DAY($I609)+$LL609*30.4/10000)</f>
        <v>49096</v>
      </c>
      <c r="K609" s="15"/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  <c r="AB609" s="16"/>
      <c r="AC609" s="16"/>
      <c r="AD609" s="16"/>
      <c r="AE609" s="16"/>
      <c r="AF609" s="16"/>
      <c r="AG609" s="16"/>
      <c r="AH609" s="16"/>
      <c r="AI609" s="16"/>
      <c r="AJ609" s="16"/>
      <c r="AK609" s="16"/>
      <c r="AL609" s="16"/>
      <c r="AM609" s="16"/>
      <c r="AN609" s="16"/>
      <c r="AO609" s="16"/>
      <c r="AP609" s="16"/>
      <c r="AQ609" s="16"/>
      <c r="AR609" s="16"/>
      <c r="AS609" s="16"/>
      <c r="AT609" s="16"/>
      <c r="AU609" s="16"/>
      <c r="AV609" s="16"/>
      <c r="AW609" s="16"/>
      <c r="AX609" s="16"/>
      <c r="AY609" s="16"/>
      <c r="AZ609" s="16"/>
      <c r="BA609" s="16"/>
      <c r="BB609" s="16"/>
      <c r="BC609" s="16"/>
      <c r="BD609" s="16"/>
      <c r="BE609" s="16"/>
      <c r="BF609" s="16"/>
      <c r="BG609" s="16"/>
      <c r="BH609" s="16"/>
      <c r="BI609" s="16"/>
      <c r="BJ609" s="16"/>
      <c r="BK609" s="16"/>
      <c r="BL609" s="16"/>
      <c r="BM609" s="16"/>
      <c r="BN609" s="16"/>
      <c r="BO609" s="16"/>
      <c r="BP609" s="16"/>
      <c r="BQ609" s="16"/>
      <c r="BR609" s="16"/>
      <c r="BS609" s="16"/>
      <c r="BT609" s="16"/>
      <c r="BU609" s="16"/>
      <c r="BV609" s="16"/>
      <c r="BW609" s="16"/>
      <c r="BX609" s="16"/>
      <c r="BY609" s="16"/>
      <c r="BZ609" s="16"/>
      <c r="CA609" s="16"/>
      <c r="CB609" s="16"/>
      <c r="CC609" s="16"/>
      <c r="CD609" s="16"/>
      <c r="CE609" s="16"/>
      <c r="CF609" s="16"/>
      <c r="CG609" s="16"/>
      <c r="CH609" s="16"/>
      <c r="CI609" s="16"/>
      <c r="CJ609" s="16"/>
      <c r="CK609" s="16"/>
      <c r="CL609" s="16"/>
      <c r="CM609" s="16"/>
      <c r="CN609" s="16"/>
      <c r="CO609" s="16"/>
      <c r="CP609" s="16"/>
      <c r="CQ609" s="16"/>
      <c r="CR609" s="16"/>
      <c r="CS609" s="16"/>
      <c r="CT609" s="16"/>
      <c r="CU609" s="16"/>
      <c r="CV609" s="16"/>
      <c r="CW609" s="16"/>
      <c r="CX609" s="16"/>
      <c r="CY609" s="16"/>
      <c r="CZ609" s="16"/>
      <c r="DA609" s="16"/>
      <c r="DB609" s="16"/>
      <c r="DC609" s="16"/>
      <c r="DD609" s="16"/>
      <c r="DE609" s="16"/>
      <c r="DF609" s="16">
        <v>1</v>
      </c>
      <c r="DG609" s="16"/>
      <c r="DH609" s="16"/>
      <c r="DI609" s="16"/>
      <c r="DJ609" s="16"/>
      <c r="DK609" s="16"/>
      <c r="LK609" t="s">
        <v>15</v>
      </c>
      <c r="LL609">
        <v>300000</v>
      </c>
      <c r="LM609" t="s">
        <v>12</v>
      </c>
    </row>
    <row r="610" spans="1:325" ht="15.75" thickBot="1" x14ac:dyDescent="0.3">
      <c r="A610" s="9" t="s">
        <v>12</v>
      </c>
      <c r="B610" s="10" t="s">
        <v>57</v>
      </c>
      <c r="C610" s="10" t="s">
        <v>14</v>
      </c>
      <c r="D610" s="11">
        <v>47970.661805555559</v>
      </c>
      <c r="E610" s="11">
        <f t="shared" si="25"/>
        <v>47909</v>
      </c>
      <c r="F610" s="11">
        <f>DATE(YEAR($E610)+$LL610,MONTH($E610),DAY($E610))</f>
        <v>52292</v>
      </c>
      <c r="G610" s="11">
        <f>DATE(YEAR($F610)+$LL610,MONTH($F610),DAY($F610))</f>
        <v>56675</v>
      </c>
      <c r="H610" s="11">
        <f>DATE(YEAR($G610)+$LL610,MONTH($G610),DAY($G610))</f>
        <v>61058</v>
      </c>
      <c r="I610" s="11">
        <f>DATE(YEAR($H610)+$LL610,MONTH($H610),DAY($H610))</f>
        <v>65441</v>
      </c>
      <c r="J610" s="12">
        <f>DATE(YEAR($I610)+$LL610,MONTH($I610),DAY($I610))</f>
        <v>69824</v>
      </c>
      <c r="K610" s="15"/>
      <c r="L610" s="16"/>
      <c r="M610" s="16"/>
      <c r="N610" s="16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  <c r="Z610" s="16"/>
      <c r="AA610" s="16"/>
      <c r="AB610" s="16"/>
      <c r="AC610" s="16"/>
      <c r="AD610" s="16"/>
      <c r="AE610" s="16"/>
      <c r="AF610" s="16"/>
      <c r="AG610" s="16"/>
      <c r="AH610" s="16"/>
      <c r="AI610" s="16"/>
      <c r="AJ610" s="16"/>
      <c r="AK610" s="16"/>
      <c r="AL610" s="16"/>
      <c r="AM610" s="16"/>
      <c r="AN610" s="16"/>
      <c r="AO610" s="16"/>
      <c r="AP610" s="16"/>
      <c r="AQ610" s="16"/>
      <c r="AR610" s="16"/>
      <c r="AS610" s="16"/>
      <c r="AT610" s="16"/>
      <c r="AU610" s="16"/>
      <c r="AV610" s="16"/>
      <c r="AW610" s="16"/>
      <c r="AX610" s="16"/>
      <c r="AY610" s="16"/>
      <c r="AZ610" s="16"/>
      <c r="BA610" s="16"/>
      <c r="BB610" s="16"/>
      <c r="BC610" s="16"/>
      <c r="BD610" s="16"/>
      <c r="BE610" s="16"/>
      <c r="BF610" s="16"/>
      <c r="BG610" s="16"/>
      <c r="BH610" s="16"/>
      <c r="BI610" s="16"/>
      <c r="BJ610" s="16"/>
      <c r="BK610" s="16"/>
      <c r="BL610" s="16"/>
      <c r="BM610" s="16"/>
      <c r="BN610" s="16"/>
      <c r="BO610" s="16"/>
      <c r="BP610" s="16"/>
      <c r="BQ610" s="16"/>
      <c r="BR610" s="16"/>
      <c r="BS610" s="16"/>
      <c r="BT610" s="16"/>
      <c r="BU610" s="16"/>
      <c r="BV610" s="16"/>
      <c r="BW610" s="16"/>
      <c r="BX610" s="16"/>
      <c r="BY610" s="16"/>
      <c r="BZ610" s="16"/>
      <c r="CA610" s="16"/>
      <c r="CB610" s="16"/>
      <c r="CC610" s="16"/>
      <c r="CD610" s="16"/>
      <c r="CE610" s="16"/>
      <c r="CF610" s="16"/>
      <c r="CG610" s="16"/>
      <c r="CH610" s="16"/>
      <c r="CI610" s="16"/>
      <c r="CJ610" s="16"/>
      <c r="CK610" s="16"/>
      <c r="CL610" s="16"/>
      <c r="CM610" s="16"/>
      <c r="CN610" s="16"/>
      <c r="CO610" s="16"/>
      <c r="CP610" s="16"/>
      <c r="CQ610" s="16"/>
      <c r="CR610" s="16"/>
      <c r="CS610" s="16"/>
      <c r="CT610" s="16"/>
      <c r="CU610" s="16"/>
      <c r="CV610" s="16"/>
      <c r="CW610" s="16"/>
      <c r="CX610" s="16"/>
      <c r="CY610" s="16"/>
      <c r="CZ610" s="16"/>
      <c r="DA610" s="16"/>
      <c r="DB610" s="16"/>
      <c r="DC610" s="16"/>
      <c r="DD610" s="16"/>
      <c r="DE610" s="16"/>
      <c r="DF610" s="16"/>
      <c r="DG610" s="16"/>
      <c r="DH610" s="16"/>
      <c r="DI610" s="16"/>
      <c r="DJ610" s="16"/>
      <c r="DK610" s="16"/>
      <c r="LK610" t="s">
        <v>16</v>
      </c>
      <c r="LL610">
        <v>12</v>
      </c>
      <c r="LM610" t="s">
        <v>12</v>
      </c>
    </row>
    <row r="611" spans="1:325" ht="15.75" thickBot="1" x14ac:dyDescent="0.3">
      <c r="A611" s="9" t="s">
        <v>12</v>
      </c>
      <c r="B611" s="10" t="s">
        <v>57</v>
      </c>
      <c r="C611" s="10" t="s">
        <v>14</v>
      </c>
      <c r="D611" s="11">
        <v>47467.077777777777</v>
      </c>
      <c r="E611" s="11">
        <f t="shared" si="25"/>
        <v>47406</v>
      </c>
      <c r="F611" s="11">
        <f>DATE(YEAR($E611)+$LL611,MONTH($E611),DAY($E611))</f>
        <v>51789</v>
      </c>
      <c r="G611" s="11">
        <f>DATE(YEAR($F611)+$LL611,MONTH($F611),DAY($F611))</f>
        <v>56172</v>
      </c>
      <c r="H611" s="11">
        <f>DATE(YEAR($G611)+$LL611,MONTH($G611),DAY($G611))</f>
        <v>60555</v>
      </c>
      <c r="I611" s="11">
        <f>DATE(YEAR($H611)+$LL611,MONTH($H611),DAY($H611))</f>
        <v>64938</v>
      </c>
      <c r="J611" s="12">
        <f>DATE(YEAR($I611)+$LL611,MONTH($I611),DAY($I611))</f>
        <v>69321</v>
      </c>
      <c r="K611" s="15"/>
      <c r="L611" s="16"/>
      <c r="M611" s="16"/>
      <c r="N611" s="16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  <c r="AE611" s="16"/>
      <c r="AF611" s="16"/>
      <c r="AG611" s="16"/>
      <c r="AH611" s="16"/>
      <c r="AI611" s="16"/>
      <c r="AJ611" s="16"/>
      <c r="AK611" s="16"/>
      <c r="AL611" s="16"/>
      <c r="AM611" s="16"/>
      <c r="AN611" s="16"/>
      <c r="AO611" s="16"/>
      <c r="AP611" s="16"/>
      <c r="AQ611" s="16"/>
      <c r="AR611" s="16"/>
      <c r="AS611" s="16"/>
      <c r="AT611" s="16"/>
      <c r="AU611" s="16"/>
      <c r="AV611" s="16"/>
      <c r="AW611" s="16"/>
      <c r="AX611" s="16"/>
      <c r="AY611" s="16"/>
      <c r="AZ611" s="16"/>
      <c r="BA611" s="16"/>
      <c r="BB611" s="16"/>
      <c r="BC611" s="16"/>
      <c r="BD611" s="16"/>
      <c r="BE611" s="16"/>
      <c r="BF611" s="16"/>
      <c r="BG611" s="16"/>
      <c r="BH611" s="16"/>
      <c r="BI611" s="16"/>
      <c r="BJ611" s="16"/>
      <c r="BK611" s="16"/>
      <c r="BL611" s="16"/>
      <c r="BM611" s="16"/>
      <c r="BN611" s="16"/>
      <c r="BO611" s="16"/>
      <c r="BP611" s="16"/>
      <c r="BQ611" s="16"/>
      <c r="BR611" s="16"/>
      <c r="BS611" s="16"/>
      <c r="BT611" s="16"/>
      <c r="BU611" s="16"/>
      <c r="BV611" s="16"/>
      <c r="BW611" s="16"/>
      <c r="BX611" s="16"/>
      <c r="BY611" s="16"/>
      <c r="BZ611" s="16"/>
      <c r="CA611" s="16"/>
      <c r="CB611" s="16"/>
      <c r="CC611" s="16"/>
      <c r="CD611" s="16"/>
      <c r="CE611" s="16"/>
      <c r="CF611" s="16"/>
      <c r="CG611" s="16"/>
      <c r="CH611" s="16"/>
      <c r="CI611" s="16"/>
      <c r="CJ611" s="16"/>
      <c r="CK611" s="16"/>
      <c r="CL611" s="16"/>
      <c r="CM611" s="16"/>
      <c r="CN611" s="16"/>
      <c r="CO611" s="16"/>
      <c r="CP611" s="16"/>
      <c r="CQ611" s="16"/>
      <c r="CR611" s="16"/>
      <c r="CS611" s="16"/>
      <c r="CT611" s="16"/>
      <c r="CU611" s="16"/>
      <c r="CV611" s="16"/>
      <c r="CW611" s="16"/>
      <c r="CX611" s="16"/>
      <c r="CY611" s="16"/>
      <c r="CZ611" s="16"/>
      <c r="DA611" s="16"/>
      <c r="DB611" s="16"/>
      <c r="DC611" s="16"/>
      <c r="DD611" s="16"/>
      <c r="DE611" s="16"/>
      <c r="DF611" s="16"/>
      <c r="DG611" s="16"/>
      <c r="DH611" s="16"/>
      <c r="DI611" s="16"/>
      <c r="DJ611" s="16"/>
      <c r="DK611" s="16"/>
      <c r="LK611" t="s">
        <v>16</v>
      </c>
      <c r="LL611">
        <v>12</v>
      </c>
      <c r="LM611" t="s">
        <v>12</v>
      </c>
    </row>
    <row r="612" spans="1:325" ht="15.75" thickBot="1" x14ac:dyDescent="0.3">
      <c r="A612" s="9" t="s">
        <v>12</v>
      </c>
      <c r="B612" s="10" t="s">
        <v>57</v>
      </c>
      <c r="C612" s="10" t="s">
        <v>14</v>
      </c>
      <c r="D612" s="11">
        <v>44121.545138888891</v>
      </c>
      <c r="E612" s="11">
        <f t="shared" si="25"/>
        <v>44060</v>
      </c>
      <c r="F612" s="11">
        <f>DATE(YEAR($E612),MONTH($E612),DAY($E612)+$LL612*30.4/10000)</f>
        <v>44972</v>
      </c>
      <c r="G612" s="11">
        <f>DATE(YEAR($F612),MONTH($F612),DAY($F612)+$LL612*30.4/10000)</f>
        <v>45884</v>
      </c>
      <c r="H612" s="11">
        <f>DATE(YEAR($G612),MONTH($G612),DAY($G612)+$LL612*30.4/10000)</f>
        <v>46796</v>
      </c>
      <c r="I612" s="11">
        <f>DATE(YEAR($H612),MONTH($H612),DAY($H612)+$LL612*30.4/10000)</f>
        <v>47708</v>
      </c>
      <c r="J612" s="12">
        <f>DATE(YEAR($I612),MONTH($I612),DAY($I612)+$LL612*30.4/10000)</f>
        <v>48620</v>
      </c>
      <c r="K612" s="15"/>
      <c r="L612" s="16"/>
      <c r="M612" s="16"/>
      <c r="N612" s="16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  <c r="AE612" s="16"/>
      <c r="AF612" s="16"/>
      <c r="AG612" s="16"/>
      <c r="AH612" s="16"/>
      <c r="AI612" s="16"/>
      <c r="AJ612" s="16"/>
      <c r="AK612" s="16"/>
      <c r="AL612" s="16"/>
      <c r="AM612" s="16"/>
      <c r="AN612" s="16"/>
      <c r="AO612" s="16"/>
      <c r="AP612" s="16">
        <v>1</v>
      </c>
      <c r="AQ612" s="16"/>
      <c r="AR612" s="16"/>
      <c r="AS612" s="16"/>
      <c r="AT612" s="16"/>
      <c r="AU612" s="16"/>
      <c r="AV612" s="16"/>
      <c r="AW612" s="16"/>
      <c r="AX612" s="16"/>
      <c r="AY612" s="16"/>
      <c r="AZ612" s="16"/>
      <c r="BA612" s="16"/>
      <c r="BB612" s="16"/>
      <c r="BC612" s="16"/>
      <c r="BD612" s="16"/>
      <c r="BE612" s="16"/>
      <c r="BF612" s="16"/>
      <c r="BG612" s="16"/>
      <c r="BH612" s="16"/>
      <c r="BI612" s="16"/>
      <c r="BJ612" s="16"/>
      <c r="BK612" s="16"/>
      <c r="BL612" s="16"/>
      <c r="BM612" s="16"/>
      <c r="BN612" s="16"/>
      <c r="BO612" s="16"/>
      <c r="BP612" s="16"/>
      <c r="BQ612" s="16"/>
      <c r="BR612" s="16"/>
      <c r="BS612" s="16"/>
      <c r="BT612" s="16"/>
      <c r="BU612" s="16"/>
      <c r="BV612" s="16"/>
      <c r="BW612" s="16"/>
      <c r="BX612" s="16"/>
      <c r="BY612" s="16"/>
      <c r="BZ612" s="16"/>
      <c r="CA612" s="16"/>
      <c r="CB612" s="16"/>
      <c r="CC612" s="16"/>
      <c r="CD612" s="16"/>
      <c r="CE612" s="16"/>
      <c r="CF612" s="16"/>
      <c r="CG612" s="16"/>
      <c r="CH612" s="16"/>
      <c r="CI612" s="16"/>
      <c r="CJ612" s="16"/>
      <c r="CK612" s="16"/>
      <c r="CL612" s="16"/>
      <c r="CM612" s="16"/>
      <c r="CN612" s="16"/>
      <c r="CO612" s="16"/>
      <c r="CP612" s="16"/>
      <c r="CQ612" s="16"/>
      <c r="CR612" s="16"/>
      <c r="CS612" s="16"/>
      <c r="CT612" s="16"/>
      <c r="CU612" s="16"/>
      <c r="CV612" s="16"/>
      <c r="CW612" s="16"/>
      <c r="CX612" s="16"/>
      <c r="CY612" s="16"/>
      <c r="CZ612" s="16"/>
      <c r="DA612" s="16"/>
      <c r="DB612" s="16"/>
      <c r="DC612" s="16"/>
      <c r="DD612" s="16"/>
      <c r="DE612" s="16"/>
      <c r="DF612" s="16"/>
      <c r="DG612" s="16"/>
      <c r="DH612" s="16"/>
      <c r="DI612" s="16"/>
      <c r="DJ612" s="16"/>
      <c r="DK612" s="16"/>
      <c r="LK612" t="s">
        <v>15</v>
      </c>
      <c r="LL612">
        <v>300000</v>
      </c>
      <c r="LM612" t="s">
        <v>12</v>
      </c>
    </row>
    <row r="613" spans="1:325" ht="15.75" thickBot="1" x14ac:dyDescent="0.3">
      <c r="A613" s="9" t="s">
        <v>12</v>
      </c>
      <c r="B613" s="10" t="s">
        <v>58</v>
      </c>
      <c r="C613" s="10" t="s">
        <v>26</v>
      </c>
      <c r="D613" s="11">
        <v>44008.212500000001</v>
      </c>
      <c r="E613" s="11">
        <f>DATE(YEAR($D613),MONTH($D613)-1,DAY($D613))</f>
        <v>43977</v>
      </c>
      <c r="F613" s="11">
        <f>DATE(YEAR($E613),MONTH($E613),DAY($E613)+$LL613/10)</f>
        <v>45027</v>
      </c>
      <c r="G613" s="11">
        <f>DATE(YEAR($F613),MONTH($F613),DAY($F613)+$LL613/10)</f>
        <v>46077</v>
      </c>
      <c r="H613" s="11">
        <f>DATE(YEAR($G613),MONTH($G613),DAY($G613)+$LL613/10)</f>
        <v>47127</v>
      </c>
      <c r="I613" s="11">
        <f>DATE(YEAR($H613),MONTH($H613),DAY($H613)+$LL613/10)</f>
        <v>48177</v>
      </c>
      <c r="J613" s="12">
        <f>DATE(YEAR($I613),MONTH($I613),DAY($I613)+$LL613/10)</f>
        <v>49227</v>
      </c>
      <c r="K613" s="15"/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  <c r="Z613" s="16"/>
      <c r="AA613" s="16"/>
      <c r="AB613" s="16"/>
      <c r="AC613" s="16"/>
      <c r="AD613" s="16">
        <v>1</v>
      </c>
      <c r="AE613" s="16"/>
      <c r="AF613" s="16"/>
      <c r="AG613" s="16"/>
      <c r="AH613" s="16"/>
      <c r="AI613" s="16"/>
      <c r="AJ613" s="16"/>
      <c r="AK613" s="16"/>
      <c r="AL613" s="16"/>
      <c r="AM613" s="16"/>
      <c r="AN613" s="16"/>
      <c r="AO613" s="16"/>
      <c r="AP613" s="16"/>
      <c r="AQ613" s="16"/>
      <c r="AR613" s="16"/>
      <c r="AS613" s="16"/>
      <c r="AT613" s="16"/>
      <c r="AU613" s="16"/>
      <c r="AV613" s="16"/>
      <c r="AW613" s="16"/>
      <c r="AX613" s="16"/>
      <c r="AY613" s="16"/>
      <c r="AZ613" s="16"/>
      <c r="BA613" s="16"/>
      <c r="BB613" s="16"/>
      <c r="BC613" s="16"/>
      <c r="BD613" s="16"/>
      <c r="BE613" s="16"/>
      <c r="BF613" s="16"/>
      <c r="BG613" s="16"/>
      <c r="BH613" s="16"/>
      <c r="BI613" s="16"/>
      <c r="BJ613" s="16"/>
      <c r="BK613" s="16"/>
      <c r="BL613" s="16"/>
      <c r="BM613" s="16"/>
      <c r="BN613" s="16"/>
      <c r="BO613" s="16"/>
      <c r="BP613" s="16"/>
      <c r="BQ613" s="16"/>
      <c r="BR613" s="16"/>
      <c r="BS613" s="16"/>
      <c r="BT613" s="16"/>
      <c r="BU613" s="16"/>
      <c r="BV613" s="16"/>
      <c r="BW613" s="16"/>
      <c r="BX613" s="16"/>
      <c r="BY613" s="16"/>
      <c r="BZ613" s="16"/>
      <c r="CA613" s="16"/>
      <c r="CB613" s="16"/>
      <c r="CC613" s="16"/>
      <c r="CD613" s="16"/>
      <c r="CE613" s="16"/>
      <c r="CF613" s="16"/>
      <c r="CG613" s="16"/>
      <c r="CH613" s="16"/>
      <c r="CI613" s="16"/>
      <c r="CJ613" s="16"/>
      <c r="CK613" s="16"/>
      <c r="CL613" s="16"/>
      <c r="CM613" s="16"/>
      <c r="CN613" s="16"/>
      <c r="CO613" s="16"/>
      <c r="CP613" s="16"/>
      <c r="CQ613" s="16"/>
      <c r="CR613" s="16"/>
      <c r="CS613" s="16"/>
      <c r="CT613" s="16"/>
      <c r="CU613" s="16"/>
      <c r="CV613" s="16"/>
      <c r="CW613" s="16"/>
      <c r="CX613" s="16"/>
      <c r="CY613" s="16"/>
      <c r="CZ613" s="16"/>
      <c r="DA613" s="16"/>
      <c r="DB613" s="16"/>
      <c r="DC613" s="16"/>
      <c r="DD613" s="16"/>
      <c r="DE613" s="16"/>
      <c r="DF613" s="16"/>
      <c r="DG613" s="16"/>
      <c r="DH613" s="16"/>
      <c r="DI613" s="16"/>
      <c r="DJ613" s="16"/>
      <c r="DK613" s="16"/>
      <c r="LK613" t="s">
        <v>21</v>
      </c>
      <c r="LL613">
        <v>10500</v>
      </c>
      <c r="LM613" t="s">
        <v>12</v>
      </c>
    </row>
    <row r="614" spans="1:325" ht="15.75" thickBot="1" x14ac:dyDescent="0.3">
      <c r="A614" s="9" t="s">
        <v>12</v>
      </c>
      <c r="B614" s="10" t="s">
        <v>58</v>
      </c>
      <c r="C614" s="10" t="s">
        <v>26</v>
      </c>
      <c r="D614" s="11">
        <v>44851.753472222219</v>
      </c>
      <c r="E614" s="11">
        <f>DATE(YEAR($D614),MONTH($D614)-1,DAY($D614))</f>
        <v>44821</v>
      </c>
      <c r="F614" s="11">
        <f>DATE(YEAR($E614),MONTH($E614),DAY($E614)+$LL614/10)</f>
        <v>45871</v>
      </c>
      <c r="G614" s="11">
        <f>DATE(YEAR($F614),MONTH($F614),DAY($F614)+$LL614/10)</f>
        <v>46921</v>
      </c>
      <c r="H614" s="11">
        <f>DATE(YEAR($G614),MONTH($G614),DAY($G614)+$LL614/10)</f>
        <v>47971</v>
      </c>
      <c r="I614" s="11">
        <f>DATE(YEAR($H614),MONTH($H614),DAY($H614)+$LL614/10)</f>
        <v>49021</v>
      </c>
      <c r="J614" s="12">
        <f>DATE(YEAR($I614),MONTH($I614),DAY($I614)+$LL614/10)</f>
        <v>50071</v>
      </c>
      <c r="K614" s="15"/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  <c r="AF614" s="16"/>
      <c r="AG614" s="16"/>
      <c r="AH614" s="16"/>
      <c r="AI614" s="16"/>
      <c r="AJ614" s="16"/>
      <c r="AK614" s="16"/>
      <c r="AL614" s="16"/>
      <c r="AM614" s="16"/>
      <c r="AN614" s="16"/>
      <c r="AO614" s="16"/>
      <c r="AP614" s="16"/>
      <c r="AQ614" s="16"/>
      <c r="AR614" s="16"/>
      <c r="AS614" s="16"/>
      <c r="AT614" s="16"/>
      <c r="AU614" s="16"/>
      <c r="AV614" s="16"/>
      <c r="AW614" s="16"/>
      <c r="AX614" s="16"/>
      <c r="AY614" s="16"/>
      <c r="AZ614" s="16"/>
      <c r="BA614" s="16"/>
      <c r="BB614" s="16"/>
      <c r="BC614" s="16"/>
      <c r="BD614" s="16"/>
      <c r="BE614" s="16"/>
      <c r="BF614" s="16"/>
      <c r="BG614" s="16"/>
      <c r="BH614" s="16"/>
      <c r="BI614" s="16"/>
      <c r="BJ614" s="16"/>
      <c r="BK614" s="16"/>
      <c r="BL614" s="16"/>
      <c r="BM614" s="16"/>
      <c r="BN614" s="16"/>
      <c r="BO614" s="16"/>
      <c r="BP614" s="16"/>
      <c r="BQ614" s="16"/>
      <c r="BR614" s="16"/>
      <c r="BS614" s="16"/>
      <c r="BT614" s="16"/>
      <c r="BU614" s="16"/>
      <c r="BV614" s="16"/>
      <c r="BW614" s="16"/>
      <c r="BX614" s="16"/>
      <c r="BY614" s="16"/>
      <c r="BZ614" s="16"/>
      <c r="CA614" s="16"/>
      <c r="CB614" s="16"/>
      <c r="CC614" s="16"/>
      <c r="CD614" s="16"/>
      <c r="CE614" s="16"/>
      <c r="CF614" s="16"/>
      <c r="CG614" s="16"/>
      <c r="CH614" s="16"/>
      <c r="CI614" s="16"/>
      <c r="CJ614" s="16"/>
      <c r="CK614" s="16"/>
      <c r="CL614" s="16"/>
      <c r="CM614" s="16"/>
      <c r="CN614" s="16"/>
      <c r="CO614" s="16"/>
      <c r="CP614" s="16"/>
      <c r="CQ614" s="16"/>
      <c r="CR614" s="16"/>
      <c r="CS614" s="16"/>
      <c r="CT614" s="16"/>
      <c r="CU614" s="16"/>
      <c r="CV614" s="16"/>
      <c r="CW614" s="16"/>
      <c r="CX614" s="16"/>
      <c r="CY614" s="16"/>
      <c r="CZ614" s="16"/>
      <c r="DA614" s="16"/>
      <c r="DB614" s="16"/>
      <c r="DC614" s="16"/>
      <c r="DD614" s="16"/>
      <c r="DE614" s="16"/>
      <c r="DF614" s="16"/>
      <c r="DG614" s="16"/>
      <c r="DH614" s="16"/>
      <c r="DI614" s="16"/>
      <c r="DJ614" s="16"/>
      <c r="DK614" s="16"/>
      <c r="LK614" t="s">
        <v>21</v>
      </c>
      <c r="LL614">
        <v>10500</v>
      </c>
      <c r="LM614" t="s">
        <v>12</v>
      </c>
    </row>
    <row r="615" spans="1:325" ht="15.75" thickBot="1" x14ac:dyDescent="0.3">
      <c r="A615" s="9" t="s">
        <v>12</v>
      </c>
      <c r="B615" s="10" t="s">
        <v>58</v>
      </c>
      <c r="C615" s="10" t="s">
        <v>27</v>
      </c>
      <c r="D615" s="11">
        <v>43858.020833333336</v>
      </c>
      <c r="E615" s="11">
        <f>DATE(YEAR($D615),MONTH($D615)-1,DAY($D615))</f>
        <v>43827</v>
      </c>
      <c r="F615" s="11">
        <f>DATE(YEAR($E615),MONTH($E615),DAY($E615)+$LL615*30.4/650)</f>
        <v>44668</v>
      </c>
      <c r="G615" s="11">
        <f>DATE(YEAR($F615),MONTH($F615),DAY($F615)+$LL615*30.4/650)</f>
        <v>45509</v>
      </c>
      <c r="H615" s="11">
        <f>DATE(YEAR($G615),MONTH($G615),DAY($G615)+$LL615*30.4/650)</f>
        <v>46350</v>
      </c>
      <c r="I615" s="11">
        <f>DATE(YEAR($H615),MONTH($H615),DAY($H615)+$LL615*30.4/650)</f>
        <v>47191</v>
      </c>
      <c r="J615" s="12">
        <f>DATE(YEAR($I615),MONTH($I615),DAY($I615)+$LL615*30.4/650)</f>
        <v>48032</v>
      </c>
      <c r="K615" s="15"/>
      <c r="L615" s="16"/>
      <c r="M615" s="16"/>
      <c r="N615" s="16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  <c r="Z615" s="16"/>
      <c r="AA615" s="16"/>
      <c r="AB615" s="16"/>
      <c r="AC615" s="16"/>
      <c r="AD615" s="16"/>
      <c r="AE615" s="16"/>
      <c r="AF615" s="16"/>
      <c r="AG615" s="16"/>
      <c r="AH615" s="16"/>
      <c r="AI615" s="16"/>
      <c r="AJ615" s="16"/>
      <c r="AK615" s="16"/>
      <c r="AL615" s="16"/>
      <c r="AM615" s="16"/>
      <c r="AN615" s="16"/>
      <c r="AO615" s="16"/>
      <c r="AP615" s="16"/>
      <c r="AQ615" s="16"/>
      <c r="AR615" s="16"/>
      <c r="AS615" s="16"/>
      <c r="AT615" s="16"/>
      <c r="AU615" s="16"/>
      <c r="AV615" s="16"/>
      <c r="AW615" s="16"/>
      <c r="AX615" s="16"/>
      <c r="AY615" s="16"/>
      <c r="AZ615" s="16"/>
      <c r="BA615" s="16"/>
      <c r="BB615" s="16"/>
      <c r="BC615" s="16"/>
      <c r="BD615" s="16"/>
      <c r="BE615" s="16"/>
      <c r="BF615" s="16"/>
      <c r="BG615" s="16"/>
      <c r="BH615" s="16"/>
      <c r="BI615" s="16"/>
      <c r="BJ615" s="16"/>
      <c r="BK615" s="16"/>
      <c r="BL615" s="16"/>
      <c r="BM615" s="16"/>
      <c r="BN615" s="16"/>
      <c r="BO615" s="16"/>
      <c r="BP615" s="16"/>
      <c r="BQ615" s="16"/>
      <c r="BR615" s="16"/>
      <c r="BS615" s="16"/>
      <c r="BT615" s="16"/>
      <c r="BU615" s="16"/>
      <c r="BV615" s="16"/>
      <c r="BW615" s="16"/>
      <c r="BX615" s="16"/>
      <c r="BY615" s="16"/>
      <c r="BZ615" s="16"/>
      <c r="CA615" s="16"/>
      <c r="CB615" s="16"/>
      <c r="CC615" s="16"/>
      <c r="CD615" s="16"/>
      <c r="CE615" s="16"/>
      <c r="CF615" s="16"/>
      <c r="CG615" s="16"/>
      <c r="CH615" s="16"/>
      <c r="CI615" s="16"/>
      <c r="CJ615" s="16"/>
      <c r="CK615" s="16"/>
      <c r="CL615" s="16"/>
      <c r="CM615" s="16"/>
      <c r="CN615" s="16"/>
      <c r="CO615" s="16"/>
      <c r="CP615" s="16"/>
      <c r="CQ615" s="16"/>
      <c r="CR615" s="16"/>
      <c r="CS615" s="16"/>
      <c r="CT615" s="16"/>
      <c r="CU615" s="16"/>
      <c r="CV615" s="16"/>
      <c r="CW615" s="16"/>
      <c r="CX615" s="16"/>
      <c r="CY615" s="16"/>
      <c r="CZ615" s="16"/>
      <c r="DA615" s="16"/>
      <c r="DB615" s="16"/>
      <c r="DC615" s="16"/>
      <c r="DD615" s="16"/>
      <c r="DE615" s="16"/>
      <c r="DF615" s="16"/>
      <c r="DG615" s="16"/>
      <c r="DH615" s="16"/>
      <c r="DI615" s="16"/>
      <c r="DJ615" s="16"/>
      <c r="DK615" s="16"/>
      <c r="LK615" t="s">
        <v>28</v>
      </c>
      <c r="LL615">
        <v>18000</v>
      </c>
      <c r="LM615" t="s">
        <v>12</v>
      </c>
    </row>
    <row r="616" spans="1:325" ht="15.75" thickBot="1" x14ac:dyDescent="0.3">
      <c r="A616" s="9" t="s">
        <v>12</v>
      </c>
      <c r="B616" s="10" t="s">
        <v>58</v>
      </c>
      <c r="C616" s="10" t="s">
        <v>23</v>
      </c>
      <c r="D616" s="11">
        <v>44012.213888888888</v>
      </c>
      <c r="E616" s="11">
        <f>DATE(YEAR($D616),MONTH($D616)-1,DAY($D616))</f>
        <v>43981</v>
      </c>
      <c r="F616" s="11">
        <f>DATE(YEAR($E616),MONTH($E616),DAY($E616)+$LL616/10)</f>
        <v>44131</v>
      </c>
      <c r="G616" s="11">
        <f>DATE(YEAR($F616),MONTH($F616),DAY($F616)+$LL616/10)</f>
        <v>44281</v>
      </c>
      <c r="H616" s="11">
        <f>DATE(YEAR($G616),MONTH($G616),DAY($G616)+$LL616/10)</f>
        <v>44431</v>
      </c>
      <c r="I616" s="11">
        <f>DATE(YEAR($H616),MONTH($H616),DAY($H616)+$LL616/10)</f>
        <v>44581</v>
      </c>
      <c r="J616" s="12">
        <f>DATE(YEAR($I616),MONTH($I616),DAY($I616)+$LL616/10)</f>
        <v>44731</v>
      </c>
      <c r="K616" s="15"/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  <c r="AB616" s="16"/>
      <c r="AC616" s="16"/>
      <c r="AD616" s="16">
        <v>1</v>
      </c>
      <c r="AE616" s="16"/>
      <c r="AF616" s="16"/>
      <c r="AG616" s="16"/>
      <c r="AH616" s="16"/>
      <c r="AI616" s="16"/>
      <c r="AJ616" s="16"/>
      <c r="AK616" s="16"/>
      <c r="AL616" s="16"/>
      <c r="AM616" s="16"/>
      <c r="AN616" s="16"/>
      <c r="AO616" s="16"/>
      <c r="AP616" s="16"/>
      <c r="AQ616" s="16"/>
      <c r="AR616" s="16"/>
      <c r="AS616" s="16"/>
      <c r="AT616" s="16"/>
      <c r="AU616" s="16"/>
      <c r="AV616" s="16"/>
      <c r="AW616" s="16"/>
      <c r="AX616" s="16"/>
      <c r="AY616" s="16"/>
      <c r="AZ616" s="16">
        <v>1</v>
      </c>
      <c r="BA616" s="16"/>
      <c r="BB616" s="16"/>
      <c r="BC616" s="16"/>
      <c r="BD616" s="16"/>
      <c r="BE616" s="16"/>
      <c r="BF616" s="16"/>
      <c r="BG616" s="16"/>
      <c r="BH616" s="16"/>
      <c r="BI616" s="16"/>
      <c r="BJ616" s="16"/>
      <c r="BK616" s="16"/>
      <c r="BL616" s="16"/>
      <c r="BM616" s="16"/>
      <c r="BN616" s="16"/>
      <c r="BO616" s="16"/>
      <c r="BP616" s="16"/>
      <c r="BQ616" s="16"/>
      <c r="BR616" s="16"/>
      <c r="BS616" s="16"/>
      <c r="BT616" s="16"/>
      <c r="BU616" s="16">
        <v>1</v>
      </c>
      <c r="BV616" s="16"/>
      <c r="BW616" s="16"/>
      <c r="BX616" s="16"/>
      <c r="BY616" s="16"/>
      <c r="BZ616" s="16"/>
      <c r="CA616" s="16"/>
      <c r="CB616" s="16"/>
      <c r="CC616" s="16"/>
      <c r="CD616" s="16"/>
      <c r="CE616" s="16"/>
      <c r="CF616" s="16"/>
      <c r="CG616" s="16"/>
      <c r="CH616" s="16"/>
      <c r="CI616" s="16"/>
      <c r="CJ616" s="16"/>
      <c r="CK616" s="16"/>
      <c r="CL616" s="16"/>
      <c r="CM616" s="16"/>
      <c r="CN616" s="16"/>
      <c r="CO616" s="16"/>
      <c r="CP616" s="16"/>
      <c r="CQ616" s="16">
        <v>1</v>
      </c>
      <c r="CR616" s="16"/>
      <c r="CS616" s="16"/>
      <c r="CT616" s="16"/>
      <c r="CU616" s="16"/>
      <c r="CV616" s="16"/>
      <c r="CW616" s="16"/>
      <c r="CX616" s="16"/>
      <c r="CY616" s="16"/>
      <c r="CZ616" s="16"/>
      <c r="DA616" s="16"/>
      <c r="DB616" s="16"/>
      <c r="DC616" s="16"/>
      <c r="DD616" s="16"/>
      <c r="DE616" s="16"/>
      <c r="DF616" s="16"/>
      <c r="DG616" s="16"/>
      <c r="DH616" s="16"/>
      <c r="DI616" s="16"/>
      <c r="DJ616" s="16"/>
      <c r="DK616" s="16"/>
      <c r="LK616" t="s">
        <v>21</v>
      </c>
      <c r="LL616">
        <v>1500</v>
      </c>
      <c r="LM616" t="s">
        <v>12</v>
      </c>
    </row>
    <row r="617" spans="1:325" ht="15.75" thickBot="1" x14ac:dyDescent="0.3">
      <c r="A617" s="9" t="s">
        <v>12</v>
      </c>
      <c r="B617" s="10" t="s">
        <v>58</v>
      </c>
      <c r="C617" s="10" t="s">
        <v>14</v>
      </c>
      <c r="D617" s="11">
        <v>44802.24722222222</v>
      </c>
      <c r="E617" s="11">
        <f t="shared" ref="E617:E622" si="26">DATE(YEAR($D617),MONTH($D617)-2,DAY($D617))</f>
        <v>44741</v>
      </c>
      <c r="F617" s="11">
        <f>DATE(YEAR($E617),MONTH($E617),DAY($E617)+$LL617*30.4/10000)</f>
        <v>45653</v>
      </c>
      <c r="G617" s="11">
        <f>DATE(YEAR($F617),MONTH($F617),DAY($F617)+$LL617*30.4/10000)</f>
        <v>46565</v>
      </c>
      <c r="H617" s="11">
        <f>DATE(YEAR($G617),MONTH($G617),DAY($G617)+$LL617*30.4/10000)</f>
        <v>47477</v>
      </c>
      <c r="I617" s="11">
        <f>DATE(YEAR($H617),MONTH($H617),DAY($H617)+$LL617*30.4/10000)</f>
        <v>48389</v>
      </c>
      <c r="J617" s="12">
        <f>DATE(YEAR($I617),MONTH($I617),DAY($I617)+$LL617*30.4/10000)</f>
        <v>49301</v>
      </c>
      <c r="K617" s="15"/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  <c r="AB617" s="16"/>
      <c r="AC617" s="16"/>
      <c r="AD617" s="16"/>
      <c r="AE617" s="16"/>
      <c r="AF617" s="16"/>
      <c r="AG617" s="16"/>
      <c r="AH617" s="16"/>
      <c r="AI617" s="16"/>
      <c r="AJ617" s="16"/>
      <c r="AK617" s="16"/>
      <c r="AL617" s="16"/>
      <c r="AM617" s="16"/>
      <c r="AN617" s="16"/>
      <c r="AO617" s="16"/>
      <c r="AP617" s="16"/>
      <c r="AQ617" s="16"/>
      <c r="AR617" s="16"/>
      <c r="AS617" s="16"/>
      <c r="AT617" s="16"/>
      <c r="AU617" s="16"/>
      <c r="AV617" s="16"/>
      <c r="AW617" s="16"/>
      <c r="AX617" s="16"/>
      <c r="AY617" s="16"/>
      <c r="AZ617" s="16"/>
      <c r="BA617" s="16"/>
      <c r="BB617" s="16"/>
      <c r="BC617" s="16"/>
      <c r="BD617" s="16"/>
      <c r="BE617" s="16"/>
      <c r="BF617" s="16"/>
      <c r="BG617" s="16"/>
      <c r="BH617" s="16"/>
      <c r="BI617" s="16"/>
      <c r="BJ617" s="16"/>
      <c r="BK617" s="16"/>
      <c r="BL617" s="16"/>
      <c r="BM617" s="16"/>
      <c r="BN617" s="16"/>
      <c r="BO617" s="16"/>
      <c r="BP617" s="16"/>
      <c r="BQ617" s="16"/>
      <c r="BR617" s="16"/>
      <c r="BS617" s="16"/>
      <c r="BT617" s="16"/>
      <c r="BU617" s="16"/>
      <c r="BV617" s="16"/>
      <c r="BW617" s="16"/>
      <c r="BX617" s="16"/>
      <c r="BY617" s="16"/>
      <c r="BZ617" s="16"/>
      <c r="CA617" s="16"/>
      <c r="CB617" s="16"/>
      <c r="CC617" s="16"/>
      <c r="CD617" s="16"/>
      <c r="CE617" s="16"/>
      <c r="CF617" s="16"/>
      <c r="CG617" s="16"/>
      <c r="CH617" s="16"/>
      <c r="CI617" s="16"/>
      <c r="CJ617" s="16"/>
      <c r="CK617" s="16"/>
      <c r="CL617" s="16"/>
      <c r="CM617" s="16"/>
      <c r="CN617" s="16"/>
      <c r="CO617" s="16"/>
      <c r="CP617" s="16"/>
      <c r="CQ617" s="16"/>
      <c r="CR617" s="16"/>
      <c r="CS617" s="16"/>
      <c r="CT617" s="16"/>
      <c r="CU617" s="16"/>
      <c r="CV617" s="16"/>
      <c r="CW617" s="16"/>
      <c r="CX617" s="16"/>
      <c r="CY617" s="16"/>
      <c r="CZ617" s="16"/>
      <c r="DA617" s="16"/>
      <c r="DB617" s="16"/>
      <c r="DC617" s="16"/>
      <c r="DD617" s="16"/>
      <c r="DE617" s="16"/>
      <c r="DF617" s="16"/>
      <c r="DG617" s="16"/>
      <c r="DH617" s="16"/>
      <c r="DI617" s="16"/>
      <c r="DJ617" s="16"/>
      <c r="DK617" s="16"/>
      <c r="LK617" t="s">
        <v>15</v>
      </c>
      <c r="LL617">
        <v>300000</v>
      </c>
      <c r="LM617" t="s">
        <v>12</v>
      </c>
    </row>
    <row r="618" spans="1:325" ht="15.75" thickBot="1" x14ac:dyDescent="0.3">
      <c r="A618" s="9" t="s">
        <v>12</v>
      </c>
      <c r="B618" s="10" t="s">
        <v>58</v>
      </c>
      <c r="C618" s="10" t="s">
        <v>14</v>
      </c>
      <c r="D618" s="11">
        <v>48006.303472222222</v>
      </c>
      <c r="E618" s="11">
        <f t="shared" si="26"/>
        <v>47945</v>
      </c>
      <c r="F618" s="11">
        <f>DATE(YEAR($E618)+$LL618,MONTH($E618),DAY($E618))</f>
        <v>52328</v>
      </c>
      <c r="G618" s="11">
        <f>DATE(YEAR($F618)+$LL618,MONTH($F618),DAY($F618))</f>
        <v>56711</v>
      </c>
      <c r="H618" s="11">
        <f>DATE(YEAR($G618)+$LL618,MONTH($G618),DAY($G618))</f>
        <v>61094</v>
      </c>
      <c r="I618" s="11">
        <f>DATE(YEAR($H618)+$LL618,MONTH($H618),DAY($H618))</f>
        <v>65477</v>
      </c>
      <c r="J618" s="12">
        <f>DATE(YEAR($I618)+$LL618,MONTH($I618),DAY($I618))</f>
        <v>69860</v>
      </c>
      <c r="K618" s="15"/>
      <c r="L618" s="16"/>
      <c r="M618" s="16"/>
      <c r="N618" s="16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  <c r="Z618" s="16"/>
      <c r="AA618" s="16"/>
      <c r="AB618" s="16"/>
      <c r="AC618" s="16"/>
      <c r="AD618" s="16"/>
      <c r="AE618" s="16"/>
      <c r="AF618" s="16"/>
      <c r="AG618" s="16"/>
      <c r="AH618" s="16"/>
      <c r="AI618" s="16"/>
      <c r="AJ618" s="16"/>
      <c r="AK618" s="16"/>
      <c r="AL618" s="16"/>
      <c r="AM618" s="16"/>
      <c r="AN618" s="16"/>
      <c r="AO618" s="16"/>
      <c r="AP618" s="16"/>
      <c r="AQ618" s="16"/>
      <c r="AR618" s="16"/>
      <c r="AS618" s="16"/>
      <c r="AT618" s="16"/>
      <c r="AU618" s="16"/>
      <c r="AV618" s="16"/>
      <c r="AW618" s="16"/>
      <c r="AX618" s="16"/>
      <c r="AY618" s="16"/>
      <c r="AZ618" s="16"/>
      <c r="BA618" s="16"/>
      <c r="BB618" s="16"/>
      <c r="BC618" s="16"/>
      <c r="BD618" s="16"/>
      <c r="BE618" s="16"/>
      <c r="BF618" s="16"/>
      <c r="BG618" s="16"/>
      <c r="BH618" s="16"/>
      <c r="BI618" s="16"/>
      <c r="BJ618" s="16"/>
      <c r="BK618" s="16"/>
      <c r="BL618" s="16"/>
      <c r="BM618" s="16"/>
      <c r="BN618" s="16"/>
      <c r="BO618" s="16"/>
      <c r="BP618" s="16"/>
      <c r="BQ618" s="16"/>
      <c r="BR618" s="16"/>
      <c r="BS618" s="16"/>
      <c r="BT618" s="16"/>
      <c r="BU618" s="16"/>
      <c r="BV618" s="16"/>
      <c r="BW618" s="16"/>
      <c r="BX618" s="16"/>
      <c r="BY618" s="16"/>
      <c r="BZ618" s="16"/>
      <c r="CA618" s="16"/>
      <c r="CB618" s="16"/>
      <c r="CC618" s="16"/>
      <c r="CD618" s="16"/>
      <c r="CE618" s="16"/>
      <c r="CF618" s="16"/>
      <c r="CG618" s="16"/>
      <c r="CH618" s="16"/>
      <c r="CI618" s="16"/>
      <c r="CJ618" s="16"/>
      <c r="CK618" s="16"/>
      <c r="CL618" s="16"/>
      <c r="CM618" s="16"/>
      <c r="CN618" s="16"/>
      <c r="CO618" s="16"/>
      <c r="CP618" s="16"/>
      <c r="CQ618" s="16"/>
      <c r="CR618" s="16"/>
      <c r="CS618" s="16"/>
      <c r="CT618" s="16"/>
      <c r="CU618" s="16"/>
      <c r="CV618" s="16"/>
      <c r="CW618" s="16"/>
      <c r="CX618" s="16"/>
      <c r="CY618" s="16"/>
      <c r="CZ618" s="16"/>
      <c r="DA618" s="16"/>
      <c r="DB618" s="16"/>
      <c r="DC618" s="16"/>
      <c r="DD618" s="16"/>
      <c r="DE618" s="16"/>
      <c r="DF618" s="16"/>
      <c r="DG618" s="16"/>
      <c r="DH618" s="16"/>
      <c r="DI618" s="16"/>
      <c r="DJ618" s="16"/>
      <c r="DK618" s="16"/>
      <c r="LK618" t="s">
        <v>16</v>
      </c>
      <c r="LL618">
        <v>12</v>
      </c>
      <c r="LM618" t="s">
        <v>12</v>
      </c>
    </row>
    <row r="619" spans="1:325" ht="15.75" thickBot="1" x14ac:dyDescent="0.3">
      <c r="A619" s="9" t="s">
        <v>12</v>
      </c>
      <c r="B619" s="10" t="s">
        <v>58</v>
      </c>
      <c r="C619" s="10" t="s">
        <v>14</v>
      </c>
      <c r="D619" s="11">
        <v>47305.67083333333</v>
      </c>
      <c r="E619" s="11">
        <f t="shared" si="26"/>
        <v>47244</v>
      </c>
      <c r="F619" s="11">
        <f>DATE(YEAR($E619)+$LL619,MONTH($E619),DAY($E619))</f>
        <v>51627</v>
      </c>
      <c r="G619" s="11">
        <f>DATE(YEAR($F619)+$LL619,MONTH($F619),DAY($F619))</f>
        <v>56010</v>
      </c>
      <c r="H619" s="11">
        <f>DATE(YEAR($G619)+$LL619,MONTH($G619),DAY($G619))</f>
        <v>60393</v>
      </c>
      <c r="I619" s="11">
        <f>DATE(YEAR($H619)+$LL619,MONTH($H619),DAY($H619))</f>
        <v>64776</v>
      </c>
      <c r="J619" s="12">
        <f>DATE(YEAR($I619)+$LL619,MONTH($I619),DAY($I619))</f>
        <v>69159</v>
      </c>
      <c r="K619" s="15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16"/>
      <c r="AC619" s="16"/>
      <c r="AD619" s="16"/>
      <c r="AE619" s="16"/>
      <c r="AF619" s="16"/>
      <c r="AG619" s="16"/>
      <c r="AH619" s="16"/>
      <c r="AI619" s="16"/>
      <c r="AJ619" s="16"/>
      <c r="AK619" s="16"/>
      <c r="AL619" s="16"/>
      <c r="AM619" s="16"/>
      <c r="AN619" s="16"/>
      <c r="AO619" s="16"/>
      <c r="AP619" s="16"/>
      <c r="AQ619" s="16"/>
      <c r="AR619" s="16"/>
      <c r="AS619" s="16"/>
      <c r="AT619" s="16"/>
      <c r="AU619" s="16"/>
      <c r="AV619" s="16"/>
      <c r="AW619" s="16"/>
      <c r="AX619" s="16"/>
      <c r="AY619" s="16"/>
      <c r="AZ619" s="16"/>
      <c r="BA619" s="16"/>
      <c r="BB619" s="16"/>
      <c r="BC619" s="16"/>
      <c r="BD619" s="16"/>
      <c r="BE619" s="16"/>
      <c r="BF619" s="16"/>
      <c r="BG619" s="16"/>
      <c r="BH619" s="16"/>
      <c r="BI619" s="16"/>
      <c r="BJ619" s="16"/>
      <c r="BK619" s="16"/>
      <c r="BL619" s="16"/>
      <c r="BM619" s="16"/>
      <c r="BN619" s="16"/>
      <c r="BO619" s="16"/>
      <c r="BP619" s="16"/>
      <c r="BQ619" s="16"/>
      <c r="BR619" s="16"/>
      <c r="BS619" s="16"/>
      <c r="BT619" s="16"/>
      <c r="BU619" s="16"/>
      <c r="BV619" s="16"/>
      <c r="BW619" s="16"/>
      <c r="BX619" s="16"/>
      <c r="BY619" s="16"/>
      <c r="BZ619" s="16"/>
      <c r="CA619" s="16"/>
      <c r="CB619" s="16"/>
      <c r="CC619" s="16"/>
      <c r="CD619" s="16"/>
      <c r="CE619" s="16"/>
      <c r="CF619" s="16"/>
      <c r="CG619" s="16"/>
      <c r="CH619" s="16"/>
      <c r="CI619" s="16"/>
      <c r="CJ619" s="16"/>
      <c r="CK619" s="16"/>
      <c r="CL619" s="16"/>
      <c r="CM619" s="16"/>
      <c r="CN619" s="16"/>
      <c r="CO619" s="16"/>
      <c r="CP619" s="16"/>
      <c r="CQ619" s="16"/>
      <c r="CR619" s="16"/>
      <c r="CS619" s="16"/>
      <c r="CT619" s="16"/>
      <c r="CU619" s="16"/>
      <c r="CV619" s="16"/>
      <c r="CW619" s="16"/>
      <c r="CX619" s="16"/>
      <c r="CY619" s="16"/>
      <c r="CZ619" s="16"/>
      <c r="DA619" s="16"/>
      <c r="DB619" s="16"/>
      <c r="DC619" s="16"/>
      <c r="DD619" s="16"/>
      <c r="DE619" s="16"/>
      <c r="DF619" s="16"/>
      <c r="DG619" s="16"/>
      <c r="DH619" s="16"/>
      <c r="DI619" s="16"/>
      <c r="DJ619" s="16"/>
      <c r="DK619" s="16"/>
      <c r="LK619" t="s">
        <v>16</v>
      </c>
      <c r="LL619">
        <v>12</v>
      </c>
      <c r="LM619" t="s">
        <v>12</v>
      </c>
    </row>
    <row r="620" spans="1:325" ht="15.75" thickBot="1" x14ac:dyDescent="0.3">
      <c r="A620" s="9" t="s">
        <v>12</v>
      </c>
      <c r="B620" s="10" t="s">
        <v>58</v>
      </c>
      <c r="C620" s="10" t="s">
        <v>14</v>
      </c>
      <c r="D620" s="11">
        <v>44097.178472222222</v>
      </c>
      <c r="E620" s="11">
        <f t="shared" si="26"/>
        <v>44035</v>
      </c>
      <c r="F620" s="11">
        <f>DATE(YEAR($E620),MONTH($E620),DAY($E620)+$LL620*30.4/10000)</f>
        <v>44947</v>
      </c>
      <c r="G620" s="11">
        <f>DATE(YEAR($F620),MONTH($F620),DAY($F620)+$LL620*30.4/10000)</f>
        <v>45859</v>
      </c>
      <c r="H620" s="11">
        <f>DATE(YEAR($G620),MONTH($G620),DAY($G620)+$LL620*30.4/10000)</f>
        <v>46771</v>
      </c>
      <c r="I620" s="11">
        <f>DATE(YEAR($H620),MONTH($H620),DAY($H620)+$LL620*30.4/10000)</f>
        <v>47683</v>
      </c>
      <c r="J620" s="12">
        <f>DATE(YEAR($I620),MONTH($I620),DAY($I620)+$LL620*30.4/10000)</f>
        <v>48595</v>
      </c>
      <c r="K620" s="15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16"/>
      <c r="AC620" s="16"/>
      <c r="AD620" s="16"/>
      <c r="AE620" s="16"/>
      <c r="AF620" s="16"/>
      <c r="AG620" s="16"/>
      <c r="AH620" s="16"/>
      <c r="AI620" s="16"/>
      <c r="AJ620" s="16"/>
      <c r="AK620" s="16"/>
      <c r="AL620" s="16">
        <v>1</v>
      </c>
      <c r="AM620" s="16"/>
      <c r="AN620" s="16"/>
      <c r="AO620" s="16"/>
      <c r="AP620" s="16"/>
      <c r="AQ620" s="16"/>
      <c r="AR620" s="16"/>
      <c r="AS620" s="16"/>
      <c r="AT620" s="16"/>
      <c r="AU620" s="16"/>
      <c r="AV620" s="16"/>
      <c r="AW620" s="16"/>
      <c r="AX620" s="16"/>
      <c r="AY620" s="16"/>
      <c r="AZ620" s="16"/>
      <c r="BA620" s="16"/>
      <c r="BB620" s="16"/>
      <c r="BC620" s="16"/>
      <c r="BD620" s="16"/>
      <c r="BE620" s="16"/>
      <c r="BF620" s="16"/>
      <c r="BG620" s="16"/>
      <c r="BH620" s="16"/>
      <c r="BI620" s="16"/>
      <c r="BJ620" s="16"/>
      <c r="BK620" s="16"/>
      <c r="BL620" s="16"/>
      <c r="BM620" s="16"/>
      <c r="BN620" s="16"/>
      <c r="BO620" s="16"/>
      <c r="BP620" s="16"/>
      <c r="BQ620" s="16"/>
      <c r="BR620" s="16"/>
      <c r="BS620" s="16"/>
      <c r="BT620" s="16"/>
      <c r="BU620" s="16"/>
      <c r="BV620" s="16"/>
      <c r="BW620" s="16"/>
      <c r="BX620" s="16"/>
      <c r="BY620" s="16"/>
      <c r="BZ620" s="16"/>
      <c r="CA620" s="16"/>
      <c r="CB620" s="16"/>
      <c r="CC620" s="16"/>
      <c r="CD620" s="16"/>
      <c r="CE620" s="16"/>
      <c r="CF620" s="16"/>
      <c r="CG620" s="16"/>
      <c r="CH620" s="16"/>
      <c r="CI620" s="16"/>
      <c r="CJ620" s="16"/>
      <c r="CK620" s="16"/>
      <c r="CL620" s="16"/>
      <c r="CM620" s="16"/>
      <c r="CN620" s="16"/>
      <c r="CO620" s="16"/>
      <c r="CP620" s="16"/>
      <c r="CQ620" s="16"/>
      <c r="CR620" s="16"/>
      <c r="CS620" s="16"/>
      <c r="CT620" s="16"/>
      <c r="CU620" s="16"/>
      <c r="CV620" s="16"/>
      <c r="CW620" s="16"/>
      <c r="CX620" s="16"/>
      <c r="CY620" s="16"/>
      <c r="CZ620" s="16"/>
      <c r="DA620" s="16"/>
      <c r="DB620" s="16"/>
      <c r="DC620" s="16"/>
      <c r="DD620" s="16"/>
      <c r="DE620" s="16"/>
      <c r="DF620" s="16"/>
      <c r="DG620" s="16"/>
      <c r="DH620" s="16"/>
      <c r="DI620" s="16"/>
      <c r="DJ620" s="16"/>
      <c r="DK620" s="16"/>
      <c r="LK620" t="s">
        <v>15</v>
      </c>
      <c r="LL620">
        <v>300000</v>
      </c>
      <c r="LM620" t="s">
        <v>12</v>
      </c>
    </row>
    <row r="621" spans="1:325" ht="15.75" thickBot="1" x14ac:dyDescent="0.3">
      <c r="A621" s="9" t="s">
        <v>12</v>
      </c>
      <c r="B621" s="10" t="s">
        <v>58</v>
      </c>
      <c r="C621" s="10" t="s">
        <v>17</v>
      </c>
      <c r="D621" s="11">
        <v>43878.643750000003</v>
      </c>
      <c r="E621" s="11">
        <f t="shared" si="26"/>
        <v>43816</v>
      </c>
      <c r="F621" s="11">
        <f>DATE(YEAR($E621),MONTH($E621)+$LL621,DAY($E621))</f>
        <v>44912</v>
      </c>
      <c r="G621" s="11">
        <f>DATE(YEAR($F621),MONTH($F621)+$LL621,DAY($F621))</f>
        <v>46008</v>
      </c>
      <c r="H621" s="11">
        <f>DATE(YEAR($G621),MONTH($G621)+$LL621,DAY($G621))</f>
        <v>47104</v>
      </c>
      <c r="I621" s="11">
        <f>DATE(YEAR($H621),MONTH($H621)+$LL621,DAY($H621))</f>
        <v>48199</v>
      </c>
      <c r="J621" s="12">
        <f>DATE(YEAR($I621),MONTH($I621)+$LL621,DAY($I621))</f>
        <v>49295</v>
      </c>
      <c r="K621" s="15"/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  <c r="AB621" s="16"/>
      <c r="AC621" s="16"/>
      <c r="AD621" s="16"/>
      <c r="AE621" s="16"/>
      <c r="AF621" s="16"/>
      <c r="AG621" s="16"/>
      <c r="AH621" s="16"/>
      <c r="AI621" s="16"/>
      <c r="AJ621" s="16"/>
      <c r="AK621" s="16"/>
      <c r="AL621" s="16"/>
      <c r="AM621" s="16"/>
      <c r="AN621" s="16"/>
      <c r="AO621" s="16"/>
      <c r="AP621" s="16"/>
      <c r="AQ621" s="16"/>
      <c r="AR621" s="16"/>
      <c r="AS621" s="16"/>
      <c r="AT621" s="16"/>
      <c r="AU621" s="16"/>
      <c r="AV621" s="16"/>
      <c r="AW621" s="16"/>
      <c r="AX621" s="16"/>
      <c r="AY621" s="16"/>
      <c r="AZ621" s="16"/>
      <c r="BA621" s="16"/>
      <c r="BB621" s="16"/>
      <c r="BC621" s="16"/>
      <c r="BD621" s="16"/>
      <c r="BE621" s="16"/>
      <c r="BF621" s="16"/>
      <c r="BG621" s="16"/>
      <c r="BH621" s="16"/>
      <c r="BI621" s="16"/>
      <c r="BJ621" s="16"/>
      <c r="BK621" s="16"/>
      <c r="BL621" s="16"/>
      <c r="BM621" s="16"/>
      <c r="BN621" s="16"/>
      <c r="BO621" s="16"/>
      <c r="BP621" s="16"/>
      <c r="BQ621" s="16"/>
      <c r="BR621" s="16"/>
      <c r="BS621" s="16"/>
      <c r="BT621" s="16"/>
      <c r="BU621" s="16"/>
      <c r="BV621" s="16"/>
      <c r="BW621" s="16"/>
      <c r="BX621" s="16"/>
      <c r="BY621" s="16"/>
      <c r="BZ621" s="16"/>
      <c r="CA621" s="16"/>
      <c r="CB621" s="16"/>
      <c r="CC621" s="16"/>
      <c r="CD621" s="16"/>
      <c r="CE621" s="16"/>
      <c r="CF621" s="16"/>
      <c r="CG621" s="16"/>
      <c r="CH621" s="16"/>
      <c r="CI621" s="16"/>
      <c r="CJ621" s="16"/>
      <c r="CK621" s="16"/>
      <c r="CL621" s="16"/>
      <c r="CM621" s="16"/>
      <c r="CN621" s="16"/>
      <c r="CO621" s="16"/>
      <c r="CP621" s="16"/>
      <c r="CQ621" s="16"/>
      <c r="CR621" s="16"/>
      <c r="CS621" s="16"/>
      <c r="CT621" s="16"/>
      <c r="CU621" s="16"/>
      <c r="CV621" s="16"/>
      <c r="CW621" s="16"/>
      <c r="CX621" s="16"/>
      <c r="CY621" s="16"/>
      <c r="CZ621" s="16"/>
      <c r="DA621" s="16"/>
      <c r="DB621" s="16"/>
      <c r="DC621" s="16"/>
      <c r="DD621" s="16"/>
      <c r="DE621" s="16"/>
      <c r="DF621" s="16"/>
      <c r="DG621" s="16"/>
      <c r="DH621" s="16"/>
      <c r="DI621" s="16"/>
      <c r="DJ621" s="16"/>
      <c r="DK621" s="16"/>
      <c r="LK621" t="s">
        <v>18</v>
      </c>
      <c r="LL621">
        <v>36</v>
      </c>
      <c r="LM621" t="s">
        <v>12</v>
      </c>
    </row>
    <row r="622" spans="1:325" ht="15.75" thickBot="1" x14ac:dyDescent="0.3">
      <c r="A622" s="9" t="s">
        <v>12</v>
      </c>
      <c r="B622" s="10" t="s">
        <v>58</v>
      </c>
      <c r="C622" s="10" t="s">
        <v>19</v>
      </c>
      <c r="D622" s="11">
        <v>43903.665277777778</v>
      </c>
      <c r="E622" s="11">
        <f t="shared" si="26"/>
        <v>43843</v>
      </c>
      <c r="F622" s="11">
        <f>DATE(YEAR($E622)+$LL622,MONTH($E622),DAY($E622))</f>
        <v>46035</v>
      </c>
      <c r="G622" s="11">
        <f>DATE(YEAR($F622)+$LL622,MONTH($F622),DAY($F622))</f>
        <v>48226</v>
      </c>
      <c r="H622" s="11">
        <f>DATE(YEAR($G622)+$LL622,MONTH($G622),DAY($G622))</f>
        <v>50418</v>
      </c>
      <c r="I622" s="11">
        <f>DATE(YEAR($H622)+$LL622,MONTH($H622),DAY($H622))</f>
        <v>52609</v>
      </c>
      <c r="J622" s="12">
        <f>DATE(YEAR($I622)+$LL622,MONTH($I622),DAY($I622))</f>
        <v>54801</v>
      </c>
      <c r="K622" s="15">
        <v>1</v>
      </c>
      <c r="L622" s="16"/>
      <c r="M622" s="16"/>
      <c r="N622" s="16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  <c r="Z622" s="16"/>
      <c r="AA622" s="16"/>
      <c r="AB622" s="16"/>
      <c r="AC622" s="16"/>
      <c r="AD622" s="16"/>
      <c r="AE622" s="16"/>
      <c r="AF622" s="16"/>
      <c r="AG622" s="16"/>
      <c r="AH622" s="16"/>
      <c r="AI622" s="16"/>
      <c r="AJ622" s="16"/>
      <c r="AK622" s="16"/>
      <c r="AL622" s="16"/>
      <c r="AM622" s="16"/>
      <c r="AN622" s="16"/>
      <c r="AO622" s="16"/>
      <c r="AP622" s="16"/>
      <c r="AQ622" s="16"/>
      <c r="AR622" s="16"/>
      <c r="AS622" s="16"/>
      <c r="AT622" s="16"/>
      <c r="AU622" s="16"/>
      <c r="AV622" s="16"/>
      <c r="AW622" s="16"/>
      <c r="AX622" s="16"/>
      <c r="AY622" s="16"/>
      <c r="AZ622" s="16"/>
      <c r="BA622" s="16"/>
      <c r="BB622" s="16"/>
      <c r="BC622" s="16"/>
      <c r="BD622" s="16"/>
      <c r="BE622" s="16"/>
      <c r="BF622" s="16"/>
      <c r="BG622" s="16"/>
      <c r="BH622" s="16"/>
      <c r="BI622" s="16"/>
      <c r="BJ622" s="16"/>
      <c r="BK622" s="16"/>
      <c r="BL622" s="16"/>
      <c r="BM622" s="16"/>
      <c r="BN622" s="16"/>
      <c r="BO622" s="16"/>
      <c r="BP622" s="16"/>
      <c r="BQ622" s="16"/>
      <c r="BR622" s="16"/>
      <c r="BS622" s="16"/>
      <c r="BT622" s="16"/>
      <c r="BU622" s="16"/>
      <c r="BV622" s="16"/>
      <c r="BW622" s="16"/>
      <c r="BX622" s="16"/>
      <c r="BY622" s="16"/>
      <c r="BZ622" s="16"/>
      <c r="CA622" s="16"/>
      <c r="CB622" s="16"/>
      <c r="CC622" s="16"/>
      <c r="CD622" s="16"/>
      <c r="CE622" s="16"/>
      <c r="CF622" s="16"/>
      <c r="CG622" s="16"/>
      <c r="CH622" s="16"/>
      <c r="CI622" s="16"/>
      <c r="CJ622" s="16"/>
      <c r="CK622" s="16"/>
      <c r="CL622" s="16"/>
      <c r="CM622" s="16"/>
      <c r="CN622" s="16"/>
      <c r="CO622" s="16"/>
      <c r="CP622" s="16"/>
      <c r="CQ622" s="16"/>
      <c r="CR622" s="16"/>
      <c r="CS622" s="16"/>
      <c r="CT622" s="16"/>
      <c r="CU622" s="16"/>
      <c r="CV622" s="16"/>
      <c r="CW622" s="16"/>
      <c r="CX622" s="16"/>
      <c r="CY622" s="16"/>
      <c r="CZ622" s="16"/>
      <c r="DA622" s="16"/>
      <c r="DB622" s="16"/>
      <c r="DC622" s="16"/>
      <c r="DD622" s="16"/>
      <c r="DE622" s="16"/>
      <c r="DF622" s="16"/>
      <c r="DG622" s="16"/>
      <c r="DH622" s="16"/>
      <c r="DI622" s="16"/>
      <c r="DJ622" s="16"/>
      <c r="DK622" s="16"/>
      <c r="LK622" t="s">
        <v>16</v>
      </c>
      <c r="LL622">
        <v>6</v>
      </c>
      <c r="LM622" t="s">
        <v>12</v>
      </c>
    </row>
    <row r="623" spans="1:325" ht="15.75" thickBot="1" x14ac:dyDescent="0.3">
      <c r="A623" s="9" t="s">
        <v>12</v>
      </c>
      <c r="B623" s="10" t="s">
        <v>58</v>
      </c>
      <c r="C623" s="10" t="s">
        <v>20</v>
      </c>
      <c r="D623" s="11">
        <v>44325.216666666667</v>
      </c>
      <c r="E623" s="11">
        <f>DATE(YEAR($D623),MONTH($D623)-1,DAY($D623))</f>
        <v>44295</v>
      </c>
      <c r="F623" s="11">
        <f>DATE(YEAR($E623),MONTH($E623),DAY($E623)+$LL623/10)</f>
        <v>44595</v>
      </c>
      <c r="G623" s="11">
        <f>DATE(YEAR($F623),MONTH($F623),DAY($F623)+$LL623/10)</f>
        <v>44895</v>
      </c>
      <c r="H623" s="11">
        <f>DATE(YEAR($G623),MONTH($G623),DAY($G623)+$LL623/10)</f>
        <v>45195</v>
      </c>
      <c r="I623" s="11">
        <f>DATE(YEAR($H623),MONTH($H623),DAY($H623)+$LL623/10)</f>
        <v>45495</v>
      </c>
      <c r="J623" s="12">
        <f>DATE(YEAR($I623),MONTH($I623),DAY($I623)+$LL623/10)</f>
        <v>45795</v>
      </c>
      <c r="K623" s="15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16"/>
      <c r="AC623" s="16"/>
      <c r="AD623" s="16"/>
      <c r="AE623" s="16"/>
      <c r="AF623" s="16"/>
      <c r="AG623" s="16"/>
      <c r="AH623" s="16"/>
      <c r="AI623" s="16"/>
      <c r="AJ623" s="16"/>
      <c r="AK623" s="16"/>
      <c r="AL623" s="16"/>
      <c r="AM623" s="16"/>
      <c r="AN623" s="16"/>
      <c r="AO623" s="16"/>
      <c r="AP623" s="16"/>
      <c r="AQ623" s="16"/>
      <c r="AR623" s="16"/>
      <c r="AS623" s="16"/>
      <c r="AT623" s="16"/>
      <c r="AU623" s="16"/>
      <c r="AV623" s="16"/>
      <c r="AW623" s="16"/>
      <c r="AX623" s="16"/>
      <c r="AY623" s="16"/>
      <c r="AZ623" s="16"/>
      <c r="BA623" s="16"/>
      <c r="BB623" s="16"/>
      <c r="BC623" s="16"/>
      <c r="BD623" s="16"/>
      <c r="BE623" s="16"/>
      <c r="BF623" s="16"/>
      <c r="BG623" s="16"/>
      <c r="BH623" s="16"/>
      <c r="BI623" s="16"/>
      <c r="BJ623" s="16"/>
      <c r="BK623" s="16"/>
      <c r="BL623" s="16"/>
      <c r="BM623" s="16"/>
      <c r="BN623" s="16"/>
      <c r="BO623" s="16"/>
      <c r="BP623" s="16"/>
      <c r="BQ623" s="16"/>
      <c r="BR623" s="16"/>
      <c r="BS623" s="16"/>
      <c r="BT623" s="16"/>
      <c r="BU623" s="16"/>
      <c r="BV623" s="16"/>
      <c r="BW623" s="16">
        <v>1</v>
      </c>
      <c r="BX623" s="16"/>
      <c r="BY623" s="16"/>
      <c r="BZ623" s="16"/>
      <c r="CA623" s="16"/>
      <c r="CB623" s="16"/>
      <c r="CC623" s="16"/>
      <c r="CD623" s="16"/>
      <c r="CE623" s="16"/>
      <c r="CF623" s="16"/>
      <c r="CG623" s="16"/>
      <c r="CH623" s="16"/>
      <c r="CI623" s="16"/>
      <c r="CJ623" s="16"/>
      <c r="CK623" s="16"/>
      <c r="CL623" s="16"/>
      <c r="CM623" s="16"/>
      <c r="CN623" s="16"/>
      <c r="CO623" s="16"/>
      <c r="CP623" s="16"/>
      <c r="CQ623" s="16"/>
      <c r="CR623" s="16"/>
      <c r="CS623" s="16"/>
      <c r="CT623" s="16"/>
      <c r="CU623" s="16"/>
      <c r="CV623" s="16"/>
      <c r="CW623" s="16"/>
      <c r="CX623" s="16"/>
      <c r="CY623" s="16"/>
      <c r="CZ623" s="16"/>
      <c r="DA623" s="16"/>
      <c r="DB623" s="16"/>
      <c r="DC623" s="16"/>
      <c r="DD623" s="16"/>
      <c r="DE623" s="16"/>
      <c r="DF623" s="16"/>
      <c r="DG623" s="16"/>
      <c r="DH623" s="16"/>
      <c r="DI623" s="16"/>
      <c r="DJ623" s="16"/>
      <c r="DK623" s="16"/>
      <c r="LK623" t="s">
        <v>21</v>
      </c>
      <c r="LL623">
        <v>3000</v>
      </c>
      <c r="LM623" t="s">
        <v>12</v>
      </c>
    </row>
    <row r="624" spans="1:325" ht="15.75" thickBot="1" x14ac:dyDescent="0.3">
      <c r="A624" s="9" t="s">
        <v>12</v>
      </c>
      <c r="B624" s="10" t="s">
        <v>58</v>
      </c>
      <c r="C624" s="10" t="s">
        <v>20</v>
      </c>
      <c r="D624" s="11">
        <v>44576.802777777775</v>
      </c>
      <c r="E624" s="11">
        <f>DATE(YEAR($D624),MONTH($D624)-1,DAY($D624))</f>
        <v>44545</v>
      </c>
      <c r="F624" s="11">
        <f>DATE(YEAR($E624),MONTH($E624),DAY($E624)+$LL624/10)</f>
        <v>44845</v>
      </c>
      <c r="G624" s="11">
        <f>DATE(YEAR($F624),MONTH($F624),DAY($F624)+$LL624/10)</f>
        <v>45145</v>
      </c>
      <c r="H624" s="11">
        <f>DATE(YEAR($G624),MONTH($G624),DAY($G624)+$LL624/10)</f>
        <v>45445</v>
      </c>
      <c r="I624" s="11">
        <f>DATE(YEAR($H624),MONTH($H624),DAY($H624)+$LL624/10)</f>
        <v>45745</v>
      </c>
      <c r="J624" s="12">
        <f>DATE(YEAR($I624),MONTH($I624),DAY($I624)+$LL624/10)</f>
        <v>46045</v>
      </c>
      <c r="K624" s="15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  <c r="AF624" s="16"/>
      <c r="AG624" s="16"/>
      <c r="AH624" s="16"/>
      <c r="AI624" s="16"/>
      <c r="AJ624" s="16"/>
      <c r="AK624" s="16"/>
      <c r="AL624" s="16"/>
      <c r="AM624" s="16"/>
      <c r="AN624" s="16"/>
      <c r="AO624" s="16"/>
      <c r="AP624" s="16"/>
      <c r="AQ624" s="16"/>
      <c r="AR624" s="16"/>
      <c r="AS624" s="16"/>
      <c r="AT624" s="16"/>
      <c r="AU624" s="16"/>
      <c r="AV624" s="16"/>
      <c r="AW624" s="16"/>
      <c r="AX624" s="16"/>
      <c r="AY624" s="16"/>
      <c r="AZ624" s="16"/>
      <c r="BA624" s="16"/>
      <c r="BB624" s="16"/>
      <c r="BC624" s="16"/>
      <c r="BD624" s="16"/>
      <c r="BE624" s="16"/>
      <c r="BF624" s="16"/>
      <c r="BG624" s="16"/>
      <c r="BH624" s="16"/>
      <c r="BI624" s="16"/>
      <c r="BJ624" s="16"/>
      <c r="BK624" s="16"/>
      <c r="BL624" s="16"/>
      <c r="BM624" s="16"/>
      <c r="BN624" s="16"/>
      <c r="BO624" s="16"/>
      <c r="BP624" s="16"/>
      <c r="BQ624" s="16"/>
      <c r="BR624" s="16"/>
      <c r="BS624" s="16"/>
      <c r="BT624" s="16"/>
      <c r="BU624" s="16"/>
      <c r="BV624" s="16"/>
      <c r="BW624" s="16"/>
      <c r="BX624" s="16"/>
      <c r="BY624" s="16"/>
      <c r="BZ624" s="16"/>
      <c r="CA624" s="16"/>
      <c r="CB624" s="16"/>
      <c r="CC624" s="16"/>
      <c r="CD624" s="16"/>
      <c r="CE624" s="16"/>
      <c r="CF624" s="16"/>
      <c r="CG624" s="16"/>
      <c r="CH624" s="16"/>
      <c r="CI624" s="16"/>
      <c r="CJ624" s="16"/>
      <c r="CK624" s="16"/>
      <c r="CL624" s="16"/>
      <c r="CM624" s="16"/>
      <c r="CN624" s="16"/>
      <c r="CO624" s="16"/>
      <c r="CP624" s="16"/>
      <c r="CQ624" s="16"/>
      <c r="CR624" s="16"/>
      <c r="CS624" s="16"/>
      <c r="CT624" s="16"/>
      <c r="CU624" s="16"/>
      <c r="CV624" s="16"/>
      <c r="CW624" s="16"/>
      <c r="CX624" s="16"/>
      <c r="CY624" s="16"/>
      <c r="CZ624" s="16"/>
      <c r="DA624" s="16"/>
      <c r="DB624" s="16"/>
      <c r="DC624" s="16"/>
      <c r="DD624" s="16"/>
      <c r="DE624" s="16"/>
      <c r="DF624" s="16"/>
      <c r="DG624" s="16">
        <v>1</v>
      </c>
      <c r="DH624" s="16"/>
      <c r="DI624" s="16"/>
      <c r="DJ624" s="16"/>
      <c r="DK624" s="16"/>
      <c r="LK624" t="s">
        <v>21</v>
      </c>
      <c r="LL624">
        <v>3000</v>
      </c>
      <c r="LM624" t="s">
        <v>12</v>
      </c>
    </row>
    <row r="625" spans="1:325" ht="15.75" thickBot="1" x14ac:dyDescent="0.3">
      <c r="A625" s="9" t="s">
        <v>12</v>
      </c>
      <c r="B625" s="10" t="s">
        <v>58</v>
      </c>
      <c r="C625" s="10" t="s">
        <v>22</v>
      </c>
      <c r="D625" s="11">
        <v>44017.69027777778</v>
      </c>
      <c r="E625" s="11">
        <f>DATE(YEAR($D625),MONTH($D625)-2,DAY($D625))</f>
        <v>43956</v>
      </c>
      <c r="F625" s="11">
        <f>DATE(YEAR($E625),MONTH($E625)+$LL625,DAY($E625))</f>
        <v>44686</v>
      </c>
      <c r="G625" s="11">
        <f>DATE(YEAR($F625),MONTH($F625)+$LL625,DAY($F625))</f>
        <v>45417</v>
      </c>
      <c r="H625" s="11">
        <f>DATE(YEAR($G625),MONTH($G625)+$LL625,DAY($G625))</f>
        <v>46147</v>
      </c>
      <c r="I625" s="11">
        <f>DATE(YEAR($H625),MONTH($H625)+$LL625,DAY($H625))</f>
        <v>46878</v>
      </c>
      <c r="J625" s="12">
        <f>DATE(YEAR($I625),MONTH($I625)+$LL625,DAY($I625))</f>
        <v>47608</v>
      </c>
      <c r="K625" s="15"/>
      <c r="L625" s="16"/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>
        <v>1</v>
      </c>
      <c r="AB625" s="16"/>
      <c r="AC625" s="16"/>
      <c r="AD625" s="16"/>
      <c r="AE625" s="16"/>
      <c r="AF625" s="16"/>
      <c r="AG625" s="16"/>
      <c r="AH625" s="16"/>
      <c r="AI625" s="16"/>
      <c r="AJ625" s="16"/>
      <c r="AK625" s="16"/>
      <c r="AL625" s="16"/>
      <c r="AM625" s="16"/>
      <c r="AN625" s="16"/>
      <c r="AO625" s="16"/>
      <c r="AP625" s="16"/>
      <c r="AQ625" s="16"/>
      <c r="AR625" s="16"/>
      <c r="AS625" s="16"/>
      <c r="AT625" s="16"/>
      <c r="AU625" s="16"/>
      <c r="AV625" s="16"/>
      <c r="AW625" s="16"/>
      <c r="AX625" s="16"/>
      <c r="AY625" s="16"/>
      <c r="AZ625" s="16"/>
      <c r="BA625" s="16"/>
      <c r="BB625" s="16"/>
      <c r="BC625" s="16"/>
      <c r="BD625" s="16"/>
      <c r="BE625" s="16"/>
      <c r="BF625" s="16"/>
      <c r="BG625" s="16"/>
      <c r="BH625" s="16"/>
      <c r="BI625" s="16"/>
      <c r="BJ625" s="16"/>
      <c r="BK625" s="16"/>
      <c r="BL625" s="16"/>
      <c r="BM625" s="16"/>
      <c r="BN625" s="16"/>
      <c r="BO625" s="16"/>
      <c r="BP625" s="16"/>
      <c r="BQ625" s="16"/>
      <c r="BR625" s="16"/>
      <c r="BS625" s="16"/>
      <c r="BT625" s="16"/>
      <c r="BU625" s="16"/>
      <c r="BV625" s="16"/>
      <c r="BW625" s="16"/>
      <c r="BX625" s="16"/>
      <c r="BY625" s="16"/>
      <c r="BZ625" s="16"/>
      <c r="CA625" s="16"/>
      <c r="CB625" s="16"/>
      <c r="CC625" s="16"/>
      <c r="CD625" s="16"/>
      <c r="CE625" s="16"/>
      <c r="CF625" s="16"/>
      <c r="CG625" s="16"/>
      <c r="CH625" s="16"/>
      <c r="CI625" s="16"/>
      <c r="CJ625" s="16"/>
      <c r="CK625" s="16"/>
      <c r="CL625" s="16"/>
      <c r="CM625" s="16"/>
      <c r="CN625" s="16"/>
      <c r="CO625" s="16"/>
      <c r="CP625" s="16"/>
      <c r="CQ625" s="16"/>
      <c r="CR625" s="16"/>
      <c r="CS625" s="16"/>
      <c r="CT625" s="16"/>
      <c r="CU625" s="16"/>
      <c r="CV625" s="16"/>
      <c r="CW625" s="16"/>
      <c r="CX625" s="16"/>
      <c r="CY625" s="16"/>
      <c r="CZ625" s="16"/>
      <c r="DA625" s="16"/>
      <c r="DB625" s="16"/>
      <c r="DC625" s="16"/>
      <c r="DD625" s="16"/>
      <c r="DE625" s="16"/>
      <c r="DF625" s="16"/>
      <c r="DG625" s="16"/>
      <c r="DH625" s="16"/>
      <c r="DI625" s="16"/>
      <c r="DJ625" s="16"/>
      <c r="DK625" s="16"/>
      <c r="LK625" t="s">
        <v>18</v>
      </c>
      <c r="LL625">
        <v>24</v>
      </c>
      <c r="LM625" t="s">
        <v>12</v>
      </c>
    </row>
    <row r="626" spans="1:325" ht="15.75" thickBot="1" x14ac:dyDescent="0.3">
      <c r="A626" s="9" t="s">
        <v>12</v>
      </c>
      <c r="B626" s="10" t="s">
        <v>58</v>
      </c>
      <c r="C626" s="10" t="s">
        <v>23</v>
      </c>
      <c r="D626" s="11">
        <v>44051.267361111109</v>
      </c>
      <c r="E626" s="11">
        <f>DATE(YEAR($D626),MONTH($D626)-1,DAY($D626))</f>
        <v>44020</v>
      </c>
      <c r="F626" s="11">
        <f>DATE(YEAR($E626),MONTH($E626),DAY($E626)+$LL626/10)</f>
        <v>44170</v>
      </c>
      <c r="G626" s="11">
        <f>DATE(YEAR($F626),MONTH($F626),DAY($F626)+$LL626/10)</f>
        <v>44320</v>
      </c>
      <c r="H626" s="11">
        <f>DATE(YEAR($G626),MONTH($G626),DAY($G626)+$LL626/10)</f>
        <v>44470</v>
      </c>
      <c r="I626" s="11">
        <f>DATE(YEAR($H626),MONTH($H626),DAY($H626)+$LL626/10)</f>
        <v>44620</v>
      </c>
      <c r="J626" s="12">
        <f>DATE(YEAR($I626),MONTH($I626),DAY($I626)+$LL626/10)</f>
        <v>44770</v>
      </c>
      <c r="K626" s="15"/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  <c r="AB626" s="16"/>
      <c r="AC626" s="16"/>
      <c r="AD626" s="16"/>
      <c r="AE626" s="16"/>
      <c r="AF626" s="16"/>
      <c r="AG626" s="16"/>
      <c r="AH626" s="16"/>
      <c r="AI626" s="16"/>
      <c r="AJ626" s="16">
        <v>1</v>
      </c>
      <c r="AK626" s="16"/>
      <c r="AL626" s="16"/>
      <c r="AM626" s="16"/>
      <c r="AN626" s="16"/>
      <c r="AO626" s="16"/>
      <c r="AP626" s="16"/>
      <c r="AQ626" s="16"/>
      <c r="AR626" s="16"/>
      <c r="AS626" s="16"/>
      <c r="AT626" s="16"/>
      <c r="AU626" s="16"/>
      <c r="AV626" s="16"/>
      <c r="AW626" s="16"/>
      <c r="AX626" s="16"/>
      <c r="AY626" s="16"/>
      <c r="AZ626" s="16"/>
      <c r="BA626" s="16"/>
      <c r="BB626" s="16"/>
      <c r="BC626" s="16"/>
      <c r="BD626" s="16"/>
      <c r="BE626" s="16">
        <v>1</v>
      </c>
      <c r="BF626" s="16"/>
      <c r="BG626" s="16"/>
      <c r="BH626" s="16"/>
      <c r="BI626" s="16"/>
      <c r="BJ626" s="16"/>
      <c r="BK626" s="16"/>
      <c r="BL626" s="16"/>
      <c r="BM626" s="16"/>
      <c r="BN626" s="16"/>
      <c r="BO626" s="16"/>
      <c r="BP626" s="16"/>
      <c r="BQ626" s="16"/>
      <c r="BR626" s="16"/>
      <c r="BS626" s="16"/>
      <c r="BT626" s="16"/>
      <c r="BU626" s="16"/>
      <c r="BV626" s="16"/>
      <c r="BW626" s="16"/>
      <c r="BX626" s="16"/>
      <c r="BY626" s="16"/>
      <c r="BZ626" s="16"/>
      <c r="CA626" s="16">
        <v>1</v>
      </c>
      <c r="CB626" s="16"/>
      <c r="CC626" s="16"/>
      <c r="CD626" s="16"/>
      <c r="CE626" s="16"/>
      <c r="CF626" s="16"/>
      <c r="CG626" s="16"/>
      <c r="CH626" s="16"/>
      <c r="CI626" s="16"/>
      <c r="CJ626" s="16"/>
      <c r="CK626" s="16"/>
      <c r="CL626" s="16"/>
      <c r="CM626" s="16"/>
      <c r="CN626" s="16"/>
      <c r="CO626" s="16"/>
      <c r="CP626" s="16"/>
      <c r="CQ626" s="16"/>
      <c r="CR626" s="16"/>
      <c r="CS626" s="16"/>
      <c r="CT626" s="16"/>
      <c r="CU626" s="16"/>
      <c r="CV626" s="16">
        <v>1</v>
      </c>
      <c r="CW626" s="16"/>
      <c r="CX626" s="16"/>
      <c r="CY626" s="16"/>
      <c r="CZ626" s="16"/>
      <c r="DA626" s="16"/>
      <c r="DB626" s="16"/>
      <c r="DC626" s="16"/>
      <c r="DD626" s="16"/>
      <c r="DE626" s="16"/>
      <c r="DF626" s="16"/>
      <c r="DG626" s="16"/>
      <c r="DH626" s="16"/>
      <c r="DI626" s="16"/>
      <c r="DJ626" s="16"/>
      <c r="DK626" s="16"/>
      <c r="LK626" t="s">
        <v>21</v>
      </c>
      <c r="LL626">
        <v>1500</v>
      </c>
      <c r="LM626" t="s">
        <v>12</v>
      </c>
    </row>
    <row r="627" spans="1:325" ht="15.75" thickBot="1" x14ac:dyDescent="0.3">
      <c r="A627" s="9" t="s">
        <v>12</v>
      </c>
      <c r="B627" s="10" t="s">
        <v>58</v>
      </c>
      <c r="C627" s="10" t="s">
        <v>14</v>
      </c>
      <c r="D627" s="11">
        <v>47306.402083333334</v>
      </c>
      <c r="E627" s="11">
        <f t="shared" ref="E627:E635" si="27">DATE(YEAR($D627),MONTH($D627)-2,DAY($D627))</f>
        <v>47245</v>
      </c>
      <c r="F627" s="11">
        <f>DATE(YEAR($E627)+$LL627,MONTH($E627),DAY($E627))</f>
        <v>51628</v>
      </c>
      <c r="G627" s="11">
        <f>DATE(YEAR($F627)+$LL627,MONTH($F627),DAY($F627))</f>
        <v>56011</v>
      </c>
      <c r="H627" s="11">
        <f>DATE(YEAR($G627)+$LL627,MONTH($G627),DAY($G627))</f>
        <v>60394</v>
      </c>
      <c r="I627" s="11">
        <f>DATE(YEAR($H627)+$LL627,MONTH($H627),DAY($H627))</f>
        <v>64777</v>
      </c>
      <c r="J627" s="12">
        <f>DATE(YEAR($I627)+$LL627,MONTH($I627),DAY($I627))</f>
        <v>69160</v>
      </c>
      <c r="K627" s="15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16"/>
      <c r="AC627" s="16"/>
      <c r="AD627" s="16"/>
      <c r="AE627" s="16"/>
      <c r="AF627" s="16"/>
      <c r="AG627" s="16"/>
      <c r="AH627" s="16"/>
      <c r="AI627" s="16"/>
      <c r="AJ627" s="16"/>
      <c r="AK627" s="16"/>
      <c r="AL627" s="16"/>
      <c r="AM627" s="16"/>
      <c r="AN627" s="16"/>
      <c r="AO627" s="16"/>
      <c r="AP627" s="16"/>
      <c r="AQ627" s="16"/>
      <c r="AR627" s="16"/>
      <c r="AS627" s="16"/>
      <c r="AT627" s="16"/>
      <c r="AU627" s="16"/>
      <c r="AV627" s="16"/>
      <c r="AW627" s="16"/>
      <c r="AX627" s="16"/>
      <c r="AY627" s="16"/>
      <c r="AZ627" s="16"/>
      <c r="BA627" s="16"/>
      <c r="BB627" s="16"/>
      <c r="BC627" s="16"/>
      <c r="BD627" s="16"/>
      <c r="BE627" s="16"/>
      <c r="BF627" s="16"/>
      <c r="BG627" s="16"/>
      <c r="BH627" s="16"/>
      <c r="BI627" s="16"/>
      <c r="BJ627" s="16"/>
      <c r="BK627" s="16"/>
      <c r="BL627" s="16"/>
      <c r="BM627" s="16"/>
      <c r="BN627" s="16"/>
      <c r="BO627" s="16"/>
      <c r="BP627" s="16"/>
      <c r="BQ627" s="16"/>
      <c r="BR627" s="16"/>
      <c r="BS627" s="16"/>
      <c r="BT627" s="16"/>
      <c r="BU627" s="16"/>
      <c r="BV627" s="16"/>
      <c r="BW627" s="16"/>
      <c r="BX627" s="16"/>
      <c r="BY627" s="16"/>
      <c r="BZ627" s="16"/>
      <c r="CA627" s="16"/>
      <c r="CB627" s="16"/>
      <c r="CC627" s="16"/>
      <c r="CD627" s="16"/>
      <c r="CE627" s="16"/>
      <c r="CF627" s="16"/>
      <c r="CG627" s="16"/>
      <c r="CH627" s="16"/>
      <c r="CI627" s="16"/>
      <c r="CJ627" s="16"/>
      <c r="CK627" s="16"/>
      <c r="CL627" s="16"/>
      <c r="CM627" s="16"/>
      <c r="CN627" s="16"/>
      <c r="CO627" s="16"/>
      <c r="CP627" s="16"/>
      <c r="CQ627" s="16"/>
      <c r="CR627" s="16"/>
      <c r="CS627" s="16"/>
      <c r="CT627" s="16"/>
      <c r="CU627" s="16"/>
      <c r="CV627" s="16"/>
      <c r="CW627" s="16"/>
      <c r="CX627" s="16"/>
      <c r="CY627" s="16"/>
      <c r="CZ627" s="16"/>
      <c r="DA627" s="16"/>
      <c r="DB627" s="16"/>
      <c r="DC627" s="16"/>
      <c r="DD627" s="16"/>
      <c r="DE627" s="16"/>
      <c r="DF627" s="16"/>
      <c r="DG627" s="16"/>
      <c r="DH627" s="16"/>
      <c r="DI627" s="16"/>
      <c r="DJ627" s="16"/>
      <c r="DK627" s="16"/>
      <c r="LK627" t="s">
        <v>16</v>
      </c>
      <c r="LL627">
        <v>12</v>
      </c>
      <c r="LM627" t="s">
        <v>12</v>
      </c>
    </row>
    <row r="628" spans="1:325" ht="15.75" thickBot="1" x14ac:dyDescent="0.3">
      <c r="A628" s="9" t="s">
        <v>12</v>
      </c>
      <c r="B628" s="10" t="s">
        <v>58</v>
      </c>
      <c r="C628" s="10" t="s">
        <v>14</v>
      </c>
      <c r="D628" s="11">
        <v>44097.178472222222</v>
      </c>
      <c r="E628" s="11">
        <f t="shared" si="27"/>
        <v>44035</v>
      </c>
      <c r="F628" s="11">
        <f>DATE(YEAR($E628),MONTH($E628),DAY($E628)+$LL628*30.4/10000)</f>
        <v>44947</v>
      </c>
      <c r="G628" s="11">
        <f>DATE(YEAR($F628),MONTH($F628),DAY($F628)+$LL628*30.4/10000)</f>
        <v>45859</v>
      </c>
      <c r="H628" s="11">
        <f>DATE(YEAR($G628),MONTH($G628),DAY($G628)+$LL628*30.4/10000)</f>
        <v>46771</v>
      </c>
      <c r="I628" s="11">
        <f>DATE(YEAR($H628),MONTH($H628),DAY($H628)+$LL628*30.4/10000)</f>
        <v>47683</v>
      </c>
      <c r="J628" s="12">
        <f>DATE(YEAR($I628),MONTH($I628),DAY($I628)+$LL628*30.4/10000)</f>
        <v>48595</v>
      </c>
      <c r="K628" s="15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16"/>
      <c r="AC628" s="16"/>
      <c r="AD628" s="16"/>
      <c r="AE628" s="16"/>
      <c r="AF628" s="16"/>
      <c r="AG628" s="16"/>
      <c r="AH628" s="16"/>
      <c r="AI628" s="16"/>
      <c r="AJ628" s="16"/>
      <c r="AK628" s="16"/>
      <c r="AL628" s="16">
        <v>1</v>
      </c>
      <c r="AM628" s="16"/>
      <c r="AN628" s="16"/>
      <c r="AO628" s="16"/>
      <c r="AP628" s="16"/>
      <c r="AQ628" s="16"/>
      <c r="AR628" s="16"/>
      <c r="AS628" s="16"/>
      <c r="AT628" s="16"/>
      <c r="AU628" s="16"/>
      <c r="AV628" s="16"/>
      <c r="AW628" s="16"/>
      <c r="AX628" s="16"/>
      <c r="AY628" s="16"/>
      <c r="AZ628" s="16"/>
      <c r="BA628" s="16"/>
      <c r="BB628" s="16"/>
      <c r="BC628" s="16"/>
      <c r="BD628" s="16"/>
      <c r="BE628" s="16"/>
      <c r="BF628" s="16"/>
      <c r="BG628" s="16"/>
      <c r="BH628" s="16"/>
      <c r="BI628" s="16"/>
      <c r="BJ628" s="16"/>
      <c r="BK628" s="16"/>
      <c r="BL628" s="16"/>
      <c r="BM628" s="16"/>
      <c r="BN628" s="16"/>
      <c r="BO628" s="16"/>
      <c r="BP628" s="16"/>
      <c r="BQ628" s="16"/>
      <c r="BR628" s="16"/>
      <c r="BS628" s="16"/>
      <c r="BT628" s="16"/>
      <c r="BU628" s="16"/>
      <c r="BV628" s="16"/>
      <c r="BW628" s="16"/>
      <c r="BX628" s="16"/>
      <c r="BY628" s="16"/>
      <c r="BZ628" s="16"/>
      <c r="CA628" s="16"/>
      <c r="CB628" s="16"/>
      <c r="CC628" s="16"/>
      <c r="CD628" s="16"/>
      <c r="CE628" s="16"/>
      <c r="CF628" s="16"/>
      <c r="CG628" s="16"/>
      <c r="CH628" s="16"/>
      <c r="CI628" s="16"/>
      <c r="CJ628" s="16"/>
      <c r="CK628" s="16"/>
      <c r="CL628" s="16"/>
      <c r="CM628" s="16"/>
      <c r="CN628" s="16"/>
      <c r="CO628" s="16"/>
      <c r="CP628" s="16"/>
      <c r="CQ628" s="16"/>
      <c r="CR628" s="16"/>
      <c r="CS628" s="16"/>
      <c r="CT628" s="16"/>
      <c r="CU628" s="16"/>
      <c r="CV628" s="16"/>
      <c r="CW628" s="16"/>
      <c r="CX628" s="16"/>
      <c r="CY628" s="16"/>
      <c r="CZ628" s="16"/>
      <c r="DA628" s="16"/>
      <c r="DB628" s="16"/>
      <c r="DC628" s="16"/>
      <c r="DD628" s="16"/>
      <c r="DE628" s="16"/>
      <c r="DF628" s="16"/>
      <c r="DG628" s="16"/>
      <c r="DH628" s="16"/>
      <c r="DI628" s="16"/>
      <c r="DJ628" s="16"/>
      <c r="DK628" s="16"/>
      <c r="LK628" t="s">
        <v>15</v>
      </c>
      <c r="LL628">
        <v>300000</v>
      </c>
      <c r="LM628" t="s">
        <v>12</v>
      </c>
    </row>
    <row r="629" spans="1:325" ht="15.75" thickBot="1" x14ac:dyDescent="0.3">
      <c r="A629" s="9" t="s">
        <v>12</v>
      </c>
      <c r="B629" s="10" t="s">
        <v>58</v>
      </c>
      <c r="C629" s="10" t="s">
        <v>14</v>
      </c>
      <c r="D629" s="11">
        <v>47106.448611111111</v>
      </c>
      <c r="E629" s="11">
        <f t="shared" si="27"/>
        <v>47045</v>
      </c>
      <c r="F629" s="11">
        <f>DATE(YEAR($E629)+$LL629,MONTH($E629),DAY($E629))</f>
        <v>51428</v>
      </c>
      <c r="G629" s="11">
        <f>DATE(YEAR($F629)+$LL629,MONTH($F629),DAY($F629))</f>
        <v>55811</v>
      </c>
      <c r="H629" s="11">
        <f>DATE(YEAR($G629)+$LL629,MONTH($G629),DAY($G629))</f>
        <v>60194</v>
      </c>
      <c r="I629" s="11">
        <f>DATE(YEAR($H629)+$LL629,MONTH($H629),DAY($H629))</f>
        <v>64577</v>
      </c>
      <c r="J629" s="12">
        <f>DATE(YEAR($I629)+$LL629,MONTH($I629),DAY($I629))</f>
        <v>68960</v>
      </c>
      <c r="K629" s="15"/>
      <c r="L629" s="16"/>
      <c r="M629" s="16"/>
      <c r="N629" s="16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  <c r="Z629" s="16"/>
      <c r="AA629" s="16"/>
      <c r="AB629" s="16"/>
      <c r="AC629" s="16"/>
      <c r="AD629" s="16"/>
      <c r="AE629" s="16"/>
      <c r="AF629" s="16"/>
      <c r="AG629" s="16"/>
      <c r="AH629" s="16"/>
      <c r="AI629" s="16"/>
      <c r="AJ629" s="16"/>
      <c r="AK629" s="16"/>
      <c r="AL629" s="16"/>
      <c r="AM629" s="16"/>
      <c r="AN629" s="16"/>
      <c r="AO629" s="16"/>
      <c r="AP629" s="16"/>
      <c r="AQ629" s="16"/>
      <c r="AR629" s="16"/>
      <c r="AS629" s="16"/>
      <c r="AT629" s="16"/>
      <c r="AU629" s="16"/>
      <c r="AV629" s="16"/>
      <c r="AW629" s="16"/>
      <c r="AX629" s="16"/>
      <c r="AY629" s="16"/>
      <c r="AZ629" s="16"/>
      <c r="BA629" s="16"/>
      <c r="BB629" s="16"/>
      <c r="BC629" s="16"/>
      <c r="BD629" s="16"/>
      <c r="BE629" s="16"/>
      <c r="BF629" s="16"/>
      <c r="BG629" s="16"/>
      <c r="BH629" s="16"/>
      <c r="BI629" s="16"/>
      <c r="BJ629" s="16"/>
      <c r="BK629" s="16"/>
      <c r="BL629" s="16"/>
      <c r="BM629" s="16"/>
      <c r="BN629" s="16"/>
      <c r="BO629" s="16"/>
      <c r="BP629" s="16"/>
      <c r="BQ629" s="16"/>
      <c r="BR629" s="16"/>
      <c r="BS629" s="16"/>
      <c r="BT629" s="16"/>
      <c r="BU629" s="16"/>
      <c r="BV629" s="16"/>
      <c r="BW629" s="16"/>
      <c r="BX629" s="16"/>
      <c r="BY629" s="16"/>
      <c r="BZ629" s="16"/>
      <c r="CA629" s="16"/>
      <c r="CB629" s="16"/>
      <c r="CC629" s="16"/>
      <c r="CD629" s="16"/>
      <c r="CE629" s="16"/>
      <c r="CF629" s="16"/>
      <c r="CG629" s="16"/>
      <c r="CH629" s="16"/>
      <c r="CI629" s="16"/>
      <c r="CJ629" s="16"/>
      <c r="CK629" s="16"/>
      <c r="CL629" s="16"/>
      <c r="CM629" s="16"/>
      <c r="CN629" s="16"/>
      <c r="CO629" s="16"/>
      <c r="CP629" s="16"/>
      <c r="CQ629" s="16"/>
      <c r="CR629" s="16"/>
      <c r="CS629" s="16"/>
      <c r="CT629" s="16"/>
      <c r="CU629" s="16"/>
      <c r="CV629" s="16"/>
      <c r="CW629" s="16"/>
      <c r="CX629" s="16"/>
      <c r="CY629" s="16"/>
      <c r="CZ629" s="16"/>
      <c r="DA629" s="16"/>
      <c r="DB629" s="16"/>
      <c r="DC629" s="16"/>
      <c r="DD629" s="16"/>
      <c r="DE629" s="16"/>
      <c r="DF629" s="16"/>
      <c r="DG629" s="16"/>
      <c r="DH629" s="16"/>
      <c r="DI629" s="16"/>
      <c r="DJ629" s="16"/>
      <c r="DK629" s="16"/>
      <c r="LK629" t="s">
        <v>16</v>
      </c>
      <c r="LL629">
        <v>12</v>
      </c>
      <c r="LM629" t="s">
        <v>12</v>
      </c>
    </row>
    <row r="630" spans="1:325" ht="15.75" thickBot="1" x14ac:dyDescent="0.3">
      <c r="A630" s="9" t="s">
        <v>12</v>
      </c>
      <c r="B630" s="10" t="s">
        <v>58</v>
      </c>
      <c r="C630" s="10" t="s">
        <v>14</v>
      </c>
      <c r="D630" s="11">
        <v>43879.575694444444</v>
      </c>
      <c r="E630" s="11">
        <f t="shared" si="27"/>
        <v>43817</v>
      </c>
      <c r="F630" s="11">
        <f>DATE(YEAR($E630),MONTH($E630),DAY($E630)+$LL630*30.4/10000)</f>
        <v>44729</v>
      </c>
      <c r="G630" s="11">
        <f>DATE(YEAR($F630),MONTH($F630),DAY($F630)+$LL630*30.4/10000)</f>
        <v>45641</v>
      </c>
      <c r="H630" s="11">
        <f>DATE(YEAR($G630),MONTH($G630),DAY($G630)+$LL630*30.4/10000)</f>
        <v>46553</v>
      </c>
      <c r="I630" s="11">
        <f>DATE(YEAR($H630),MONTH($H630),DAY($H630)+$LL630*30.4/10000)</f>
        <v>47465</v>
      </c>
      <c r="J630" s="12">
        <f>DATE(YEAR($I630),MONTH($I630),DAY($I630)+$LL630*30.4/10000)</f>
        <v>48377</v>
      </c>
      <c r="K630" s="15"/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  <c r="AB630" s="16"/>
      <c r="AC630" s="16"/>
      <c r="AD630" s="16"/>
      <c r="AE630" s="16"/>
      <c r="AF630" s="16"/>
      <c r="AG630" s="16"/>
      <c r="AH630" s="16"/>
      <c r="AI630" s="16"/>
      <c r="AJ630" s="16"/>
      <c r="AK630" s="16"/>
      <c r="AL630" s="16"/>
      <c r="AM630" s="16"/>
      <c r="AN630" s="16"/>
      <c r="AO630" s="16"/>
      <c r="AP630" s="16"/>
      <c r="AQ630" s="16"/>
      <c r="AR630" s="16"/>
      <c r="AS630" s="16"/>
      <c r="AT630" s="16"/>
      <c r="AU630" s="16"/>
      <c r="AV630" s="16"/>
      <c r="AW630" s="16"/>
      <c r="AX630" s="16"/>
      <c r="AY630" s="16"/>
      <c r="AZ630" s="16"/>
      <c r="BA630" s="16"/>
      <c r="BB630" s="16"/>
      <c r="BC630" s="16"/>
      <c r="BD630" s="16"/>
      <c r="BE630" s="16"/>
      <c r="BF630" s="16"/>
      <c r="BG630" s="16"/>
      <c r="BH630" s="16"/>
      <c r="BI630" s="16"/>
      <c r="BJ630" s="16"/>
      <c r="BK630" s="16"/>
      <c r="BL630" s="16"/>
      <c r="BM630" s="16"/>
      <c r="BN630" s="16"/>
      <c r="BO630" s="16"/>
      <c r="BP630" s="16"/>
      <c r="BQ630" s="16"/>
      <c r="BR630" s="16"/>
      <c r="BS630" s="16"/>
      <c r="BT630" s="16"/>
      <c r="BU630" s="16"/>
      <c r="BV630" s="16"/>
      <c r="BW630" s="16"/>
      <c r="BX630" s="16"/>
      <c r="BY630" s="16"/>
      <c r="BZ630" s="16"/>
      <c r="CA630" s="16"/>
      <c r="CB630" s="16"/>
      <c r="CC630" s="16"/>
      <c r="CD630" s="16"/>
      <c r="CE630" s="16"/>
      <c r="CF630" s="16"/>
      <c r="CG630" s="16"/>
      <c r="CH630" s="16"/>
      <c r="CI630" s="16"/>
      <c r="CJ630" s="16"/>
      <c r="CK630" s="16"/>
      <c r="CL630" s="16"/>
      <c r="CM630" s="16"/>
      <c r="CN630" s="16"/>
      <c r="CO630" s="16"/>
      <c r="CP630" s="16"/>
      <c r="CQ630" s="16"/>
      <c r="CR630" s="16"/>
      <c r="CS630" s="16"/>
      <c r="CT630" s="16"/>
      <c r="CU630" s="16"/>
      <c r="CV630" s="16"/>
      <c r="CW630" s="16"/>
      <c r="CX630" s="16"/>
      <c r="CY630" s="16"/>
      <c r="CZ630" s="16"/>
      <c r="DA630" s="16"/>
      <c r="DB630" s="16"/>
      <c r="DC630" s="16"/>
      <c r="DD630" s="16"/>
      <c r="DE630" s="16"/>
      <c r="DF630" s="16"/>
      <c r="DG630" s="16"/>
      <c r="DH630" s="16"/>
      <c r="DI630" s="16"/>
      <c r="DJ630" s="16"/>
      <c r="DK630" s="16"/>
      <c r="LK630" t="s">
        <v>15</v>
      </c>
      <c r="LL630">
        <v>300000</v>
      </c>
      <c r="LM630" t="s">
        <v>12</v>
      </c>
    </row>
    <row r="631" spans="1:325" ht="15.75" thickBot="1" x14ac:dyDescent="0.3">
      <c r="A631" s="9" t="s">
        <v>12</v>
      </c>
      <c r="B631" s="10" t="s">
        <v>58</v>
      </c>
      <c r="C631" s="10" t="s">
        <v>14</v>
      </c>
      <c r="D631" s="11">
        <v>44726.059027777781</v>
      </c>
      <c r="E631" s="11">
        <f t="shared" si="27"/>
        <v>44665</v>
      </c>
      <c r="F631" s="11">
        <f>DATE(YEAR($E631),MONTH($E631),DAY($E631)+$LL631*30.4/10000)</f>
        <v>45577</v>
      </c>
      <c r="G631" s="11">
        <f>DATE(YEAR($F631),MONTH($F631),DAY($F631)+$LL631*30.4/10000)</f>
        <v>46489</v>
      </c>
      <c r="H631" s="11">
        <f>DATE(YEAR($G631),MONTH($G631),DAY($G631)+$LL631*30.4/10000)</f>
        <v>47401</v>
      </c>
      <c r="I631" s="11">
        <f>DATE(YEAR($H631),MONTH($H631),DAY($H631)+$LL631*30.4/10000)</f>
        <v>48313</v>
      </c>
      <c r="J631" s="12">
        <f>DATE(YEAR($I631),MONTH($I631),DAY($I631)+$LL631*30.4/10000)</f>
        <v>49225</v>
      </c>
      <c r="K631" s="15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16"/>
      <c r="AC631" s="16"/>
      <c r="AD631" s="16"/>
      <c r="AE631" s="16"/>
      <c r="AF631" s="16"/>
      <c r="AG631" s="16"/>
      <c r="AH631" s="16"/>
      <c r="AI631" s="16"/>
      <c r="AJ631" s="16"/>
      <c r="AK631" s="16"/>
      <c r="AL631" s="16"/>
      <c r="AM631" s="16"/>
      <c r="AN631" s="16"/>
      <c r="AO631" s="16"/>
      <c r="AP631" s="16"/>
      <c r="AQ631" s="16"/>
      <c r="AR631" s="16"/>
      <c r="AS631" s="16"/>
      <c r="AT631" s="16"/>
      <c r="AU631" s="16"/>
      <c r="AV631" s="16"/>
      <c r="AW631" s="16"/>
      <c r="AX631" s="16"/>
      <c r="AY631" s="16"/>
      <c r="AZ631" s="16"/>
      <c r="BA631" s="16"/>
      <c r="BB631" s="16"/>
      <c r="BC631" s="16"/>
      <c r="BD631" s="16"/>
      <c r="BE631" s="16"/>
      <c r="BF631" s="16"/>
      <c r="BG631" s="16"/>
      <c r="BH631" s="16"/>
      <c r="BI631" s="16"/>
      <c r="BJ631" s="16"/>
      <c r="BK631" s="16"/>
      <c r="BL631" s="16"/>
      <c r="BM631" s="16"/>
      <c r="BN631" s="16"/>
      <c r="BO631" s="16"/>
      <c r="BP631" s="16"/>
      <c r="BQ631" s="16"/>
      <c r="BR631" s="16"/>
      <c r="BS631" s="16"/>
      <c r="BT631" s="16"/>
      <c r="BU631" s="16"/>
      <c r="BV631" s="16"/>
      <c r="BW631" s="16"/>
      <c r="BX631" s="16"/>
      <c r="BY631" s="16"/>
      <c r="BZ631" s="16"/>
      <c r="CA631" s="16"/>
      <c r="CB631" s="16"/>
      <c r="CC631" s="16"/>
      <c r="CD631" s="16"/>
      <c r="CE631" s="16"/>
      <c r="CF631" s="16"/>
      <c r="CG631" s="16"/>
      <c r="CH631" s="16"/>
      <c r="CI631" s="16"/>
      <c r="CJ631" s="16"/>
      <c r="CK631" s="16"/>
      <c r="CL631" s="16"/>
      <c r="CM631" s="16"/>
      <c r="CN631" s="16"/>
      <c r="CO631" s="16"/>
      <c r="CP631" s="16"/>
      <c r="CQ631" s="16"/>
      <c r="CR631" s="16"/>
      <c r="CS631" s="16"/>
      <c r="CT631" s="16"/>
      <c r="CU631" s="16"/>
      <c r="CV631" s="16"/>
      <c r="CW631" s="16"/>
      <c r="CX631" s="16"/>
      <c r="CY631" s="16"/>
      <c r="CZ631" s="16"/>
      <c r="DA631" s="16"/>
      <c r="DB631" s="16"/>
      <c r="DC631" s="16"/>
      <c r="DD631" s="16"/>
      <c r="DE631" s="16"/>
      <c r="DF631" s="16"/>
      <c r="DG631" s="16"/>
      <c r="DH631" s="16"/>
      <c r="DI631" s="16"/>
      <c r="DJ631" s="16"/>
      <c r="DK631" s="16"/>
      <c r="LK631" t="s">
        <v>15</v>
      </c>
      <c r="LL631">
        <v>300000</v>
      </c>
      <c r="LM631" t="s">
        <v>12</v>
      </c>
    </row>
    <row r="632" spans="1:325" ht="15.75" thickBot="1" x14ac:dyDescent="0.3">
      <c r="A632" s="9" t="s">
        <v>12</v>
      </c>
      <c r="B632" s="10" t="s">
        <v>58</v>
      </c>
      <c r="C632" s="10" t="s">
        <v>14</v>
      </c>
      <c r="D632" s="11">
        <v>47961.594444444447</v>
      </c>
      <c r="E632" s="11">
        <f t="shared" si="27"/>
        <v>47902</v>
      </c>
      <c r="F632" s="11">
        <f>DATE(YEAR($E632)+$LL632,MONTH($E632),DAY($E632))</f>
        <v>52285</v>
      </c>
      <c r="G632" s="11">
        <f>DATE(YEAR($F632)+$LL632,MONTH($F632),DAY($F632))</f>
        <v>56668</v>
      </c>
      <c r="H632" s="11">
        <f>DATE(YEAR($G632)+$LL632,MONTH($G632),DAY($G632))</f>
        <v>61051</v>
      </c>
      <c r="I632" s="11">
        <f>DATE(YEAR($H632)+$LL632,MONTH($H632),DAY($H632))</f>
        <v>65434</v>
      </c>
      <c r="J632" s="12">
        <f>DATE(YEAR($I632)+$LL632,MONTH($I632),DAY($I632))</f>
        <v>69817</v>
      </c>
      <c r="K632" s="15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  <c r="AF632" s="16"/>
      <c r="AG632" s="16"/>
      <c r="AH632" s="16"/>
      <c r="AI632" s="16"/>
      <c r="AJ632" s="16"/>
      <c r="AK632" s="16"/>
      <c r="AL632" s="16"/>
      <c r="AM632" s="16"/>
      <c r="AN632" s="16"/>
      <c r="AO632" s="16"/>
      <c r="AP632" s="16"/>
      <c r="AQ632" s="16"/>
      <c r="AR632" s="16"/>
      <c r="AS632" s="16"/>
      <c r="AT632" s="16"/>
      <c r="AU632" s="16"/>
      <c r="AV632" s="16"/>
      <c r="AW632" s="16"/>
      <c r="AX632" s="16"/>
      <c r="AY632" s="16"/>
      <c r="AZ632" s="16"/>
      <c r="BA632" s="16"/>
      <c r="BB632" s="16"/>
      <c r="BC632" s="16"/>
      <c r="BD632" s="16"/>
      <c r="BE632" s="16"/>
      <c r="BF632" s="16"/>
      <c r="BG632" s="16"/>
      <c r="BH632" s="16"/>
      <c r="BI632" s="16"/>
      <c r="BJ632" s="16"/>
      <c r="BK632" s="16"/>
      <c r="BL632" s="16"/>
      <c r="BM632" s="16"/>
      <c r="BN632" s="16"/>
      <c r="BO632" s="16"/>
      <c r="BP632" s="16"/>
      <c r="BQ632" s="16"/>
      <c r="BR632" s="16"/>
      <c r="BS632" s="16"/>
      <c r="BT632" s="16"/>
      <c r="BU632" s="16"/>
      <c r="BV632" s="16"/>
      <c r="BW632" s="16"/>
      <c r="BX632" s="16"/>
      <c r="BY632" s="16"/>
      <c r="BZ632" s="16"/>
      <c r="CA632" s="16"/>
      <c r="CB632" s="16"/>
      <c r="CC632" s="16"/>
      <c r="CD632" s="16"/>
      <c r="CE632" s="16"/>
      <c r="CF632" s="16"/>
      <c r="CG632" s="16"/>
      <c r="CH632" s="16"/>
      <c r="CI632" s="16"/>
      <c r="CJ632" s="16"/>
      <c r="CK632" s="16"/>
      <c r="CL632" s="16"/>
      <c r="CM632" s="16"/>
      <c r="CN632" s="16"/>
      <c r="CO632" s="16"/>
      <c r="CP632" s="16"/>
      <c r="CQ632" s="16"/>
      <c r="CR632" s="16"/>
      <c r="CS632" s="16"/>
      <c r="CT632" s="16"/>
      <c r="CU632" s="16"/>
      <c r="CV632" s="16"/>
      <c r="CW632" s="16"/>
      <c r="CX632" s="16"/>
      <c r="CY632" s="16"/>
      <c r="CZ632" s="16"/>
      <c r="DA632" s="16"/>
      <c r="DB632" s="16"/>
      <c r="DC632" s="16"/>
      <c r="DD632" s="16"/>
      <c r="DE632" s="16"/>
      <c r="DF632" s="16"/>
      <c r="DG632" s="16"/>
      <c r="DH632" s="16"/>
      <c r="DI632" s="16"/>
      <c r="DJ632" s="16"/>
      <c r="DK632" s="16"/>
      <c r="LK632" t="s">
        <v>16</v>
      </c>
      <c r="LL632">
        <v>12</v>
      </c>
      <c r="LM632" t="s">
        <v>12</v>
      </c>
    </row>
    <row r="633" spans="1:325" ht="15.75" thickBot="1" x14ac:dyDescent="0.3">
      <c r="A633" s="9" t="s">
        <v>12</v>
      </c>
      <c r="B633" s="10" t="s">
        <v>58</v>
      </c>
      <c r="C633" s="10" t="s">
        <v>14</v>
      </c>
      <c r="D633" s="11">
        <v>47079.6</v>
      </c>
      <c r="E633" s="11">
        <f t="shared" si="27"/>
        <v>47018</v>
      </c>
      <c r="F633" s="11">
        <f>DATE(YEAR($E633)+$LL633,MONTH($E633),DAY($E633))</f>
        <v>51401</v>
      </c>
      <c r="G633" s="11">
        <f>DATE(YEAR($F633)+$LL633,MONTH($F633),DAY($F633))</f>
        <v>55784</v>
      </c>
      <c r="H633" s="11">
        <f>DATE(YEAR($G633)+$LL633,MONTH($G633),DAY($G633))</f>
        <v>60167</v>
      </c>
      <c r="I633" s="11">
        <f>DATE(YEAR($H633)+$LL633,MONTH($H633),DAY($H633))</f>
        <v>64550</v>
      </c>
      <c r="J633" s="12">
        <f>DATE(YEAR($I633)+$LL633,MONTH($I633),DAY($I633))</f>
        <v>68933</v>
      </c>
      <c r="K633" s="15"/>
      <c r="L633" s="16"/>
      <c r="M633" s="16"/>
      <c r="N633" s="16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  <c r="Z633" s="16"/>
      <c r="AA633" s="16"/>
      <c r="AB633" s="16"/>
      <c r="AC633" s="16"/>
      <c r="AD633" s="16"/>
      <c r="AE633" s="16"/>
      <c r="AF633" s="16"/>
      <c r="AG633" s="16"/>
      <c r="AH633" s="16"/>
      <c r="AI633" s="16"/>
      <c r="AJ633" s="16"/>
      <c r="AK633" s="16"/>
      <c r="AL633" s="16"/>
      <c r="AM633" s="16"/>
      <c r="AN633" s="16"/>
      <c r="AO633" s="16"/>
      <c r="AP633" s="16"/>
      <c r="AQ633" s="16"/>
      <c r="AR633" s="16"/>
      <c r="AS633" s="16"/>
      <c r="AT633" s="16"/>
      <c r="AU633" s="16"/>
      <c r="AV633" s="16"/>
      <c r="AW633" s="16"/>
      <c r="AX633" s="16"/>
      <c r="AY633" s="16"/>
      <c r="AZ633" s="16"/>
      <c r="BA633" s="16"/>
      <c r="BB633" s="16"/>
      <c r="BC633" s="16"/>
      <c r="BD633" s="16"/>
      <c r="BE633" s="16"/>
      <c r="BF633" s="16"/>
      <c r="BG633" s="16"/>
      <c r="BH633" s="16"/>
      <c r="BI633" s="16"/>
      <c r="BJ633" s="16"/>
      <c r="BK633" s="16"/>
      <c r="BL633" s="16"/>
      <c r="BM633" s="16"/>
      <c r="BN633" s="16"/>
      <c r="BO633" s="16"/>
      <c r="BP633" s="16"/>
      <c r="BQ633" s="16"/>
      <c r="BR633" s="16"/>
      <c r="BS633" s="16"/>
      <c r="BT633" s="16"/>
      <c r="BU633" s="16"/>
      <c r="BV633" s="16"/>
      <c r="BW633" s="16"/>
      <c r="BX633" s="16"/>
      <c r="BY633" s="16"/>
      <c r="BZ633" s="16"/>
      <c r="CA633" s="16"/>
      <c r="CB633" s="16"/>
      <c r="CC633" s="16"/>
      <c r="CD633" s="16"/>
      <c r="CE633" s="16"/>
      <c r="CF633" s="16"/>
      <c r="CG633" s="16"/>
      <c r="CH633" s="16"/>
      <c r="CI633" s="16"/>
      <c r="CJ633" s="16"/>
      <c r="CK633" s="16"/>
      <c r="CL633" s="16"/>
      <c r="CM633" s="16"/>
      <c r="CN633" s="16"/>
      <c r="CO633" s="16"/>
      <c r="CP633" s="16"/>
      <c r="CQ633" s="16"/>
      <c r="CR633" s="16"/>
      <c r="CS633" s="16"/>
      <c r="CT633" s="16"/>
      <c r="CU633" s="16"/>
      <c r="CV633" s="16"/>
      <c r="CW633" s="16"/>
      <c r="CX633" s="16"/>
      <c r="CY633" s="16"/>
      <c r="CZ633" s="16"/>
      <c r="DA633" s="16"/>
      <c r="DB633" s="16"/>
      <c r="DC633" s="16"/>
      <c r="DD633" s="16"/>
      <c r="DE633" s="16"/>
      <c r="DF633" s="16"/>
      <c r="DG633" s="16"/>
      <c r="DH633" s="16"/>
      <c r="DI633" s="16"/>
      <c r="DJ633" s="16"/>
      <c r="DK633" s="16"/>
      <c r="LK633" t="s">
        <v>16</v>
      </c>
      <c r="LL633">
        <v>12</v>
      </c>
      <c r="LM633" t="s">
        <v>12</v>
      </c>
    </row>
    <row r="634" spans="1:325" ht="15.75" thickBot="1" x14ac:dyDescent="0.3">
      <c r="A634" s="9" t="s">
        <v>12</v>
      </c>
      <c r="B634" s="10" t="s">
        <v>58</v>
      </c>
      <c r="C634" s="10" t="s">
        <v>14</v>
      </c>
      <c r="D634" s="11">
        <v>43879.575694444444</v>
      </c>
      <c r="E634" s="11">
        <f t="shared" si="27"/>
        <v>43817</v>
      </c>
      <c r="F634" s="11">
        <f>DATE(YEAR($E634),MONTH($E634),DAY($E634)+$LL634*30.4/10000)</f>
        <v>44729</v>
      </c>
      <c r="G634" s="11">
        <f>DATE(YEAR($F634),MONTH($F634),DAY($F634)+$LL634*30.4/10000)</f>
        <v>45641</v>
      </c>
      <c r="H634" s="11">
        <f>DATE(YEAR($G634),MONTH($G634),DAY($G634)+$LL634*30.4/10000)</f>
        <v>46553</v>
      </c>
      <c r="I634" s="11">
        <f>DATE(YEAR($H634),MONTH($H634),DAY($H634)+$LL634*30.4/10000)</f>
        <v>47465</v>
      </c>
      <c r="J634" s="12">
        <f>DATE(YEAR($I634),MONTH($I634),DAY($I634)+$LL634*30.4/10000)</f>
        <v>48377</v>
      </c>
      <c r="K634" s="15"/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  <c r="AB634" s="16"/>
      <c r="AC634" s="16"/>
      <c r="AD634" s="16"/>
      <c r="AE634" s="16"/>
      <c r="AF634" s="16"/>
      <c r="AG634" s="16"/>
      <c r="AH634" s="16"/>
      <c r="AI634" s="16"/>
      <c r="AJ634" s="16"/>
      <c r="AK634" s="16"/>
      <c r="AL634" s="16"/>
      <c r="AM634" s="16"/>
      <c r="AN634" s="16"/>
      <c r="AO634" s="16"/>
      <c r="AP634" s="16"/>
      <c r="AQ634" s="16"/>
      <c r="AR634" s="16"/>
      <c r="AS634" s="16"/>
      <c r="AT634" s="16"/>
      <c r="AU634" s="16"/>
      <c r="AV634" s="16"/>
      <c r="AW634" s="16"/>
      <c r="AX634" s="16"/>
      <c r="AY634" s="16"/>
      <c r="AZ634" s="16"/>
      <c r="BA634" s="16"/>
      <c r="BB634" s="16"/>
      <c r="BC634" s="16"/>
      <c r="BD634" s="16"/>
      <c r="BE634" s="16"/>
      <c r="BF634" s="16"/>
      <c r="BG634" s="16"/>
      <c r="BH634" s="16"/>
      <c r="BI634" s="16"/>
      <c r="BJ634" s="16"/>
      <c r="BK634" s="16"/>
      <c r="BL634" s="16"/>
      <c r="BM634" s="16"/>
      <c r="BN634" s="16"/>
      <c r="BO634" s="16"/>
      <c r="BP634" s="16"/>
      <c r="BQ634" s="16"/>
      <c r="BR634" s="16"/>
      <c r="BS634" s="16"/>
      <c r="BT634" s="16"/>
      <c r="BU634" s="16"/>
      <c r="BV634" s="16"/>
      <c r="BW634" s="16"/>
      <c r="BX634" s="16"/>
      <c r="BY634" s="16"/>
      <c r="BZ634" s="16"/>
      <c r="CA634" s="16"/>
      <c r="CB634" s="16"/>
      <c r="CC634" s="16"/>
      <c r="CD634" s="16"/>
      <c r="CE634" s="16"/>
      <c r="CF634" s="16"/>
      <c r="CG634" s="16"/>
      <c r="CH634" s="16"/>
      <c r="CI634" s="16"/>
      <c r="CJ634" s="16"/>
      <c r="CK634" s="16"/>
      <c r="CL634" s="16"/>
      <c r="CM634" s="16"/>
      <c r="CN634" s="16"/>
      <c r="CO634" s="16"/>
      <c r="CP634" s="16"/>
      <c r="CQ634" s="16"/>
      <c r="CR634" s="16"/>
      <c r="CS634" s="16"/>
      <c r="CT634" s="16"/>
      <c r="CU634" s="16"/>
      <c r="CV634" s="16"/>
      <c r="CW634" s="16"/>
      <c r="CX634" s="16"/>
      <c r="CY634" s="16"/>
      <c r="CZ634" s="16"/>
      <c r="DA634" s="16"/>
      <c r="DB634" s="16"/>
      <c r="DC634" s="16"/>
      <c r="DD634" s="16"/>
      <c r="DE634" s="16"/>
      <c r="DF634" s="16"/>
      <c r="DG634" s="16"/>
      <c r="DH634" s="16"/>
      <c r="DI634" s="16"/>
      <c r="DJ634" s="16"/>
      <c r="DK634" s="16"/>
      <c r="LK634" t="s">
        <v>15</v>
      </c>
      <c r="LL634">
        <v>300000</v>
      </c>
      <c r="LM634" t="s">
        <v>12</v>
      </c>
    </row>
    <row r="635" spans="1:325" ht="15.75" thickBot="1" x14ac:dyDescent="0.3">
      <c r="A635" s="9" t="s">
        <v>12</v>
      </c>
      <c r="B635" s="10" t="s">
        <v>58</v>
      </c>
      <c r="C635" s="10" t="s">
        <v>39</v>
      </c>
      <c r="D635" s="11">
        <v>47621.51666666667</v>
      </c>
      <c r="E635" s="11">
        <f t="shared" si="27"/>
        <v>47560</v>
      </c>
      <c r="F635" s="11">
        <f>DATE(YEAR($E635)+$LL635,MONTH($E635),DAY($E635))</f>
        <v>51943</v>
      </c>
      <c r="G635" s="11">
        <f>DATE(YEAR($F635)+$LL635,MONTH($F635),DAY($F635))</f>
        <v>56326</v>
      </c>
      <c r="H635" s="11">
        <f>DATE(YEAR($G635)+$LL635,MONTH($G635),DAY($G635))</f>
        <v>60709</v>
      </c>
      <c r="I635" s="11">
        <f>DATE(YEAR($H635)+$LL635,MONTH($H635),DAY($H635))</f>
        <v>65092</v>
      </c>
      <c r="J635" s="12">
        <f>DATE(YEAR($I635)+$LL635,MONTH($I635),DAY($I635))</f>
        <v>69475</v>
      </c>
      <c r="K635" s="15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16"/>
      <c r="AC635" s="16"/>
      <c r="AD635" s="16"/>
      <c r="AE635" s="16"/>
      <c r="AF635" s="16"/>
      <c r="AG635" s="16"/>
      <c r="AH635" s="16"/>
      <c r="AI635" s="16"/>
      <c r="AJ635" s="16"/>
      <c r="AK635" s="16"/>
      <c r="AL635" s="16"/>
      <c r="AM635" s="16"/>
      <c r="AN635" s="16"/>
      <c r="AO635" s="16"/>
      <c r="AP635" s="16"/>
      <c r="AQ635" s="16"/>
      <c r="AR635" s="16"/>
      <c r="AS635" s="16"/>
      <c r="AT635" s="16"/>
      <c r="AU635" s="16"/>
      <c r="AV635" s="16"/>
      <c r="AW635" s="16"/>
      <c r="AX635" s="16"/>
      <c r="AY635" s="16"/>
      <c r="AZ635" s="16"/>
      <c r="BA635" s="16"/>
      <c r="BB635" s="16"/>
      <c r="BC635" s="16"/>
      <c r="BD635" s="16"/>
      <c r="BE635" s="16"/>
      <c r="BF635" s="16"/>
      <c r="BG635" s="16"/>
      <c r="BH635" s="16"/>
      <c r="BI635" s="16"/>
      <c r="BJ635" s="16"/>
      <c r="BK635" s="16"/>
      <c r="BL635" s="16"/>
      <c r="BM635" s="16"/>
      <c r="BN635" s="16"/>
      <c r="BO635" s="16"/>
      <c r="BP635" s="16"/>
      <c r="BQ635" s="16"/>
      <c r="BR635" s="16"/>
      <c r="BS635" s="16"/>
      <c r="BT635" s="16"/>
      <c r="BU635" s="16"/>
      <c r="BV635" s="16"/>
      <c r="BW635" s="16"/>
      <c r="BX635" s="16"/>
      <c r="BY635" s="16"/>
      <c r="BZ635" s="16"/>
      <c r="CA635" s="16"/>
      <c r="CB635" s="16"/>
      <c r="CC635" s="16"/>
      <c r="CD635" s="16"/>
      <c r="CE635" s="16"/>
      <c r="CF635" s="16"/>
      <c r="CG635" s="16"/>
      <c r="CH635" s="16"/>
      <c r="CI635" s="16"/>
      <c r="CJ635" s="16"/>
      <c r="CK635" s="16"/>
      <c r="CL635" s="16"/>
      <c r="CM635" s="16"/>
      <c r="CN635" s="16"/>
      <c r="CO635" s="16"/>
      <c r="CP635" s="16"/>
      <c r="CQ635" s="16"/>
      <c r="CR635" s="16"/>
      <c r="CS635" s="16"/>
      <c r="CT635" s="16"/>
      <c r="CU635" s="16"/>
      <c r="CV635" s="16"/>
      <c r="CW635" s="16"/>
      <c r="CX635" s="16"/>
      <c r="CY635" s="16"/>
      <c r="CZ635" s="16"/>
      <c r="DA635" s="16"/>
      <c r="DB635" s="16"/>
      <c r="DC635" s="16"/>
      <c r="DD635" s="16"/>
      <c r="DE635" s="16"/>
      <c r="DF635" s="16"/>
      <c r="DG635" s="16"/>
      <c r="DH635" s="16"/>
      <c r="DI635" s="16"/>
      <c r="DJ635" s="16"/>
      <c r="DK635" s="16"/>
      <c r="LK635" t="s">
        <v>16</v>
      </c>
      <c r="LL635">
        <v>12</v>
      </c>
      <c r="LM635" t="s">
        <v>12</v>
      </c>
    </row>
    <row r="636" spans="1:325" ht="15.75" thickBot="1" x14ac:dyDescent="0.3">
      <c r="A636" s="9" t="s">
        <v>12</v>
      </c>
      <c r="B636" s="10" t="s">
        <v>58</v>
      </c>
      <c r="C636" s="10" t="s">
        <v>44</v>
      </c>
      <c r="D636" s="11">
        <v>43989.597222222219</v>
      </c>
      <c r="E636" s="11">
        <f>DATE(YEAR($D636),MONTH($D636),DAY($D636)-7)</f>
        <v>43982</v>
      </c>
      <c r="F636" s="11">
        <f>DATE(YEAR($E636),MONTH($E636)+$LL636,DAY($E636))</f>
        <v>44561</v>
      </c>
      <c r="G636" s="11">
        <f>DATE(YEAR($F636),MONTH($F636)+$LL636,DAY($F636))</f>
        <v>45138</v>
      </c>
      <c r="H636" s="11">
        <f>DATE(YEAR($G636),MONTH($G636)+$LL636,DAY($G636))</f>
        <v>45719</v>
      </c>
      <c r="I636" s="11">
        <f>DATE(YEAR($H636),MONTH($H636)+$LL636,DAY($H636))</f>
        <v>46298</v>
      </c>
      <c r="J636" s="12">
        <f>DATE(YEAR($I636),MONTH($I636)+$LL636,DAY($I636))</f>
        <v>46876</v>
      </c>
      <c r="K636" s="15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16"/>
      <c r="AC636" s="16"/>
      <c r="AD636" s="16">
        <v>1</v>
      </c>
      <c r="AE636" s="16"/>
      <c r="AF636" s="16"/>
      <c r="AG636" s="16"/>
      <c r="AH636" s="16"/>
      <c r="AI636" s="16"/>
      <c r="AJ636" s="16"/>
      <c r="AK636" s="16"/>
      <c r="AL636" s="16"/>
      <c r="AM636" s="16"/>
      <c r="AN636" s="16"/>
      <c r="AO636" s="16"/>
      <c r="AP636" s="16"/>
      <c r="AQ636" s="16"/>
      <c r="AR636" s="16"/>
      <c r="AS636" s="16"/>
      <c r="AT636" s="16"/>
      <c r="AU636" s="16"/>
      <c r="AV636" s="16"/>
      <c r="AW636" s="16"/>
      <c r="AX636" s="16"/>
      <c r="AY636" s="16"/>
      <c r="AZ636" s="16"/>
      <c r="BA636" s="16"/>
      <c r="BB636" s="16"/>
      <c r="BC636" s="16"/>
      <c r="BD636" s="16"/>
      <c r="BE636" s="16"/>
      <c r="BF636" s="16"/>
      <c r="BG636" s="16"/>
      <c r="BH636" s="16"/>
      <c r="BI636" s="16"/>
      <c r="BJ636" s="16"/>
      <c r="BK636" s="16"/>
      <c r="BL636" s="16"/>
      <c r="BM636" s="16"/>
      <c r="BN636" s="16"/>
      <c r="BO636" s="16"/>
      <c r="BP636" s="16"/>
      <c r="BQ636" s="16"/>
      <c r="BR636" s="16"/>
      <c r="BS636" s="16"/>
      <c r="BT636" s="16"/>
      <c r="BU636" s="16"/>
      <c r="BV636" s="16"/>
      <c r="BW636" s="16"/>
      <c r="BX636" s="16"/>
      <c r="BY636" s="16"/>
      <c r="BZ636" s="16"/>
      <c r="CA636" s="16"/>
      <c r="CB636" s="16"/>
      <c r="CC636" s="16"/>
      <c r="CD636" s="16"/>
      <c r="CE636" s="16"/>
      <c r="CF636" s="16"/>
      <c r="CG636" s="16"/>
      <c r="CH636" s="16"/>
      <c r="CI636" s="16"/>
      <c r="CJ636" s="16"/>
      <c r="CK636" s="16"/>
      <c r="CL636" s="16"/>
      <c r="CM636" s="16"/>
      <c r="CN636" s="16"/>
      <c r="CO636" s="16"/>
      <c r="CP636" s="16"/>
      <c r="CQ636" s="16"/>
      <c r="CR636" s="16"/>
      <c r="CS636" s="16"/>
      <c r="CT636" s="16"/>
      <c r="CU636" s="16"/>
      <c r="CV636" s="16"/>
      <c r="CW636" s="16"/>
      <c r="CX636" s="16"/>
      <c r="CY636" s="16"/>
      <c r="CZ636" s="16"/>
      <c r="DA636" s="16"/>
      <c r="DB636" s="16"/>
      <c r="DC636" s="16"/>
      <c r="DD636" s="16"/>
      <c r="DE636" s="16"/>
      <c r="DF636" s="16"/>
      <c r="DG636" s="16"/>
      <c r="DH636" s="16"/>
      <c r="DI636" s="16">
        <v>1</v>
      </c>
      <c r="DJ636" s="16"/>
      <c r="DK636" s="16"/>
      <c r="LK636" t="s">
        <v>18</v>
      </c>
      <c r="LL636">
        <v>19</v>
      </c>
      <c r="LM636" t="s">
        <v>12</v>
      </c>
    </row>
    <row r="637" spans="1:325" ht="15.75" thickBot="1" x14ac:dyDescent="0.3">
      <c r="A637" s="9" t="s">
        <v>12</v>
      </c>
      <c r="B637" s="10" t="s">
        <v>58</v>
      </c>
      <c r="C637" s="10" t="s">
        <v>45</v>
      </c>
      <c r="D637" s="11">
        <v>44014.910416666666</v>
      </c>
      <c r="E637" s="11">
        <f>DATE(YEAR($D637),MONTH($D637),DAY($D637)-7)</f>
        <v>44007</v>
      </c>
      <c r="F637" s="11">
        <f>DATE(YEAR($E637),MONTH($E637)+$LL637,DAY($E637))</f>
        <v>44402</v>
      </c>
      <c r="G637" s="11">
        <f>DATE(YEAR($F637),MONTH($F637)+$LL637,DAY($F637))</f>
        <v>44798</v>
      </c>
      <c r="H637" s="11">
        <f>DATE(YEAR($G637),MONTH($G637)+$LL637,DAY($G637))</f>
        <v>45194</v>
      </c>
      <c r="I637" s="11">
        <f>DATE(YEAR($H637),MONTH($H637)+$LL637,DAY($H637))</f>
        <v>45590</v>
      </c>
      <c r="J637" s="12">
        <f>DATE(YEAR($I637),MONTH($I637)+$LL637,DAY($I637))</f>
        <v>45986</v>
      </c>
      <c r="K637" s="15"/>
      <c r="L637" s="16"/>
      <c r="M637" s="16"/>
      <c r="N637" s="16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  <c r="AB637" s="16"/>
      <c r="AC637" s="16"/>
      <c r="AD637" s="16"/>
      <c r="AE637" s="16"/>
      <c r="AF637" s="16"/>
      <c r="AG637" s="16"/>
      <c r="AH637" s="16">
        <v>1</v>
      </c>
      <c r="AI637" s="16"/>
      <c r="AJ637" s="16"/>
      <c r="AK637" s="16"/>
      <c r="AL637" s="16"/>
      <c r="AM637" s="16"/>
      <c r="AN637" s="16"/>
      <c r="AO637" s="16"/>
      <c r="AP637" s="16"/>
      <c r="AQ637" s="16"/>
      <c r="AR637" s="16"/>
      <c r="AS637" s="16"/>
      <c r="AT637" s="16"/>
      <c r="AU637" s="16"/>
      <c r="AV637" s="16"/>
      <c r="AW637" s="16"/>
      <c r="AX637" s="16"/>
      <c r="AY637" s="16"/>
      <c r="AZ637" s="16"/>
      <c r="BA637" s="16"/>
      <c r="BB637" s="16"/>
      <c r="BC637" s="16"/>
      <c r="BD637" s="16"/>
      <c r="BE637" s="16"/>
      <c r="BF637" s="16"/>
      <c r="BG637" s="16"/>
      <c r="BH637" s="16"/>
      <c r="BI637" s="16"/>
      <c r="BJ637" s="16"/>
      <c r="BK637" s="16"/>
      <c r="BL637" s="16"/>
      <c r="BM637" s="16"/>
      <c r="BN637" s="16"/>
      <c r="BO637" s="16"/>
      <c r="BP637" s="16"/>
      <c r="BQ637" s="16"/>
      <c r="BR637" s="16"/>
      <c r="BS637" s="16"/>
      <c r="BT637" s="16"/>
      <c r="BU637" s="16"/>
      <c r="BV637" s="16"/>
      <c r="BW637" s="16"/>
      <c r="BX637" s="16"/>
      <c r="BY637" s="16"/>
      <c r="BZ637" s="16"/>
      <c r="CA637" s="16"/>
      <c r="CB637" s="16"/>
      <c r="CC637" s="16"/>
      <c r="CD637" s="16"/>
      <c r="CE637" s="16"/>
      <c r="CF637" s="16"/>
      <c r="CG637" s="16"/>
      <c r="CH637" s="16"/>
      <c r="CI637" s="16"/>
      <c r="CJ637" s="16"/>
      <c r="CK637" s="16"/>
      <c r="CL637" s="16">
        <v>1</v>
      </c>
      <c r="CM637" s="16"/>
      <c r="CN637" s="16"/>
      <c r="CO637" s="16"/>
      <c r="CP637" s="16"/>
      <c r="CQ637" s="16"/>
      <c r="CR637" s="16"/>
      <c r="CS637" s="16"/>
      <c r="CT637" s="16"/>
      <c r="CU637" s="16"/>
      <c r="CV637" s="16"/>
      <c r="CW637" s="16"/>
      <c r="CX637" s="16"/>
      <c r="CY637" s="16"/>
      <c r="CZ637" s="16"/>
      <c r="DA637" s="16"/>
      <c r="DB637" s="16"/>
      <c r="DC637" s="16"/>
      <c r="DD637" s="16"/>
      <c r="DE637" s="16"/>
      <c r="DF637" s="16"/>
      <c r="DG637" s="16"/>
      <c r="DH637" s="16"/>
      <c r="DI637" s="16"/>
      <c r="DJ637" s="16"/>
      <c r="DK637" s="16"/>
      <c r="LK637" t="s">
        <v>18</v>
      </c>
      <c r="LL637">
        <v>13</v>
      </c>
      <c r="LM637" t="s">
        <v>12</v>
      </c>
    </row>
    <row r="638" spans="1:325" ht="15.75" thickBot="1" x14ac:dyDescent="0.3">
      <c r="A638" s="9" t="s">
        <v>12</v>
      </c>
      <c r="B638" s="10" t="s">
        <v>58</v>
      </c>
      <c r="C638" s="10" t="s">
        <v>43</v>
      </c>
      <c r="D638" s="11">
        <v>44158.734722222223</v>
      </c>
      <c r="E638" s="11">
        <f>DATE(YEAR($D638),MONTH($D638)-1,DAY($D638))</f>
        <v>44127</v>
      </c>
      <c r="F638" s="11">
        <f>DATE(YEAR($E638),MONTH($E638),DAY($E638)+$LL638*30.4/10000)</f>
        <v>44856</v>
      </c>
      <c r="G638" s="11">
        <f>DATE(YEAR($F638),MONTH($F638),DAY($F638)+$LL638*30.4/10000)</f>
        <v>45585</v>
      </c>
      <c r="H638" s="11">
        <f>DATE(YEAR($G638),MONTH($G638),DAY($G638)+$LL638*30.4/10000)</f>
        <v>46314</v>
      </c>
      <c r="I638" s="11">
        <f>DATE(YEAR($H638),MONTH($H638),DAY($H638)+$LL638*30.4/10000)</f>
        <v>47043</v>
      </c>
      <c r="J638" s="12">
        <f>DATE(YEAR($I638),MONTH($I638),DAY($I638)+$LL638*30.4/10000)</f>
        <v>47772</v>
      </c>
      <c r="K638" s="15"/>
      <c r="L638" s="16"/>
      <c r="M638" s="16"/>
      <c r="N638" s="16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  <c r="AB638" s="16"/>
      <c r="AC638" s="16"/>
      <c r="AD638" s="16"/>
      <c r="AE638" s="16"/>
      <c r="AF638" s="16"/>
      <c r="AG638" s="16"/>
      <c r="AH638" s="16"/>
      <c r="AI638" s="16"/>
      <c r="AJ638" s="16"/>
      <c r="AK638" s="16"/>
      <c r="AL638" s="16"/>
      <c r="AM638" s="16"/>
      <c r="AN638" s="16"/>
      <c r="AO638" s="16"/>
      <c r="AP638" s="16"/>
      <c r="AQ638" s="16"/>
      <c r="AR638" s="16"/>
      <c r="AS638" s="16"/>
      <c r="AT638" s="16"/>
      <c r="AU638" s="16"/>
      <c r="AV638" s="16"/>
      <c r="AW638" s="16"/>
      <c r="AX638" s="16"/>
      <c r="AY638" s="16">
        <v>1</v>
      </c>
      <c r="AZ638" s="16"/>
      <c r="BA638" s="16"/>
      <c r="BB638" s="16"/>
      <c r="BC638" s="16"/>
      <c r="BD638" s="16"/>
      <c r="BE638" s="16"/>
      <c r="BF638" s="16"/>
      <c r="BG638" s="16"/>
      <c r="BH638" s="16"/>
      <c r="BI638" s="16"/>
      <c r="BJ638" s="16"/>
      <c r="BK638" s="16"/>
      <c r="BL638" s="16"/>
      <c r="BM638" s="16"/>
      <c r="BN638" s="16"/>
      <c r="BO638" s="16"/>
      <c r="BP638" s="16"/>
      <c r="BQ638" s="16"/>
      <c r="BR638" s="16"/>
      <c r="BS638" s="16"/>
      <c r="BT638" s="16"/>
      <c r="BU638" s="16"/>
      <c r="BV638" s="16"/>
      <c r="BW638" s="16"/>
      <c r="BX638" s="16"/>
      <c r="BY638" s="16"/>
      <c r="BZ638" s="16"/>
      <c r="CA638" s="16"/>
      <c r="CB638" s="16"/>
      <c r="CC638" s="16"/>
      <c r="CD638" s="16"/>
      <c r="CE638" s="16"/>
      <c r="CF638" s="16"/>
      <c r="CG638" s="16"/>
      <c r="CH638" s="16"/>
      <c r="CI638" s="16"/>
      <c r="CJ638" s="16"/>
      <c r="CK638" s="16"/>
      <c r="CL638" s="16"/>
      <c r="CM638" s="16"/>
      <c r="CN638" s="16"/>
      <c r="CO638" s="16"/>
      <c r="CP638" s="16"/>
      <c r="CQ638" s="16"/>
      <c r="CR638" s="16"/>
      <c r="CS638" s="16"/>
      <c r="CT638" s="16"/>
      <c r="CU638" s="16"/>
      <c r="CV638" s="16"/>
      <c r="CW638" s="16"/>
      <c r="CX638" s="16"/>
      <c r="CY638" s="16"/>
      <c r="CZ638" s="16"/>
      <c r="DA638" s="16"/>
      <c r="DB638" s="16"/>
      <c r="DC638" s="16"/>
      <c r="DD638" s="16"/>
      <c r="DE638" s="16"/>
      <c r="DF638" s="16"/>
      <c r="DG638" s="16"/>
      <c r="DH638" s="16"/>
      <c r="DI638" s="16"/>
      <c r="DJ638" s="16"/>
      <c r="DK638" s="16"/>
      <c r="LK638" t="s">
        <v>15</v>
      </c>
      <c r="LL638">
        <v>240000</v>
      </c>
      <c r="LM638" t="s">
        <v>12</v>
      </c>
    </row>
    <row r="639" spans="1:325" ht="15.75" thickBot="1" x14ac:dyDescent="0.3">
      <c r="A639" s="9" t="s">
        <v>12</v>
      </c>
      <c r="B639" s="10" t="s">
        <v>58</v>
      </c>
      <c r="C639" s="10" t="s">
        <v>38</v>
      </c>
      <c r="D639" s="11">
        <v>43858.020833333336</v>
      </c>
      <c r="E639" s="11">
        <f>DATE(YEAR($D639),MONTH($D639)-1,DAY($D639))</f>
        <v>43827</v>
      </c>
      <c r="F639" s="11">
        <f>DATE(YEAR($E639),MONTH($E639),DAY($E639)+$LL639*30.4/650)</f>
        <v>44668</v>
      </c>
      <c r="G639" s="11">
        <f>DATE(YEAR($F639),MONTH($F639),DAY($F639)+$LL639*30.4/650)</f>
        <v>45509</v>
      </c>
      <c r="H639" s="11">
        <f>DATE(YEAR($G639),MONTH($G639),DAY($G639)+$LL639*30.4/650)</f>
        <v>46350</v>
      </c>
      <c r="I639" s="11">
        <f>DATE(YEAR($H639),MONTH($H639),DAY($H639)+$LL639*30.4/650)</f>
        <v>47191</v>
      </c>
      <c r="J639" s="12">
        <f>DATE(YEAR($I639),MONTH($I639),DAY($I639)+$LL639*30.4/650)</f>
        <v>48032</v>
      </c>
      <c r="K639" s="15"/>
      <c r="L639" s="16"/>
      <c r="M639" s="16"/>
      <c r="N639" s="16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  <c r="AE639" s="16"/>
      <c r="AF639" s="16"/>
      <c r="AG639" s="16"/>
      <c r="AH639" s="16"/>
      <c r="AI639" s="16"/>
      <c r="AJ639" s="16"/>
      <c r="AK639" s="16"/>
      <c r="AL639" s="16"/>
      <c r="AM639" s="16"/>
      <c r="AN639" s="16"/>
      <c r="AO639" s="16"/>
      <c r="AP639" s="16"/>
      <c r="AQ639" s="16"/>
      <c r="AR639" s="16"/>
      <c r="AS639" s="16"/>
      <c r="AT639" s="16"/>
      <c r="AU639" s="16"/>
      <c r="AV639" s="16"/>
      <c r="AW639" s="16"/>
      <c r="AX639" s="16"/>
      <c r="AY639" s="16"/>
      <c r="AZ639" s="16"/>
      <c r="BA639" s="16"/>
      <c r="BB639" s="16"/>
      <c r="BC639" s="16"/>
      <c r="BD639" s="16"/>
      <c r="BE639" s="16"/>
      <c r="BF639" s="16"/>
      <c r="BG639" s="16"/>
      <c r="BH639" s="16"/>
      <c r="BI639" s="16"/>
      <c r="BJ639" s="16"/>
      <c r="BK639" s="16"/>
      <c r="BL639" s="16"/>
      <c r="BM639" s="16"/>
      <c r="BN639" s="16"/>
      <c r="BO639" s="16"/>
      <c r="BP639" s="16"/>
      <c r="BQ639" s="16"/>
      <c r="BR639" s="16"/>
      <c r="BS639" s="16"/>
      <c r="BT639" s="16"/>
      <c r="BU639" s="16"/>
      <c r="BV639" s="16"/>
      <c r="BW639" s="16"/>
      <c r="BX639" s="16"/>
      <c r="BY639" s="16"/>
      <c r="BZ639" s="16"/>
      <c r="CA639" s="16"/>
      <c r="CB639" s="16"/>
      <c r="CC639" s="16"/>
      <c r="CD639" s="16"/>
      <c r="CE639" s="16"/>
      <c r="CF639" s="16"/>
      <c r="CG639" s="16"/>
      <c r="CH639" s="16"/>
      <c r="CI639" s="16"/>
      <c r="CJ639" s="16"/>
      <c r="CK639" s="16"/>
      <c r="CL639" s="16"/>
      <c r="CM639" s="16"/>
      <c r="CN639" s="16"/>
      <c r="CO639" s="16"/>
      <c r="CP639" s="16"/>
      <c r="CQ639" s="16"/>
      <c r="CR639" s="16"/>
      <c r="CS639" s="16"/>
      <c r="CT639" s="16"/>
      <c r="CU639" s="16"/>
      <c r="CV639" s="16"/>
      <c r="CW639" s="16"/>
      <c r="CX639" s="16"/>
      <c r="CY639" s="16"/>
      <c r="CZ639" s="16"/>
      <c r="DA639" s="16"/>
      <c r="DB639" s="16"/>
      <c r="DC639" s="16"/>
      <c r="DD639" s="16"/>
      <c r="DE639" s="16"/>
      <c r="DF639" s="16"/>
      <c r="DG639" s="16"/>
      <c r="DH639" s="16"/>
      <c r="DI639" s="16"/>
      <c r="DJ639" s="16"/>
      <c r="DK639" s="16"/>
      <c r="LK639" t="s">
        <v>28</v>
      </c>
      <c r="LL639">
        <v>18000</v>
      </c>
      <c r="LM639" t="s">
        <v>12</v>
      </c>
    </row>
    <row r="640" spans="1:325" ht="15.75" thickBot="1" x14ac:dyDescent="0.3">
      <c r="A640" s="9" t="s">
        <v>12</v>
      </c>
      <c r="B640" s="10" t="s">
        <v>58</v>
      </c>
      <c r="C640" s="10" t="s">
        <v>35</v>
      </c>
      <c r="D640" s="11">
        <v>44158.734722222223</v>
      </c>
      <c r="E640" s="11">
        <f>DATE(YEAR($D640),MONTH($D640)-1,DAY($D640))</f>
        <v>44127</v>
      </c>
      <c r="F640" s="11">
        <f>DATE(YEAR($E640),MONTH($E640),DAY($E640)+$LL640*30.4/10000)</f>
        <v>44856</v>
      </c>
      <c r="G640" s="11">
        <f>DATE(YEAR($F640),MONTH($F640),DAY($F640)+$LL640*30.4/10000)</f>
        <v>45585</v>
      </c>
      <c r="H640" s="11">
        <f>DATE(YEAR($G640),MONTH($G640),DAY($G640)+$LL640*30.4/10000)</f>
        <v>46314</v>
      </c>
      <c r="I640" s="11">
        <f>DATE(YEAR($H640),MONTH($H640),DAY($H640)+$LL640*30.4/10000)</f>
        <v>47043</v>
      </c>
      <c r="J640" s="12">
        <f>DATE(YEAR($I640),MONTH($I640),DAY($I640)+$LL640*30.4/10000)</f>
        <v>47772</v>
      </c>
      <c r="K640" s="15"/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  <c r="AE640" s="16"/>
      <c r="AF640" s="16"/>
      <c r="AG640" s="16"/>
      <c r="AH640" s="16"/>
      <c r="AI640" s="16"/>
      <c r="AJ640" s="16"/>
      <c r="AK640" s="16"/>
      <c r="AL640" s="16"/>
      <c r="AM640" s="16"/>
      <c r="AN640" s="16"/>
      <c r="AO640" s="16"/>
      <c r="AP640" s="16"/>
      <c r="AQ640" s="16"/>
      <c r="AR640" s="16"/>
      <c r="AS640" s="16"/>
      <c r="AT640" s="16"/>
      <c r="AU640" s="16"/>
      <c r="AV640" s="16"/>
      <c r="AW640" s="16"/>
      <c r="AX640" s="16"/>
      <c r="AY640" s="16">
        <v>1</v>
      </c>
      <c r="AZ640" s="16"/>
      <c r="BA640" s="16"/>
      <c r="BB640" s="16"/>
      <c r="BC640" s="16"/>
      <c r="BD640" s="16"/>
      <c r="BE640" s="16"/>
      <c r="BF640" s="16"/>
      <c r="BG640" s="16"/>
      <c r="BH640" s="16"/>
      <c r="BI640" s="16"/>
      <c r="BJ640" s="16"/>
      <c r="BK640" s="16"/>
      <c r="BL640" s="16"/>
      <c r="BM640" s="16"/>
      <c r="BN640" s="16"/>
      <c r="BO640" s="16"/>
      <c r="BP640" s="16"/>
      <c r="BQ640" s="16"/>
      <c r="BR640" s="16"/>
      <c r="BS640" s="16"/>
      <c r="BT640" s="16"/>
      <c r="BU640" s="16"/>
      <c r="BV640" s="16"/>
      <c r="BW640" s="16"/>
      <c r="BX640" s="16"/>
      <c r="BY640" s="16"/>
      <c r="BZ640" s="16"/>
      <c r="CA640" s="16"/>
      <c r="CB640" s="16"/>
      <c r="CC640" s="16"/>
      <c r="CD640" s="16"/>
      <c r="CE640" s="16"/>
      <c r="CF640" s="16"/>
      <c r="CG640" s="16"/>
      <c r="CH640" s="16"/>
      <c r="CI640" s="16"/>
      <c r="CJ640" s="16"/>
      <c r="CK640" s="16"/>
      <c r="CL640" s="16"/>
      <c r="CM640" s="16"/>
      <c r="CN640" s="16"/>
      <c r="CO640" s="16"/>
      <c r="CP640" s="16"/>
      <c r="CQ640" s="16"/>
      <c r="CR640" s="16"/>
      <c r="CS640" s="16"/>
      <c r="CT640" s="16"/>
      <c r="CU640" s="16"/>
      <c r="CV640" s="16"/>
      <c r="CW640" s="16"/>
      <c r="CX640" s="16"/>
      <c r="CY640" s="16"/>
      <c r="CZ640" s="16"/>
      <c r="DA640" s="16"/>
      <c r="DB640" s="16"/>
      <c r="DC640" s="16"/>
      <c r="DD640" s="16"/>
      <c r="DE640" s="16"/>
      <c r="DF640" s="16"/>
      <c r="DG640" s="16"/>
      <c r="DH640" s="16"/>
      <c r="DI640" s="16"/>
      <c r="DJ640" s="16"/>
      <c r="DK640" s="16"/>
      <c r="LK640" t="s">
        <v>15</v>
      </c>
      <c r="LL640">
        <v>240000</v>
      </c>
      <c r="LM640" t="s">
        <v>12</v>
      </c>
    </row>
    <row r="641" spans="1:325" ht="15.75" thickBot="1" x14ac:dyDescent="0.3">
      <c r="A641" s="9" t="s">
        <v>12</v>
      </c>
      <c r="B641" s="10" t="s">
        <v>58</v>
      </c>
      <c r="C641" s="10" t="s">
        <v>37</v>
      </c>
      <c r="D641" s="11">
        <v>43858.020833333336</v>
      </c>
      <c r="E641" s="11">
        <f>DATE(YEAR($D641),MONTH($D641)-1,DAY($D641))</f>
        <v>43827</v>
      </c>
      <c r="F641" s="11">
        <f>DATE(YEAR($E641),MONTH($E641),DAY($E641)+$LL641*30.4/650)</f>
        <v>44668</v>
      </c>
      <c r="G641" s="11">
        <f>DATE(YEAR($F641),MONTH($F641),DAY($F641)+$LL641*30.4/650)</f>
        <v>45509</v>
      </c>
      <c r="H641" s="11">
        <f>DATE(YEAR($G641),MONTH($G641),DAY($G641)+$LL641*30.4/650)</f>
        <v>46350</v>
      </c>
      <c r="I641" s="11">
        <f>DATE(YEAR($H641),MONTH($H641),DAY($H641)+$LL641*30.4/650)</f>
        <v>47191</v>
      </c>
      <c r="J641" s="12">
        <f>DATE(YEAR($I641),MONTH($I641),DAY($I641)+$LL641*30.4/650)</f>
        <v>48032</v>
      </c>
      <c r="K641" s="15"/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  <c r="AF641" s="16"/>
      <c r="AG641" s="16"/>
      <c r="AH641" s="16"/>
      <c r="AI641" s="16"/>
      <c r="AJ641" s="16"/>
      <c r="AK641" s="16"/>
      <c r="AL641" s="16"/>
      <c r="AM641" s="16"/>
      <c r="AN641" s="16"/>
      <c r="AO641" s="16"/>
      <c r="AP641" s="16"/>
      <c r="AQ641" s="16"/>
      <c r="AR641" s="16"/>
      <c r="AS641" s="16"/>
      <c r="AT641" s="16"/>
      <c r="AU641" s="16"/>
      <c r="AV641" s="16"/>
      <c r="AW641" s="16"/>
      <c r="AX641" s="16"/>
      <c r="AY641" s="16"/>
      <c r="AZ641" s="16"/>
      <c r="BA641" s="16"/>
      <c r="BB641" s="16"/>
      <c r="BC641" s="16"/>
      <c r="BD641" s="16"/>
      <c r="BE641" s="16"/>
      <c r="BF641" s="16"/>
      <c r="BG641" s="16"/>
      <c r="BH641" s="16"/>
      <c r="BI641" s="16"/>
      <c r="BJ641" s="16"/>
      <c r="BK641" s="16"/>
      <c r="BL641" s="16"/>
      <c r="BM641" s="16"/>
      <c r="BN641" s="16"/>
      <c r="BO641" s="16"/>
      <c r="BP641" s="16"/>
      <c r="BQ641" s="16"/>
      <c r="BR641" s="16"/>
      <c r="BS641" s="16"/>
      <c r="BT641" s="16"/>
      <c r="BU641" s="16"/>
      <c r="BV641" s="16"/>
      <c r="BW641" s="16"/>
      <c r="BX641" s="16"/>
      <c r="BY641" s="16"/>
      <c r="BZ641" s="16"/>
      <c r="CA641" s="16"/>
      <c r="CB641" s="16"/>
      <c r="CC641" s="16"/>
      <c r="CD641" s="16"/>
      <c r="CE641" s="16"/>
      <c r="CF641" s="16"/>
      <c r="CG641" s="16"/>
      <c r="CH641" s="16"/>
      <c r="CI641" s="16"/>
      <c r="CJ641" s="16"/>
      <c r="CK641" s="16"/>
      <c r="CL641" s="16"/>
      <c r="CM641" s="16"/>
      <c r="CN641" s="16"/>
      <c r="CO641" s="16"/>
      <c r="CP641" s="16"/>
      <c r="CQ641" s="16"/>
      <c r="CR641" s="16"/>
      <c r="CS641" s="16"/>
      <c r="CT641" s="16"/>
      <c r="CU641" s="16"/>
      <c r="CV641" s="16"/>
      <c r="CW641" s="16"/>
      <c r="CX641" s="16"/>
      <c r="CY641" s="16"/>
      <c r="CZ641" s="16"/>
      <c r="DA641" s="16"/>
      <c r="DB641" s="16"/>
      <c r="DC641" s="16"/>
      <c r="DD641" s="16"/>
      <c r="DE641" s="16"/>
      <c r="DF641" s="16"/>
      <c r="DG641" s="16"/>
      <c r="DH641" s="16"/>
      <c r="DI641" s="16"/>
      <c r="DJ641" s="16"/>
      <c r="DK641" s="16"/>
      <c r="LK641" t="s">
        <v>28</v>
      </c>
      <c r="LL641">
        <v>18000</v>
      </c>
      <c r="LM641" t="s">
        <v>12</v>
      </c>
    </row>
    <row r="642" spans="1:325" ht="15.75" thickBot="1" x14ac:dyDescent="0.3">
      <c r="A642" s="9" t="s">
        <v>12</v>
      </c>
      <c r="B642" s="10" t="s">
        <v>58</v>
      </c>
      <c r="C642" s="10" t="s">
        <v>36</v>
      </c>
      <c r="D642" s="11">
        <v>44006.650694444441</v>
      </c>
      <c r="E642" s="11">
        <f>DATE(YEAR($D642),MONTH($D642),DAY($D642)-7)</f>
        <v>43999</v>
      </c>
      <c r="F642" s="11">
        <f>DATE(YEAR($E642),MONTH($E642)+$LL642,DAY($E642))</f>
        <v>45124</v>
      </c>
      <c r="G642" s="11">
        <f>DATE(YEAR($F642),MONTH($F642)+$LL642,DAY($F642))</f>
        <v>46251</v>
      </c>
      <c r="H642" s="11">
        <f>DATE(YEAR($G642),MONTH($G642)+$LL642,DAY($G642))</f>
        <v>47378</v>
      </c>
      <c r="I642" s="11">
        <f>DATE(YEAR($H642),MONTH($H642)+$LL642,DAY($H642))</f>
        <v>48504</v>
      </c>
      <c r="J642" s="12">
        <f>DATE(YEAR($I642),MONTH($I642)+$LL642,DAY($I642))</f>
        <v>49630</v>
      </c>
      <c r="K642" s="15"/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  <c r="AF642" s="16"/>
      <c r="AG642" s="16">
        <v>1</v>
      </c>
      <c r="AH642" s="16"/>
      <c r="AI642" s="16"/>
      <c r="AJ642" s="16"/>
      <c r="AK642" s="16"/>
      <c r="AL642" s="16"/>
      <c r="AM642" s="16"/>
      <c r="AN642" s="16"/>
      <c r="AO642" s="16"/>
      <c r="AP642" s="16"/>
      <c r="AQ642" s="16"/>
      <c r="AR642" s="16"/>
      <c r="AS642" s="16"/>
      <c r="AT642" s="16"/>
      <c r="AU642" s="16"/>
      <c r="AV642" s="16"/>
      <c r="AW642" s="16"/>
      <c r="AX642" s="16"/>
      <c r="AY642" s="16"/>
      <c r="AZ642" s="16"/>
      <c r="BA642" s="16"/>
      <c r="BB642" s="16"/>
      <c r="BC642" s="16"/>
      <c r="BD642" s="16"/>
      <c r="BE642" s="16"/>
      <c r="BF642" s="16"/>
      <c r="BG642" s="16"/>
      <c r="BH642" s="16"/>
      <c r="BI642" s="16"/>
      <c r="BJ642" s="16"/>
      <c r="BK642" s="16"/>
      <c r="BL642" s="16"/>
      <c r="BM642" s="16"/>
      <c r="BN642" s="16"/>
      <c r="BO642" s="16"/>
      <c r="BP642" s="16"/>
      <c r="BQ642" s="16"/>
      <c r="BR642" s="16"/>
      <c r="BS642" s="16"/>
      <c r="BT642" s="16"/>
      <c r="BU642" s="16"/>
      <c r="BV642" s="16"/>
      <c r="BW642" s="16"/>
      <c r="BX642" s="16"/>
      <c r="BY642" s="16"/>
      <c r="BZ642" s="16"/>
      <c r="CA642" s="16"/>
      <c r="CB642" s="16"/>
      <c r="CC642" s="16"/>
      <c r="CD642" s="16"/>
      <c r="CE642" s="16"/>
      <c r="CF642" s="16"/>
      <c r="CG642" s="16"/>
      <c r="CH642" s="16"/>
      <c r="CI642" s="16"/>
      <c r="CJ642" s="16"/>
      <c r="CK642" s="16"/>
      <c r="CL642" s="16"/>
      <c r="CM642" s="16"/>
      <c r="CN642" s="16"/>
      <c r="CO642" s="16"/>
      <c r="CP642" s="16"/>
      <c r="CQ642" s="16"/>
      <c r="CR642" s="16"/>
      <c r="CS642" s="16"/>
      <c r="CT642" s="16"/>
      <c r="CU642" s="16"/>
      <c r="CV642" s="16"/>
      <c r="CW642" s="16"/>
      <c r="CX642" s="16"/>
      <c r="CY642" s="16"/>
      <c r="CZ642" s="16"/>
      <c r="DA642" s="16"/>
      <c r="DB642" s="16"/>
      <c r="DC642" s="16"/>
      <c r="DD642" s="16"/>
      <c r="DE642" s="16"/>
      <c r="DF642" s="16"/>
      <c r="DG642" s="16"/>
      <c r="DH642" s="16"/>
      <c r="DI642" s="16"/>
      <c r="DJ642" s="16"/>
      <c r="DK642" s="16"/>
      <c r="LK642" t="s">
        <v>18</v>
      </c>
      <c r="LL642">
        <v>37</v>
      </c>
      <c r="LM642" t="s">
        <v>12</v>
      </c>
    </row>
    <row r="643" spans="1:325" ht="15.75" thickBot="1" x14ac:dyDescent="0.3">
      <c r="A643" s="9" t="s">
        <v>12</v>
      </c>
      <c r="B643" s="10" t="s">
        <v>58</v>
      </c>
      <c r="C643" s="10" t="s">
        <v>40</v>
      </c>
      <c r="D643" s="11">
        <v>47621.51666666667</v>
      </c>
      <c r="E643" s="11">
        <f>DATE(YEAR($D643),MONTH($D643)-2,DAY($D643))</f>
        <v>47560</v>
      </c>
      <c r="F643" s="11">
        <f>DATE(YEAR($E643)+$LL643,MONTH($E643),DAY($E643))</f>
        <v>51943</v>
      </c>
      <c r="G643" s="11">
        <f>DATE(YEAR($F643)+$LL643,MONTH($F643),DAY($F643))</f>
        <v>56326</v>
      </c>
      <c r="H643" s="11">
        <f>DATE(YEAR($G643)+$LL643,MONTH($G643),DAY($G643))</f>
        <v>60709</v>
      </c>
      <c r="I643" s="11">
        <f>DATE(YEAR($H643)+$LL643,MONTH($H643),DAY($H643))</f>
        <v>65092</v>
      </c>
      <c r="J643" s="12">
        <f>DATE(YEAR($I643)+$LL643,MONTH($I643),DAY($I643))</f>
        <v>69475</v>
      </c>
      <c r="K643" s="15"/>
      <c r="L643" s="16"/>
      <c r="M643" s="16"/>
      <c r="N643" s="16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  <c r="Z643" s="16"/>
      <c r="AA643" s="16"/>
      <c r="AB643" s="16"/>
      <c r="AC643" s="16"/>
      <c r="AD643" s="16"/>
      <c r="AE643" s="16"/>
      <c r="AF643" s="16"/>
      <c r="AG643" s="16"/>
      <c r="AH643" s="16"/>
      <c r="AI643" s="16"/>
      <c r="AJ643" s="16"/>
      <c r="AK643" s="16"/>
      <c r="AL643" s="16"/>
      <c r="AM643" s="16"/>
      <c r="AN643" s="16"/>
      <c r="AO643" s="16"/>
      <c r="AP643" s="16"/>
      <c r="AQ643" s="16"/>
      <c r="AR643" s="16"/>
      <c r="AS643" s="16"/>
      <c r="AT643" s="16"/>
      <c r="AU643" s="16"/>
      <c r="AV643" s="16"/>
      <c r="AW643" s="16"/>
      <c r="AX643" s="16"/>
      <c r="AY643" s="16"/>
      <c r="AZ643" s="16"/>
      <c r="BA643" s="16"/>
      <c r="BB643" s="16"/>
      <c r="BC643" s="16"/>
      <c r="BD643" s="16"/>
      <c r="BE643" s="16"/>
      <c r="BF643" s="16"/>
      <c r="BG643" s="16"/>
      <c r="BH643" s="16"/>
      <c r="BI643" s="16"/>
      <c r="BJ643" s="16"/>
      <c r="BK643" s="16"/>
      <c r="BL643" s="16"/>
      <c r="BM643" s="16"/>
      <c r="BN643" s="16"/>
      <c r="BO643" s="16"/>
      <c r="BP643" s="16"/>
      <c r="BQ643" s="16"/>
      <c r="BR643" s="16"/>
      <c r="BS643" s="16"/>
      <c r="BT643" s="16"/>
      <c r="BU643" s="16"/>
      <c r="BV643" s="16"/>
      <c r="BW643" s="16"/>
      <c r="BX643" s="16"/>
      <c r="BY643" s="16"/>
      <c r="BZ643" s="16"/>
      <c r="CA643" s="16"/>
      <c r="CB643" s="16"/>
      <c r="CC643" s="16"/>
      <c r="CD643" s="16"/>
      <c r="CE643" s="16"/>
      <c r="CF643" s="16"/>
      <c r="CG643" s="16"/>
      <c r="CH643" s="16"/>
      <c r="CI643" s="16"/>
      <c r="CJ643" s="16"/>
      <c r="CK643" s="16"/>
      <c r="CL643" s="16"/>
      <c r="CM643" s="16"/>
      <c r="CN643" s="16"/>
      <c r="CO643" s="16"/>
      <c r="CP643" s="16"/>
      <c r="CQ643" s="16"/>
      <c r="CR643" s="16"/>
      <c r="CS643" s="16"/>
      <c r="CT643" s="16"/>
      <c r="CU643" s="16"/>
      <c r="CV643" s="16"/>
      <c r="CW643" s="16"/>
      <c r="CX643" s="16"/>
      <c r="CY643" s="16"/>
      <c r="CZ643" s="16"/>
      <c r="DA643" s="16"/>
      <c r="DB643" s="16"/>
      <c r="DC643" s="16"/>
      <c r="DD643" s="16"/>
      <c r="DE643" s="16"/>
      <c r="DF643" s="16"/>
      <c r="DG643" s="16"/>
      <c r="DH643" s="16"/>
      <c r="DI643" s="16"/>
      <c r="DJ643" s="16"/>
      <c r="DK643" s="16"/>
      <c r="LK643" t="s">
        <v>16</v>
      </c>
      <c r="LL643">
        <v>12</v>
      </c>
      <c r="LM643" t="s">
        <v>12</v>
      </c>
    </row>
    <row r="644" spans="1:325" ht="15.75" thickBot="1" x14ac:dyDescent="0.3">
      <c r="A644" s="9" t="s">
        <v>12</v>
      </c>
      <c r="B644" s="10" t="s">
        <v>58</v>
      </c>
      <c r="C644" s="10" t="s">
        <v>41</v>
      </c>
      <c r="D644" s="11">
        <v>44158.734722222223</v>
      </c>
      <c r="E644" s="11">
        <f>DATE(YEAR($D644),MONTH($D644)-1,DAY($D644))</f>
        <v>44127</v>
      </c>
      <c r="F644" s="11">
        <f>DATE(YEAR($E644),MONTH($E644),DAY($E644)+$LL644*30.4/10000)</f>
        <v>44856</v>
      </c>
      <c r="G644" s="11">
        <f>DATE(YEAR($F644),MONTH($F644),DAY($F644)+$LL644*30.4/10000)</f>
        <v>45585</v>
      </c>
      <c r="H644" s="11">
        <f>DATE(YEAR($G644),MONTH($G644),DAY($G644)+$LL644*30.4/10000)</f>
        <v>46314</v>
      </c>
      <c r="I644" s="11">
        <f>DATE(YEAR($H644),MONTH($H644),DAY($H644)+$LL644*30.4/10000)</f>
        <v>47043</v>
      </c>
      <c r="J644" s="12">
        <f>DATE(YEAR($I644),MONTH($I644),DAY($I644)+$LL644*30.4/10000)</f>
        <v>47772</v>
      </c>
      <c r="K644" s="15"/>
      <c r="L644" s="16"/>
      <c r="M644" s="16"/>
      <c r="N644" s="16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  <c r="AB644" s="16"/>
      <c r="AC644" s="16"/>
      <c r="AD644" s="16"/>
      <c r="AE644" s="16"/>
      <c r="AF644" s="16"/>
      <c r="AG644" s="16"/>
      <c r="AH644" s="16"/>
      <c r="AI644" s="16"/>
      <c r="AJ644" s="16"/>
      <c r="AK644" s="16"/>
      <c r="AL644" s="16"/>
      <c r="AM644" s="16"/>
      <c r="AN644" s="16"/>
      <c r="AO644" s="16"/>
      <c r="AP644" s="16"/>
      <c r="AQ644" s="16"/>
      <c r="AR644" s="16"/>
      <c r="AS644" s="16"/>
      <c r="AT644" s="16"/>
      <c r="AU644" s="16"/>
      <c r="AV644" s="16"/>
      <c r="AW644" s="16"/>
      <c r="AX644" s="16"/>
      <c r="AY644" s="16">
        <v>1</v>
      </c>
      <c r="AZ644" s="16"/>
      <c r="BA644" s="16"/>
      <c r="BB644" s="16"/>
      <c r="BC644" s="16"/>
      <c r="BD644" s="16"/>
      <c r="BE644" s="16"/>
      <c r="BF644" s="16"/>
      <c r="BG644" s="16"/>
      <c r="BH644" s="16"/>
      <c r="BI644" s="16"/>
      <c r="BJ644" s="16"/>
      <c r="BK644" s="16"/>
      <c r="BL644" s="16"/>
      <c r="BM644" s="16"/>
      <c r="BN644" s="16"/>
      <c r="BO644" s="16"/>
      <c r="BP644" s="16"/>
      <c r="BQ644" s="16"/>
      <c r="BR644" s="16"/>
      <c r="BS644" s="16"/>
      <c r="BT644" s="16"/>
      <c r="BU644" s="16"/>
      <c r="BV644" s="16"/>
      <c r="BW644" s="16"/>
      <c r="BX644" s="16"/>
      <c r="BY644" s="16"/>
      <c r="BZ644" s="16"/>
      <c r="CA644" s="16"/>
      <c r="CB644" s="16"/>
      <c r="CC644" s="16"/>
      <c r="CD644" s="16"/>
      <c r="CE644" s="16"/>
      <c r="CF644" s="16"/>
      <c r="CG644" s="16"/>
      <c r="CH644" s="16"/>
      <c r="CI644" s="16"/>
      <c r="CJ644" s="16"/>
      <c r="CK644" s="16"/>
      <c r="CL644" s="16"/>
      <c r="CM644" s="16"/>
      <c r="CN644" s="16"/>
      <c r="CO644" s="16"/>
      <c r="CP644" s="16"/>
      <c r="CQ644" s="16"/>
      <c r="CR644" s="16"/>
      <c r="CS644" s="16"/>
      <c r="CT644" s="16"/>
      <c r="CU644" s="16"/>
      <c r="CV644" s="16"/>
      <c r="CW644" s="16"/>
      <c r="CX644" s="16"/>
      <c r="CY644" s="16"/>
      <c r="CZ644" s="16"/>
      <c r="DA644" s="16"/>
      <c r="DB644" s="16"/>
      <c r="DC644" s="16"/>
      <c r="DD644" s="16"/>
      <c r="DE644" s="16"/>
      <c r="DF644" s="16"/>
      <c r="DG644" s="16"/>
      <c r="DH644" s="16"/>
      <c r="DI644" s="16"/>
      <c r="DJ644" s="16"/>
      <c r="DK644" s="16"/>
      <c r="LK644" t="s">
        <v>15</v>
      </c>
      <c r="LL644">
        <v>240000</v>
      </c>
      <c r="LM644" t="s">
        <v>12</v>
      </c>
    </row>
    <row r="645" spans="1:325" ht="15.75" thickBot="1" x14ac:dyDescent="0.3">
      <c r="A645" s="9" t="s">
        <v>12</v>
      </c>
      <c r="B645" s="10" t="s">
        <v>58</v>
      </c>
      <c r="C645" s="10" t="s">
        <v>42</v>
      </c>
      <c r="D645" s="11">
        <v>45348.660416666666</v>
      </c>
      <c r="E645" s="11">
        <f>DATE(YEAR($D645),MONTH($D645)-1,DAY($D645))</f>
        <v>45317</v>
      </c>
      <c r="F645" s="11">
        <f>DATE(YEAR($E645)+$LL645,MONTH($E645),DAY($E645))</f>
        <v>48239</v>
      </c>
      <c r="G645" s="11">
        <f>DATE(YEAR($F645)+$LL645,MONTH($F645),DAY($F645))</f>
        <v>51161</v>
      </c>
      <c r="H645" s="11">
        <f>DATE(YEAR($G645)+$LL645,MONTH($G645),DAY($G645))</f>
        <v>54083</v>
      </c>
      <c r="I645" s="11">
        <f>DATE(YEAR($H645)+$LL645,MONTH($H645),DAY($H645))</f>
        <v>57005</v>
      </c>
      <c r="J645" s="12">
        <f>DATE(YEAR($I645)+$LL645,MONTH($I645),DAY($I645))</f>
        <v>59927</v>
      </c>
      <c r="K645" s="15"/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  <c r="AB645" s="16"/>
      <c r="AC645" s="16"/>
      <c r="AD645" s="16"/>
      <c r="AE645" s="16"/>
      <c r="AF645" s="16"/>
      <c r="AG645" s="16"/>
      <c r="AH645" s="16"/>
      <c r="AI645" s="16"/>
      <c r="AJ645" s="16"/>
      <c r="AK645" s="16"/>
      <c r="AL645" s="16"/>
      <c r="AM645" s="16"/>
      <c r="AN645" s="16"/>
      <c r="AO645" s="16"/>
      <c r="AP645" s="16"/>
      <c r="AQ645" s="16"/>
      <c r="AR645" s="16"/>
      <c r="AS645" s="16"/>
      <c r="AT645" s="16"/>
      <c r="AU645" s="16"/>
      <c r="AV645" s="16"/>
      <c r="AW645" s="16"/>
      <c r="AX645" s="16"/>
      <c r="AY645" s="16"/>
      <c r="AZ645" s="16"/>
      <c r="BA645" s="16"/>
      <c r="BB645" s="16"/>
      <c r="BC645" s="16"/>
      <c r="BD645" s="16"/>
      <c r="BE645" s="16"/>
      <c r="BF645" s="16"/>
      <c r="BG645" s="16"/>
      <c r="BH645" s="16"/>
      <c r="BI645" s="16"/>
      <c r="BJ645" s="16"/>
      <c r="BK645" s="16"/>
      <c r="BL645" s="16"/>
      <c r="BM645" s="16"/>
      <c r="BN645" s="16"/>
      <c r="BO645" s="16"/>
      <c r="BP645" s="16"/>
      <c r="BQ645" s="16"/>
      <c r="BR645" s="16"/>
      <c r="BS645" s="16"/>
      <c r="BT645" s="16"/>
      <c r="BU645" s="16"/>
      <c r="BV645" s="16"/>
      <c r="BW645" s="16"/>
      <c r="BX645" s="16"/>
      <c r="BY645" s="16"/>
      <c r="BZ645" s="16"/>
      <c r="CA645" s="16"/>
      <c r="CB645" s="16"/>
      <c r="CC645" s="16"/>
      <c r="CD645" s="16"/>
      <c r="CE645" s="16"/>
      <c r="CF645" s="16"/>
      <c r="CG645" s="16"/>
      <c r="CH645" s="16"/>
      <c r="CI645" s="16"/>
      <c r="CJ645" s="16"/>
      <c r="CK645" s="16"/>
      <c r="CL645" s="16"/>
      <c r="CM645" s="16"/>
      <c r="CN645" s="16"/>
      <c r="CO645" s="16"/>
      <c r="CP645" s="16"/>
      <c r="CQ645" s="16"/>
      <c r="CR645" s="16"/>
      <c r="CS645" s="16"/>
      <c r="CT645" s="16"/>
      <c r="CU645" s="16"/>
      <c r="CV645" s="16"/>
      <c r="CW645" s="16"/>
      <c r="CX645" s="16"/>
      <c r="CY645" s="16"/>
      <c r="CZ645" s="16"/>
      <c r="DA645" s="16"/>
      <c r="DB645" s="16"/>
      <c r="DC645" s="16"/>
      <c r="DD645" s="16"/>
      <c r="DE645" s="16"/>
      <c r="DF645" s="16"/>
      <c r="DG645" s="16"/>
      <c r="DH645" s="16"/>
      <c r="DI645" s="16"/>
      <c r="DJ645" s="16"/>
      <c r="DK645" s="16"/>
      <c r="LK645" t="s">
        <v>16</v>
      </c>
      <c r="LL645">
        <v>8</v>
      </c>
      <c r="LM645" t="s">
        <v>12</v>
      </c>
    </row>
    <row r="646" spans="1:325" ht="15.75" thickBot="1" x14ac:dyDescent="0.3">
      <c r="A646" s="9" t="s">
        <v>12</v>
      </c>
      <c r="B646" s="10" t="s">
        <v>58</v>
      </c>
      <c r="C646" s="10" t="s">
        <v>31</v>
      </c>
      <c r="D646" s="11">
        <v>44023.115972222222</v>
      </c>
      <c r="E646" s="11">
        <f>DATE(YEAR($D646),MONTH($D646)-1,DAY($D646))</f>
        <v>43993</v>
      </c>
      <c r="F646" s="11">
        <f>DATE(YEAR($E646),MONTH($E646),DAY($E646)+$LL646/10)</f>
        <v>46093</v>
      </c>
      <c r="G646" s="11">
        <f>DATE(YEAR($F646),MONTH($F646),DAY($F646)+$LL646/10)</f>
        <v>48193</v>
      </c>
      <c r="H646" s="11">
        <f>DATE(YEAR($G646),MONTH($G646),DAY($G646)+$LL646/10)</f>
        <v>50293</v>
      </c>
      <c r="I646" s="11">
        <f>DATE(YEAR($H646),MONTH($H646),DAY($H646)+$LL646/10)</f>
        <v>52393</v>
      </c>
      <c r="J646" s="12">
        <f>DATE(YEAR($I646),MONTH($I646),DAY($I646)+$LL646/10)</f>
        <v>54493</v>
      </c>
      <c r="K646" s="15"/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  <c r="AB646" s="16"/>
      <c r="AC646" s="16"/>
      <c r="AD646" s="16"/>
      <c r="AE646" s="16"/>
      <c r="AF646" s="16">
        <v>1</v>
      </c>
      <c r="AG646" s="16"/>
      <c r="AH646" s="16"/>
      <c r="AI646" s="16"/>
      <c r="AJ646" s="16"/>
      <c r="AK646" s="16"/>
      <c r="AL646" s="16"/>
      <c r="AM646" s="16"/>
      <c r="AN646" s="16"/>
      <c r="AO646" s="16"/>
      <c r="AP646" s="16"/>
      <c r="AQ646" s="16"/>
      <c r="AR646" s="16"/>
      <c r="AS646" s="16"/>
      <c r="AT646" s="16"/>
      <c r="AU646" s="16"/>
      <c r="AV646" s="16"/>
      <c r="AW646" s="16"/>
      <c r="AX646" s="16"/>
      <c r="AY646" s="16"/>
      <c r="AZ646" s="16"/>
      <c r="BA646" s="16"/>
      <c r="BB646" s="16"/>
      <c r="BC646" s="16"/>
      <c r="BD646" s="16"/>
      <c r="BE646" s="16"/>
      <c r="BF646" s="16"/>
      <c r="BG646" s="16"/>
      <c r="BH646" s="16"/>
      <c r="BI646" s="16"/>
      <c r="BJ646" s="16"/>
      <c r="BK646" s="16"/>
      <c r="BL646" s="16"/>
      <c r="BM646" s="16"/>
      <c r="BN646" s="16"/>
      <c r="BO646" s="16"/>
      <c r="BP646" s="16"/>
      <c r="BQ646" s="16"/>
      <c r="BR646" s="16"/>
      <c r="BS646" s="16"/>
      <c r="BT646" s="16"/>
      <c r="BU646" s="16"/>
      <c r="BV646" s="16"/>
      <c r="BW646" s="16"/>
      <c r="BX646" s="16"/>
      <c r="BY646" s="16"/>
      <c r="BZ646" s="16"/>
      <c r="CA646" s="16"/>
      <c r="CB646" s="16"/>
      <c r="CC646" s="16"/>
      <c r="CD646" s="16"/>
      <c r="CE646" s="16"/>
      <c r="CF646" s="16"/>
      <c r="CG646" s="16"/>
      <c r="CH646" s="16"/>
      <c r="CI646" s="16"/>
      <c r="CJ646" s="16"/>
      <c r="CK646" s="16"/>
      <c r="CL646" s="16"/>
      <c r="CM646" s="16"/>
      <c r="CN646" s="16"/>
      <c r="CO646" s="16"/>
      <c r="CP646" s="16"/>
      <c r="CQ646" s="16"/>
      <c r="CR646" s="16"/>
      <c r="CS646" s="16"/>
      <c r="CT646" s="16"/>
      <c r="CU646" s="16"/>
      <c r="CV646" s="16"/>
      <c r="CW646" s="16"/>
      <c r="CX646" s="16"/>
      <c r="CY646" s="16"/>
      <c r="CZ646" s="16"/>
      <c r="DA646" s="16"/>
      <c r="DB646" s="16"/>
      <c r="DC646" s="16"/>
      <c r="DD646" s="16"/>
      <c r="DE646" s="16"/>
      <c r="DF646" s="16"/>
      <c r="DG646" s="16"/>
      <c r="DH646" s="16"/>
      <c r="DI646" s="16"/>
      <c r="DJ646" s="16"/>
      <c r="DK646" s="16"/>
      <c r="LK646" t="s">
        <v>21</v>
      </c>
      <c r="LL646">
        <v>21000</v>
      </c>
      <c r="LM646" t="s">
        <v>12</v>
      </c>
    </row>
    <row r="647" spans="1:325" ht="15.75" thickBot="1" x14ac:dyDescent="0.3">
      <c r="A647" s="9" t="s">
        <v>12</v>
      </c>
      <c r="B647" s="10" t="s">
        <v>58</v>
      </c>
      <c r="C647" s="10" t="s">
        <v>32</v>
      </c>
      <c r="D647" s="11">
        <v>44158.734722222223</v>
      </c>
      <c r="E647" s="11">
        <f>DATE(YEAR($D647),MONTH($D647)-1,DAY($D647))</f>
        <v>44127</v>
      </c>
      <c r="F647" s="11">
        <f>DATE(YEAR($E647),MONTH($E647),DAY($E647)+$LL647*30.4/10000)</f>
        <v>44856</v>
      </c>
      <c r="G647" s="11">
        <f>DATE(YEAR($F647),MONTH($F647),DAY($F647)+$LL647*30.4/10000)</f>
        <v>45585</v>
      </c>
      <c r="H647" s="11">
        <f>DATE(YEAR($G647),MONTH($G647),DAY($G647)+$LL647*30.4/10000)</f>
        <v>46314</v>
      </c>
      <c r="I647" s="11">
        <f>DATE(YEAR($H647),MONTH($H647),DAY($H647)+$LL647*30.4/10000)</f>
        <v>47043</v>
      </c>
      <c r="J647" s="12">
        <f>DATE(YEAR($I647),MONTH($I647),DAY($I647)+$LL647*30.4/10000)</f>
        <v>47772</v>
      </c>
      <c r="K647" s="15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16"/>
      <c r="AC647" s="16"/>
      <c r="AD647" s="16"/>
      <c r="AE647" s="16"/>
      <c r="AF647" s="16"/>
      <c r="AG647" s="16"/>
      <c r="AH647" s="16"/>
      <c r="AI647" s="16"/>
      <c r="AJ647" s="16"/>
      <c r="AK647" s="16"/>
      <c r="AL647" s="16"/>
      <c r="AM647" s="16"/>
      <c r="AN647" s="16"/>
      <c r="AO647" s="16"/>
      <c r="AP647" s="16"/>
      <c r="AQ647" s="16"/>
      <c r="AR647" s="16"/>
      <c r="AS647" s="16"/>
      <c r="AT647" s="16"/>
      <c r="AU647" s="16"/>
      <c r="AV647" s="16"/>
      <c r="AW647" s="16"/>
      <c r="AX647" s="16"/>
      <c r="AY647" s="16">
        <v>1</v>
      </c>
      <c r="AZ647" s="16"/>
      <c r="BA647" s="16"/>
      <c r="BB647" s="16"/>
      <c r="BC647" s="16"/>
      <c r="BD647" s="16"/>
      <c r="BE647" s="16"/>
      <c r="BF647" s="16"/>
      <c r="BG647" s="16"/>
      <c r="BH647" s="16"/>
      <c r="BI647" s="16"/>
      <c r="BJ647" s="16"/>
      <c r="BK647" s="16"/>
      <c r="BL647" s="16"/>
      <c r="BM647" s="16"/>
      <c r="BN647" s="16"/>
      <c r="BO647" s="16"/>
      <c r="BP647" s="16"/>
      <c r="BQ647" s="16"/>
      <c r="BR647" s="16"/>
      <c r="BS647" s="16"/>
      <c r="BT647" s="16"/>
      <c r="BU647" s="16"/>
      <c r="BV647" s="16"/>
      <c r="BW647" s="16"/>
      <c r="BX647" s="16"/>
      <c r="BY647" s="16"/>
      <c r="BZ647" s="16"/>
      <c r="CA647" s="16"/>
      <c r="CB647" s="16"/>
      <c r="CC647" s="16"/>
      <c r="CD647" s="16"/>
      <c r="CE647" s="16"/>
      <c r="CF647" s="16"/>
      <c r="CG647" s="16"/>
      <c r="CH647" s="16"/>
      <c r="CI647" s="16"/>
      <c r="CJ647" s="16"/>
      <c r="CK647" s="16"/>
      <c r="CL647" s="16"/>
      <c r="CM647" s="16"/>
      <c r="CN647" s="16"/>
      <c r="CO647" s="16"/>
      <c r="CP647" s="16"/>
      <c r="CQ647" s="16"/>
      <c r="CR647" s="16"/>
      <c r="CS647" s="16"/>
      <c r="CT647" s="16"/>
      <c r="CU647" s="16"/>
      <c r="CV647" s="16"/>
      <c r="CW647" s="16"/>
      <c r="CX647" s="16"/>
      <c r="CY647" s="16"/>
      <c r="CZ647" s="16"/>
      <c r="DA647" s="16"/>
      <c r="DB647" s="16"/>
      <c r="DC647" s="16"/>
      <c r="DD647" s="16"/>
      <c r="DE647" s="16"/>
      <c r="DF647" s="16"/>
      <c r="DG647" s="16"/>
      <c r="DH647" s="16"/>
      <c r="DI647" s="16"/>
      <c r="DJ647" s="16"/>
      <c r="DK647" s="16"/>
      <c r="LK647" t="s">
        <v>15</v>
      </c>
      <c r="LL647">
        <v>240000</v>
      </c>
      <c r="LM647" t="s">
        <v>12</v>
      </c>
    </row>
    <row r="648" spans="1:325" ht="15.75" thickBot="1" x14ac:dyDescent="0.3">
      <c r="A648" s="9" t="s">
        <v>12</v>
      </c>
      <c r="B648" s="10" t="s">
        <v>58</v>
      </c>
      <c r="C648" s="10" t="s">
        <v>33</v>
      </c>
      <c r="D648" s="11">
        <v>45454.129166666666</v>
      </c>
      <c r="E648" s="11">
        <f>DATE(YEAR($D648),MONTH($D648)-1,DAY($D648))</f>
        <v>45423</v>
      </c>
      <c r="F648" s="11">
        <f>DATE(YEAR($E648),MONTH($E648),DAY($E648)+$LL648/10)</f>
        <v>46023</v>
      </c>
      <c r="G648" s="11">
        <f>DATE(YEAR($F648),MONTH($F648),DAY($F648)+$LL648/10)</f>
        <v>46623</v>
      </c>
      <c r="H648" s="11">
        <f>DATE(YEAR($G648),MONTH($G648),DAY($G648)+$LL648/10)</f>
        <v>47223</v>
      </c>
      <c r="I648" s="11">
        <f>DATE(YEAR($H648),MONTH($H648),DAY($H648)+$LL648/10)</f>
        <v>47823</v>
      </c>
      <c r="J648" s="12">
        <f>DATE(YEAR($I648),MONTH($I648),DAY($I648)+$LL648/10)</f>
        <v>48423</v>
      </c>
      <c r="K648" s="15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16"/>
      <c r="AC648" s="16"/>
      <c r="AD648" s="16"/>
      <c r="AE648" s="16"/>
      <c r="AF648" s="16"/>
      <c r="AG648" s="16"/>
      <c r="AH648" s="16"/>
      <c r="AI648" s="16"/>
      <c r="AJ648" s="16"/>
      <c r="AK648" s="16"/>
      <c r="AL648" s="16"/>
      <c r="AM648" s="16"/>
      <c r="AN648" s="16"/>
      <c r="AO648" s="16"/>
      <c r="AP648" s="16"/>
      <c r="AQ648" s="16"/>
      <c r="AR648" s="16"/>
      <c r="AS648" s="16"/>
      <c r="AT648" s="16"/>
      <c r="AU648" s="16"/>
      <c r="AV648" s="16"/>
      <c r="AW648" s="16"/>
      <c r="AX648" s="16"/>
      <c r="AY648" s="16"/>
      <c r="AZ648" s="16"/>
      <c r="BA648" s="16"/>
      <c r="BB648" s="16"/>
      <c r="BC648" s="16"/>
      <c r="BD648" s="16"/>
      <c r="BE648" s="16"/>
      <c r="BF648" s="16"/>
      <c r="BG648" s="16"/>
      <c r="BH648" s="16"/>
      <c r="BI648" s="16"/>
      <c r="BJ648" s="16"/>
      <c r="BK648" s="16"/>
      <c r="BL648" s="16"/>
      <c r="BM648" s="16"/>
      <c r="BN648" s="16"/>
      <c r="BO648" s="16"/>
      <c r="BP648" s="16"/>
      <c r="BQ648" s="16"/>
      <c r="BR648" s="16"/>
      <c r="BS648" s="16"/>
      <c r="BT648" s="16"/>
      <c r="BU648" s="16"/>
      <c r="BV648" s="16"/>
      <c r="BW648" s="16"/>
      <c r="BX648" s="16"/>
      <c r="BY648" s="16"/>
      <c r="BZ648" s="16"/>
      <c r="CA648" s="16"/>
      <c r="CB648" s="16"/>
      <c r="CC648" s="16"/>
      <c r="CD648" s="16"/>
      <c r="CE648" s="16"/>
      <c r="CF648" s="16"/>
      <c r="CG648" s="16"/>
      <c r="CH648" s="16"/>
      <c r="CI648" s="16"/>
      <c r="CJ648" s="16"/>
      <c r="CK648" s="16"/>
      <c r="CL648" s="16"/>
      <c r="CM648" s="16"/>
      <c r="CN648" s="16"/>
      <c r="CO648" s="16"/>
      <c r="CP648" s="16"/>
      <c r="CQ648" s="16"/>
      <c r="CR648" s="16"/>
      <c r="CS648" s="16"/>
      <c r="CT648" s="16"/>
      <c r="CU648" s="16"/>
      <c r="CV648" s="16"/>
      <c r="CW648" s="16"/>
      <c r="CX648" s="16"/>
      <c r="CY648" s="16"/>
      <c r="CZ648" s="16"/>
      <c r="DA648" s="16"/>
      <c r="DB648" s="16"/>
      <c r="DC648" s="16"/>
      <c r="DD648" s="16"/>
      <c r="DE648" s="16"/>
      <c r="DF648" s="16"/>
      <c r="DG648" s="16"/>
      <c r="DH648" s="16"/>
      <c r="DI648" s="16"/>
      <c r="DJ648" s="16"/>
      <c r="DK648" s="16"/>
      <c r="LK648" t="s">
        <v>21</v>
      </c>
      <c r="LL648">
        <v>6000</v>
      </c>
      <c r="LM648" t="s">
        <v>12</v>
      </c>
    </row>
    <row r="649" spans="1:325" ht="15.75" thickBot="1" x14ac:dyDescent="0.3">
      <c r="A649" s="9" t="s">
        <v>12</v>
      </c>
      <c r="B649" s="10" t="s">
        <v>58</v>
      </c>
      <c r="C649" s="10" t="s">
        <v>34</v>
      </c>
      <c r="D649" s="11">
        <v>44006.650694444441</v>
      </c>
      <c r="E649" s="11">
        <f>DATE(YEAR($D649),MONTH($D649),DAY($D649)-7)</f>
        <v>43999</v>
      </c>
      <c r="F649" s="11">
        <f>DATE(YEAR($E649),MONTH($E649)+$LL649,DAY($E649))</f>
        <v>45124</v>
      </c>
      <c r="G649" s="11">
        <f>DATE(YEAR($F649),MONTH($F649)+$LL649,DAY($F649))</f>
        <v>46251</v>
      </c>
      <c r="H649" s="11">
        <f>DATE(YEAR($G649),MONTH($G649)+$LL649,DAY($G649))</f>
        <v>47378</v>
      </c>
      <c r="I649" s="11">
        <f>DATE(YEAR($H649),MONTH($H649)+$LL649,DAY($H649))</f>
        <v>48504</v>
      </c>
      <c r="J649" s="12">
        <f>DATE(YEAR($I649),MONTH($I649)+$LL649,DAY($I649))</f>
        <v>49630</v>
      </c>
      <c r="K649" s="15"/>
      <c r="L649" s="16"/>
      <c r="M649" s="16"/>
      <c r="N649" s="16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  <c r="AF649" s="16"/>
      <c r="AG649" s="16">
        <v>1</v>
      </c>
      <c r="AH649" s="16"/>
      <c r="AI649" s="16"/>
      <c r="AJ649" s="16"/>
      <c r="AK649" s="16"/>
      <c r="AL649" s="16"/>
      <c r="AM649" s="16"/>
      <c r="AN649" s="16"/>
      <c r="AO649" s="16"/>
      <c r="AP649" s="16"/>
      <c r="AQ649" s="16"/>
      <c r="AR649" s="16"/>
      <c r="AS649" s="16"/>
      <c r="AT649" s="16"/>
      <c r="AU649" s="16"/>
      <c r="AV649" s="16"/>
      <c r="AW649" s="16"/>
      <c r="AX649" s="16"/>
      <c r="AY649" s="16"/>
      <c r="AZ649" s="16"/>
      <c r="BA649" s="16"/>
      <c r="BB649" s="16"/>
      <c r="BC649" s="16"/>
      <c r="BD649" s="16"/>
      <c r="BE649" s="16"/>
      <c r="BF649" s="16"/>
      <c r="BG649" s="16"/>
      <c r="BH649" s="16"/>
      <c r="BI649" s="16"/>
      <c r="BJ649" s="16"/>
      <c r="BK649" s="16"/>
      <c r="BL649" s="16"/>
      <c r="BM649" s="16"/>
      <c r="BN649" s="16"/>
      <c r="BO649" s="16"/>
      <c r="BP649" s="16"/>
      <c r="BQ649" s="16"/>
      <c r="BR649" s="16"/>
      <c r="BS649" s="16"/>
      <c r="BT649" s="16"/>
      <c r="BU649" s="16"/>
      <c r="BV649" s="16"/>
      <c r="BW649" s="16"/>
      <c r="BX649" s="16"/>
      <c r="BY649" s="16"/>
      <c r="BZ649" s="16"/>
      <c r="CA649" s="16"/>
      <c r="CB649" s="16"/>
      <c r="CC649" s="16"/>
      <c r="CD649" s="16"/>
      <c r="CE649" s="16"/>
      <c r="CF649" s="16"/>
      <c r="CG649" s="16"/>
      <c r="CH649" s="16"/>
      <c r="CI649" s="16"/>
      <c r="CJ649" s="16"/>
      <c r="CK649" s="16"/>
      <c r="CL649" s="16"/>
      <c r="CM649" s="16"/>
      <c r="CN649" s="16"/>
      <c r="CO649" s="16"/>
      <c r="CP649" s="16"/>
      <c r="CQ649" s="16"/>
      <c r="CR649" s="16"/>
      <c r="CS649" s="16"/>
      <c r="CT649" s="16"/>
      <c r="CU649" s="16"/>
      <c r="CV649" s="16"/>
      <c r="CW649" s="16"/>
      <c r="CX649" s="16"/>
      <c r="CY649" s="16"/>
      <c r="CZ649" s="16"/>
      <c r="DA649" s="16"/>
      <c r="DB649" s="16"/>
      <c r="DC649" s="16"/>
      <c r="DD649" s="16"/>
      <c r="DE649" s="16"/>
      <c r="DF649" s="16"/>
      <c r="DG649" s="16"/>
      <c r="DH649" s="16"/>
      <c r="DI649" s="16"/>
      <c r="DJ649" s="16"/>
      <c r="DK649" s="16"/>
      <c r="LK649" t="s">
        <v>18</v>
      </c>
      <c r="LL649">
        <v>37</v>
      </c>
      <c r="LM649" t="s">
        <v>12</v>
      </c>
    </row>
    <row r="650" spans="1:325" ht="15.75" thickBot="1" x14ac:dyDescent="0.3">
      <c r="A650" s="9" t="s">
        <v>12</v>
      </c>
      <c r="B650" s="10" t="s">
        <v>58</v>
      </c>
      <c r="C650" s="10" t="s">
        <v>14</v>
      </c>
      <c r="D650" s="11">
        <v>44726.059027777781</v>
      </c>
      <c r="E650" s="11">
        <f>DATE(YEAR($D650),MONTH($D650)-2,DAY($D650))</f>
        <v>44665</v>
      </c>
      <c r="F650" s="11">
        <f>DATE(YEAR($E650),MONTH($E650),DAY($E650)+$LL650*30.4/10000)</f>
        <v>45577</v>
      </c>
      <c r="G650" s="11">
        <f>DATE(YEAR($F650),MONTH($F650),DAY($F650)+$LL650*30.4/10000)</f>
        <v>46489</v>
      </c>
      <c r="H650" s="11">
        <f>DATE(YEAR($G650),MONTH($G650),DAY($G650)+$LL650*30.4/10000)</f>
        <v>47401</v>
      </c>
      <c r="I650" s="11">
        <f>DATE(YEAR($H650),MONTH($H650),DAY($H650)+$LL650*30.4/10000)</f>
        <v>48313</v>
      </c>
      <c r="J650" s="12">
        <f>DATE(YEAR($I650),MONTH($I650),DAY($I650)+$LL650*30.4/10000)</f>
        <v>49225</v>
      </c>
      <c r="K650" s="15"/>
      <c r="L650" s="16"/>
      <c r="M650" s="16"/>
      <c r="N650" s="16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  <c r="AF650" s="16"/>
      <c r="AG650" s="16"/>
      <c r="AH650" s="16"/>
      <c r="AI650" s="16"/>
      <c r="AJ650" s="16"/>
      <c r="AK650" s="16"/>
      <c r="AL650" s="16"/>
      <c r="AM650" s="16"/>
      <c r="AN650" s="16"/>
      <c r="AO650" s="16"/>
      <c r="AP650" s="16"/>
      <c r="AQ650" s="16"/>
      <c r="AR650" s="16"/>
      <c r="AS650" s="16"/>
      <c r="AT650" s="16"/>
      <c r="AU650" s="16"/>
      <c r="AV650" s="16"/>
      <c r="AW650" s="16"/>
      <c r="AX650" s="16"/>
      <c r="AY650" s="16"/>
      <c r="AZ650" s="16"/>
      <c r="BA650" s="16"/>
      <c r="BB650" s="16"/>
      <c r="BC650" s="16"/>
      <c r="BD650" s="16"/>
      <c r="BE650" s="16"/>
      <c r="BF650" s="16"/>
      <c r="BG650" s="16"/>
      <c r="BH650" s="16"/>
      <c r="BI650" s="16"/>
      <c r="BJ650" s="16"/>
      <c r="BK650" s="16"/>
      <c r="BL650" s="16"/>
      <c r="BM650" s="16"/>
      <c r="BN650" s="16"/>
      <c r="BO650" s="16"/>
      <c r="BP650" s="16"/>
      <c r="BQ650" s="16"/>
      <c r="BR650" s="16"/>
      <c r="BS650" s="16"/>
      <c r="BT650" s="16"/>
      <c r="BU650" s="16"/>
      <c r="BV650" s="16"/>
      <c r="BW650" s="16"/>
      <c r="BX650" s="16"/>
      <c r="BY650" s="16"/>
      <c r="BZ650" s="16"/>
      <c r="CA650" s="16"/>
      <c r="CB650" s="16"/>
      <c r="CC650" s="16"/>
      <c r="CD650" s="16"/>
      <c r="CE650" s="16"/>
      <c r="CF650" s="16"/>
      <c r="CG650" s="16"/>
      <c r="CH650" s="16"/>
      <c r="CI650" s="16"/>
      <c r="CJ650" s="16"/>
      <c r="CK650" s="16"/>
      <c r="CL650" s="16"/>
      <c r="CM650" s="16"/>
      <c r="CN650" s="16"/>
      <c r="CO650" s="16"/>
      <c r="CP650" s="16"/>
      <c r="CQ650" s="16"/>
      <c r="CR650" s="16"/>
      <c r="CS650" s="16"/>
      <c r="CT650" s="16"/>
      <c r="CU650" s="16"/>
      <c r="CV650" s="16"/>
      <c r="CW650" s="16"/>
      <c r="CX650" s="16"/>
      <c r="CY650" s="16"/>
      <c r="CZ650" s="16"/>
      <c r="DA650" s="16"/>
      <c r="DB650" s="16"/>
      <c r="DC650" s="16"/>
      <c r="DD650" s="16"/>
      <c r="DE650" s="16"/>
      <c r="DF650" s="16"/>
      <c r="DG650" s="16"/>
      <c r="DH650" s="16"/>
      <c r="DI650" s="16"/>
      <c r="DJ650" s="16"/>
      <c r="DK650" s="16"/>
      <c r="LK650" t="s">
        <v>15</v>
      </c>
      <c r="LL650">
        <v>300000</v>
      </c>
      <c r="LM650" t="s">
        <v>12</v>
      </c>
    </row>
    <row r="651" spans="1:325" ht="15.75" thickBot="1" x14ac:dyDescent="0.3">
      <c r="A651" s="9" t="s">
        <v>12</v>
      </c>
      <c r="B651" s="10" t="s">
        <v>58</v>
      </c>
      <c r="C651" s="10" t="s">
        <v>14</v>
      </c>
      <c r="D651" s="11">
        <v>47955.443749999999</v>
      </c>
      <c r="E651" s="11">
        <f>DATE(YEAR($D651),MONTH($D651)-2,DAY($D651))</f>
        <v>47896</v>
      </c>
      <c r="F651" s="11">
        <f>DATE(YEAR($E651)+$LL651,MONTH($E651),DAY($E651))</f>
        <v>52279</v>
      </c>
      <c r="G651" s="11">
        <f>DATE(YEAR($F651)+$LL651,MONTH($F651),DAY($F651))</f>
        <v>56662</v>
      </c>
      <c r="H651" s="11">
        <f>DATE(YEAR($G651)+$LL651,MONTH($G651),DAY($G651))</f>
        <v>61045</v>
      </c>
      <c r="I651" s="11">
        <f>DATE(YEAR($H651)+$LL651,MONTH($H651),DAY($H651))</f>
        <v>65428</v>
      </c>
      <c r="J651" s="12">
        <f>DATE(YEAR($I651)+$LL651,MONTH($I651),DAY($I651))</f>
        <v>69811</v>
      </c>
      <c r="K651" s="15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16"/>
      <c r="AC651" s="16"/>
      <c r="AD651" s="16"/>
      <c r="AE651" s="16"/>
      <c r="AF651" s="16"/>
      <c r="AG651" s="16"/>
      <c r="AH651" s="16"/>
      <c r="AI651" s="16"/>
      <c r="AJ651" s="16"/>
      <c r="AK651" s="16"/>
      <c r="AL651" s="16"/>
      <c r="AM651" s="16"/>
      <c r="AN651" s="16"/>
      <c r="AO651" s="16"/>
      <c r="AP651" s="16"/>
      <c r="AQ651" s="16"/>
      <c r="AR651" s="16"/>
      <c r="AS651" s="16"/>
      <c r="AT651" s="16"/>
      <c r="AU651" s="16"/>
      <c r="AV651" s="16"/>
      <c r="AW651" s="16"/>
      <c r="AX651" s="16"/>
      <c r="AY651" s="16"/>
      <c r="AZ651" s="16"/>
      <c r="BA651" s="16"/>
      <c r="BB651" s="16"/>
      <c r="BC651" s="16"/>
      <c r="BD651" s="16"/>
      <c r="BE651" s="16"/>
      <c r="BF651" s="16"/>
      <c r="BG651" s="16"/>
      <c r="BH651" s="16"/>
      <c r="BI651" s="16"/>
      <c r="BJ651" s="16"/>
      <c r="BK651" s="16"/>
      <c r="BL651" s="16"/>
      <c r="BM651" s="16"/>
      <c r="BN651" s="16"/>
      <c r="BO651" s="16"/>
      <c r="BP651" s="16"/>
      <c r="BQ651" s="16"/>
      <c r="BR651" s="16"/>
      <c r="BS651" s="16"/>
      <c r="BT651" s="16"/>
      <c r="BU651" s="16"/>
      <c r="BV651" s="16"/>
      <c r="BW651" s="16"/>
      <c r="BX651" s="16"/>
      <c r="BY651" s="16"/>
      <c r="BZ651" s="16"/>
      <c r="CA651" s="16"/>
      <c r="CB651" s="16"/>
      <c r="CC651" s="16"/>
      <c r="CD651" s="16"/>
      <c r="CE651" s="16"/>
      <c r="CF651" s="16"/>
      <c r="CG651" s="16"/>
      <c r="CH651" s="16"/>
      <c r="CI651" s="16"/>
      <c r="CJ651" s="16"/>
      <c r="CK651" s="16"/>
      <c r="CL651" s="16"/>
      <c r="CM651" s="16"/>
      <c r="CN651" s="16"/>
      <c r="CO651" s="16"/>
      <c r="CP651" s="16"/>
      <c r="CQ651" s="16"/>
      <c r="CR651" s="16"/>
      <c r="CS651" s="16"/>
      <c r="CT651" s="16"/>
      <c r="CU651" s="16"/>
      <c r="CV651" s="16"/>
      <c r="CW651" s="16"/>
      <c r="CX651" s="16"/>
      <c r="CY651" s="16"/>
      <c r="CZ651" s="16"/>
      <c r="DA651" s="16"/>
      <c r="DB651" s="16"/>
      <c r="DC651" s="16"/>
      <c r="DD651" s="16"/>
      <c r="DE651" s="16"/>
      <c r="DF651" s="16"/>
      <c r="DG651" s="16"/>
      <c r="DH651" s="16"/>
      <c r="DI651" s="16"/>
      <c r="DJ651" s="16"/>
      <c r="DK651" s="16"/>
      <c r="LK651" t="s">
        <v>16</v>
      </c>
      <c r="LL651">
        <v>12</v>
      </c>
      <c r="LM651" t="s">
        <v>12</v>
      </c>
    </row>
    <row r="652" spans="1:325" ht="15.75" thickBot="1" x14ac:dyDescent="0.3">
      <c r="A652" s="9" t="s">
        <v>12</v>
      </c>
      <c r="B652" s="10" t="s">
        <v>58</v>
      </c>
      <c r="C652" s="10" t="s">
        <v>14</v>
      </c>
      <c r="D652" s="11">
        <v>44994.781944444447</v>
      </c>
      <c r="E652" s="11">
        <f>DATE(YEAR($D652),MONTH($D652)-2,DAY($D652))</f>
        <v>44935</v>
      </c>
      <c r="F652" s="11">
        <f>DATE(YEAR($E652),MONTH($E652),DAY($E652)+$LL652*30.4/10000)</f>
        <v>45847</v>
      </c>
      <c r="G652" s="11">
        <f>DATE(YEAR($F652),MONTH($F652),DAY($F652)+$LL652*30.4/10000)</f>
        <v>46759</v>
      </c>
      <c r="H652" s="11">
        <f>DATE(YEAR($G652),MONTH($G652),DAY($G652)+$LL652*30.4/10000)</f>
        <v>47671</v>
      </c>
      <c r="I652" s="11">
        <f>DATE(YEAR($H652),MONTH($H652),DAY($H652)+$LL652*30.4/10000)</f>
        <v>48583</v>
      </c>
      <c r="J652" s="12">
        <f>DATE(YEAR($I652),MONTH($I652),DAY($I652)+$LL652*30.4/10000)</f>
        <v>49495</v>
      </c>
      <c r="K652" s="15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16"/>
      <c r="AC652" s="16"/>
      <c r="AD652" s="16"/>
      <c r="AE652" s="16"/>
      <c r="AF652" s="16"/>
      <c r="AG652" s="16"/>
      <c r="AH652" s="16"/>
      <c r="AI652" s="16"/>
      <c r="AJ652" s="16"/>
      <c r="AK652" s="16"/>
      <c r="AL652" s="16"/>
      <c r="AM652" s="16"/>
      <c r="AN652" s="16"/>
      <c r="AO652" s="16"/>
      <c r="AP652" s="16"/>
      <c r="AQ652" s="16"/>
      <c r="AR652" s="16"/>
      <c r="AS652" s="16"/>
      <c r="AT652" s="16"/>
      <c r="AU652" s="16"/>
      <c r="AV652" s="16"/>
      <c r="AW652" s="16"/>
      <c r="AX652" s="16"/>
      <c r="AY652" s="16"/>
      <c r="AZ652" s="16"/>
      <c r="BA652" s="16"/>
      <c r="BB652" s="16"/>
      <c r="BC652" s="16"/>
      <c r="BD652" s="16"/>
      <c r="BE652" s="16"/>
      <c r="BF652" s="16"/>
      <c r="BG652" s="16"/>
      <c r="BH652" s="16"/>
      <c r="BI652" s="16"/>
      <c r="BJ652" s="16"/>
      <c r="BK652" s="16"/>
      <c r="BL652" s="16"/>
      <c r="BM652" s="16"/>
      <c r="BN652" s="16"/>
      <c r="BO652" s="16"/>
      <c r="BP652" s="16"/>
      <c r="BQ652" s="16"/>
      <c r="BR652" s="16"/>
      <c r="BS652" s="16"/>
      <c r="BT652" s="16"/>
      <c r="BU652" s="16"/>
      <c r="BV652" s="16"/>
      <c r="BW652" s="16"/>
      <c r="BX652" s="16"/>
      <c r="BY652" s="16"/>
      <c r="BZ652" s="16"/>
      <c r="CA652" s="16"/>
      <c r="CB652" s="16"/>
      <c r="CC652" s="16"/>
      <c r="CD652" s="16"/>
      <c r="CE652" s="16"/>
      <c r="CF652" s="16"/>
      <c r="CG652" s="16"/>
      <c r="CH652" s="16"/>
      <c r="CI652" s="16"/>
      <c r="CJ652" s="16"/>
      <c r="CK652" s="16"/>
      <c r="CL652" s="16"/>
      <c r="CM652" s="16"/>
      <c r="CN652" s="16"/>
      <c r="CO652" s="16"/>
      <c r="CP652" s="16"/>
      <c r="CQ652" s="16"/>
      <c r="CR652" s="16"/>
      <c r="CS652" s="16"/>
      <c r="CT652" s="16"/>
      <c r="CU652" s="16"/>
      <c r="CV652" s="16"/>
      <c r="CW652" s="16"/>
      <c r="CX652" s="16"/>
      <c r="CY652" s="16"/>
      <c r="CZ652" s="16"/>
      <c r="DA652" s="16"/>
      <c r="DB652" s="16"/>
      <c r="DC652" s="16"/>
      <c r="DD652" s="16"/>
      <c r="DE652" s="16"/>
      <c r="DF652" s="16"/>
      <c r="DG652" s="16"/>
      <c r="DH652" s="16"/>
      <c r="DI652" s="16"/>
      <c r="DJ652" s="16"/>
      <c r="DK652" s="16"/>
      <c r="LK652" t="s">
        <v>15</v>
      </c>
      <c r="LL652">
        <v>300000</v>
      </c>
      <c r="LM652" t="s">
        <v>12</v>
      </c>
    </row>
    <row r="653" spans="1:325" ht="15.75" thickBot="1" x14ac:dyDescent="0.3">
      <c r="A653" s="9" t="s">
        <v>12</v>
      </c>
      <c r="B653" s="10" t="s">
        <v>58</v>
      </c>
      <c r="C653" s="10" t="s">
        <v>14</v>
      </c>
      <c r="D653" s="11">
        <v>48006.23333333333</v>
      </c>
      <c r="E653" s="11">
        <f>DATE(YEAR($D653),MONTH($D653)-2,DAY($D653))</f>
        <v>47945</v>
      </c>
      <c r="F653" s="11">
        <f>DATE(YEAR($E653)+$LL653,MONTH($E653),DAY($E653))</f>
        <v>52328</v>
      </c>
      <c r="G653" s="11">
        <f>DATE(YEAR($F653)+$LL653,MONTH($F653),DAY($F653))</f>
        <v>56711</v>
      </c>
      <c r="H653" s="11">
        <f>DATE(YEAR($G653)+$LL653,MONTH($G653),DAY($G653))</f>
        <v>61094</v>
      </c>
      <c r="I653" s="11">
        <f>DATE(YEAR($H653)+$LL653,MONTH($H653),DAY($H653))</f>
        <v>65477</v>
      </c>
      <c r="J653" s="12">
        <f>DATE(YEAR($I653)+$LL653,MONTH($I653),DAY($I653))</f>
        <v>69860</v>
      </c>
      <c r="K653" s="15"/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  <c r="AF653" s="16"/>
      <c r="AG653" s="16"/>
      <c r="AH653" s="16"/>
      <c r="AI653" s="16"/>
      <c r="AJ653" s="16"/>
      <c r="AK653" s="16"/>
      <c r="AL653" s="16"/>
      <c r="AM653" s="16"/>
      <c r="AN653" s="16"/>
      <c r="AO653" s="16"/>
      <c r="AP653" s="16"/>
      <c r="AQ653" s="16"/>
      <c r="AR653" s="16"/>
      <c r="AS653" s="16"/>
      <c r="AT653" s="16"/>
      <c r="AU653" s="16"/>
      <c r="AV653" s="16"/>
      <c r="AW653" s="16"/>
      <c r="AX653" s="16"/>
      <c r="AY653" s="16"/>
      <c r="AZ653" s="16"/>
      <c r="BA653" s="16"/>
      <c r="BB653" s="16"/>
      <c r="BC653" s="16"/>
      <c r="BD653" s="16"/>
      <c r="BE653" s="16"/>
      <c r="BF653" s="16"/>
      <c r="BG653" s="16"/>
      <c r="BH653" s="16"/>
      <c r="BI653" s="16"/>
      <c r="BJ653" s="16"/>
      <c r="BK653" s="16"/>
      <c r="BL653" s="16"/>
      <c r="BM653" s="16"/>
      <c r="BN653" s="16"/>
      <c r="BO653" s="16"/>
      <c r="BP653" s="16"/>
      <c r="BQ653" s="16"/>
      <c r="BR653" s="16"/>
      <c r="BS653" s="16"/>
      <c r="BT653" s="16"/>
      <c r="BU653" s="16"/>
      <c r="BV653" s="16"/>
      <c r="BW653" s="16"/>
      <c r="BX653" s="16"/>
      <c r="BY653" s="16"/>
      <c r="BZ653" s="16"/>
      <c r="CA653" s="16"/>
      <c r="CB653" s="16"/>
      <c r="CC653" s="16"/>
      <c r="CD653" s="16"/>
      <c r="CE653" s="16"/>
      <c r="CF653" s="16"/>
      <c r="CG653" s="16"/>
      <c r="CH653" s="16"/>
      <c r="CI653" s="16"/>
      <c r="CJ653" s="16"/>
      <c r="CK653" s="16"/>
      <c r="CL653" s="16"/>
      <c r="CM653" s="16"/>
      <c r="CN653" s="16"/>
      <c r="CO653" s="16"/>
      <c r="CP653" s="16"/>
      <c r="CQ653" s="16"/>
      <c r="CR653" s="16"/>
      <c r="CS653" s="16"/>
      <c r="CT653" s="16"/>
      <c r="CU653" s="16"/>
      <c r="CV653" s="16"/>
      <c r="CW653" s="16"/>
      <c r="CX653" s="16"/>
      <c r="CY653" s="16"/>
      <c r="CZ653" s="16"/>
      <c r="DA653" s="16"/>
      <c r="DB653" s="16"/>
      <c r="DC653" s="16"/>
      <c r="DD653" s="16"/>
      <c r="DE653" s="16"/>
      <c r="DF653" s="16"/>
      <c r="DG653" s="16"/>
      <c r="DH653" s="16"/>
      <c r="DI653" s="16"/>
      <c r="DJ653" s="16"/>
      <c r="DK653" s="16"/>
      <c r="LK653" t="s">
        <v>16</v>
      </c>
      <c r="LL653">
        <v>12</v>
      </c>
      <c r="LM653" t="s">
        <v>12</v>
      </c>
    </row>
    <row r="654" spans="1:325" ht="15.75" thickBot="1" x14ac:dyDescent="0.3">
      <c r="A654" s="9" t="s">
        <v>12</v>
      </c>
      <c r="B654" s="10" t="s">
        <v>58</v>
      </c>
      <c r="C654" s="10" t="s">
        <v>29</v>
      </c>
      <c r="D654" s="11">
        <v>44139.413888888892</v>
      </c>
      <c r="E654" s="11">
        <f>DATE(YEAR($D654),MONTH($D654),DAY($D654)-7)</f>
        <v>44132</v>
      </c>
      <c r="F654" s="11">
        <f>DATE(YEAR($E654),MONTH($E654)+$LL654,DAY($E654))</f>
        <v>44528</v>
      </c>
      <c r="G654" s="11">
        <f>DATE(YEAR($F654),MONTH($F654)+$LL654,DAY($F654))</f>
        <v>44923</v>
      </c>
      <c r="H654" s="11">
        <f>DATE(YEAR($G654),MONTH($G654)+$LL654,DAY($G654))</f>
        <v>45319</v>
      </c>
      <c r="I654" s="11">
        <f>DATE(YEAR($H654),MONTH($H654)+$LL654,DAY($H654))</f>
        <v>45716</v>
      </c>
      <c r="J654" s="12">
        <f>DATE(YEAR($I654),MONTH($I654)+$LL654,DAY($I654))</f>
        <v>46109</v>
      </c>
      <c r="K654" s="15"/>
      <c r="L654" s="16"/>
      <c r="M654" s="16"/>
      <c r="N654" s="16"/>
      <c r="O654" s="16"/>
      <c r="P654" s="16"/>
      <c r="Q654" s="16"/>
      <c r="R654" s="16"/>
      <c r="S654" s="16"/>
      <c r="T654" s="16"/>
      <c r="U654" s="16"/>
      <c r="V654" s="16"/>
      <c r="W654" s="16"/>
      <c r="X654" s="16"/>
      <c r="Y654" s="16"/>
      <c r="Z654" s="16"/>
      <c r="AA654" s="16"/>
      <c r="AB654" s="16"/>
      <c r="AC654" s="16"/>
      <c r="AD654" s="16"/>
      <c r="AE654" s="16"/>
      <c r="AF654" s="16"/>
      <c r="AG654" s="16"/>
      <c r="AH654" s="16"/>
      <c r="AI654" s="16"/>
      <c r="AJ654" s="16"/>
      <c r="AK654" s="16"/>
      <c r="AL654" s="16"/>
      <c r="AM654" s="16"/>
      <c r="AN654" s="16"/>
      <c r="AO654" s="16"/>
      <c r="AP654" s="16"/>
      <c r="AQ654" s="16"/>
      <c r="AR654" s="16"/>
      <c r="AS654" s="16"/>
      <c r="AT654" s="16"/>
      <c r="AU654" s="16"/>
      <c r="AV654" s="16"/>
      <c r="AW654" s="16"/>
      <c r="AX654" s="16"/>
      <c r="AY654" s="16"/>
      <c r="AZ654" s="16">
        <v>1</v>
      </c>
      <c r="BA654" s="16"/>
      <c r="BB654" s="16"/>
      <c r="BC654" s="16"/>
      <c r="BD654" s="16"/>
      <c r="BE654" s="16"/>
      <c r="BF654" s="16"/>
      <c r="BG654" s="16"/>
      <c r="BH654" s="16"/>
      <c r="BI654" s="16"/>
      <c r="BJ654" s="16"/>
      <c r="BK654" s="16"/>
      <c r="BL654" s="16"/>
      <c r="BM654" s="16"/>
      <c r="BN654" s="16"/>
      <c r="BO654" s="16"/>
      <c r="BP654" s="16"/>
      <c r="BQ654" s="16"/>
      <c r="BR654" s="16"/>
      <c r="BS654" s="16"/>
      <c r="BT654" s="16"/>
      <c r="BU654" s="16"/>
      <c r="BV654" s="16"/>
      <c r="BW654" s="16"/>
      <c r="BX654" s="16"/>
      <c r="BY654" s="16"/>
      <c r="BZ654" s="16"/>
      <c r="CA654" s="16"/>
      <c r="CB654" s="16"/>
      <c r="CC654" s="16"/>
      <c r="CD654" s="16"/>
      <c r="CE654" s="16"/>
      <c r="CF654" s="16"/>
      <c r="CG654" s="16"/>
      <c r="CH654" s="16"/>
      <c r="CI654" s="16"/>
      <c r="CJ654" s="16"/>
      <c r="CK654" s="16"/>
      <c r="CL654" s="16"/>
      <c r="CM654" s="16"/>
      <c r="CN654" s="16"/>
      <c r="CO654" s="16"/>
      <c r="CP654" s="16"/>
      <c r="CQ654" s="16"/>
      <c r="CR654" s="16"/>
      <c r="CS654" s="16"/>
      <c r="CT654" s="16"/>
      <c r="CU654" s="16"/>
      <c r="CV654" s="16"/>
      <c r="CW654" s="16"/>
      <c r="CX654" s="16"/>
      <c r="CY654" s="16"/>
      <c r="CZ654" s="16"/>
      <c r="DA654" s="16"/>
      <c r="DB654" s="16"/>
      <c r="DC654" s="16"/>
      <c r="DD654" s="16">
        <v>1</v>
      </c>
      <c r="DE654" s="16"/>
      <c r="DF654" s="16"/>
      <c r="DG654" s="16"/>
      <c r="DH654" s="16"/>
      <c r="DI654" s="16"/>
      <c r="DJ654" s="16"/>
      <c r="DK654" s="16"/>
      <c r="LK654" t="s">
        <v>18</v>
      </c>
      <c r="LL654">
        <v>13</v>
      </c>
      <c r="LM654" t="s">
        <v>12</v>
      </c>
    </row>
    <row r="655" spans="1:325" ht="15.75" thickBot="1" x14ac:dyDescent="0.3">
      <c r="A655" s="9" t="s">
        <v>12</v>
      </c>
      <c r="B655" s="10" t="s">
        <v>58</v>
      </c>
      <c r="C655" s="10" t="s">
        <v>30</v>
      </c>
      <c r="D655" s="11">
        <v>44029.380555555559</v>
      </c>
      <c r="E655" s="11">
        <f>DATE(YEAR($D655),MONTH($D655),DAY($D655)-7)</f>
        <v>44022</v>
      </c>
      <c r="F655" s="11">
        <f>DATE(YEAR($E655),MONTH($E655)+$LL655,DAY($E655))</f>
        <v>44418</v>
      </c>
      <c r="G655" s="11">
        <f>DATE(YEAR($F655),MONTH($F655)+$LL655,DAY($F655))</f>
        <v>44814</v>
      </c>
      <c r="H655" s="11">
        <f>DATE(YEAR($G655),MONTH($G655)+$LL655,DAY($G655))</f>
        <v>45209</v>
      </c>
      <c r="I655" s="11">
        <f>DATE(YEAR($H655),MONTH($H655)+$LL655,DAY($H655))</f>
        <v>45606</v>
      </c>
      <c r="J655" s="12">
        <f>DATE(YEAR($I655),MONTH($I655)+$LL655,DAY($I655))</f>
        <v>46001</v>
      </c>
      <c r="K655" s="15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16"/>
      <c r="AC655" s="16"/>
      <c r="AD655" s="16"/>
      <c r="AE655" s="16"/>
      <c r="AF655" s="16"/>
      <c r="AG655" s="16"/>
      <c r="AH655" s="16"/>
      <c r="AI655" s="16"/>
      <c r="AJ655" s="16">
        <v>1</v>
      </c>
      <c r="AK655" s="16"/>
      <c r="AL655" s="16"/>
      <c r="AM655" s="16"/>
      <c r="AN655" s="16"/>
      <c r="AO655" s="16"/>
      <c r="AP655" s="16"/>
      <c r="AQ655" s="16"/>
      <c r="AR655" s="16"/>
      <c r="AS655" s="16"/>
      <c r="AT655" s="16"/>
      <c r="AU655" s="16"/>
      <c r="AV655" s="16"/>
      <c r="AW655" s="16"/>
      <c r="AX655" s="16"/>
      <c r="AY655" s="16"/>
      <c r="AZ655" s="16"/>
      <c r="BA655" s="16"/>
      <c r="BB655" s="16"/>
      <c r="BC655" s="16"/>
      <c r="BD655" s="16"/>
      <c r="BE655" s="16"/>
      <c r="BF655" s="16"/>
      <c r="BG655" s="16"/>
      <c r="BH655" s="16"/>
      <c r="BI655" s="16"/>
      <c r="BJ655" s="16"/>
      <c r="BK655" s="16"/>
      <c r="BL655" s="16"/>
      <c r="BM655" s="16"/>
      <c r="BN655" s="16"/>
      <c r="BO655" s="16"/>
      <c r="BP655" s="16"/>
      <c r="BQ655" s="16"/>
      <c r="BR655" s="16"/>
      <c r="BS655" s="16"/>
      <c r="BT655" s="16"/>
      <c r="BU655" s="16"/>
      <c r="BV655" s="16"/>
      <c r="BW655" s="16"/>
      <c r="BX655" s="16"/>
      <c r="BY655" s="16"/>
      <c r="BZ655" s="16"/>
      <c r="CA655" s="16"/>
      <c r="CB655" s="16"/>
      <c r="CC655" s="16"/>
      <c r="CD655" s="16"/>
      <c r="CE655" s="16"/>
      <c r="CF655" s="16"/>
      <c r="CG655" s="16"/>
      <c r="CH655" s="16"/>
      <c r="CI655" s="16"/>
      <c r="CJ655" s="16"/>
      <c r="CK655" s="16"/>
      <c r="CL655" s="16"/>
      <c r="CM655" s="16"/>
      <c r="CN655" s="16"/>
      <c r="CO655" s="16">
        <v>1</v>
      </c>
      <c r="CP655" s="16"/>
      <c r="CQ655" s="16"/>
      <c r="CR655" s="16"/>
      <c r="CS655" s="16"/>
      <c r="CT655" s="16"/>
      <c r="CU655" s="16"/>
      <c r="CV655" s="16"/>
      <c r="CW655" s="16"/>
      <c r="CX655" s="16"/>
      <c r="CY655" s="16"/>
      <c r="CZ655" s="16"/>
      <c r="DA655" s="16"/>
      <c r="DB655" s="16"/>
      <c r="DC655" s="16"/>
      <c r="DD655" s="16"/>
      <c r="DE655" s="16"/>
      <c r="DF655" s="16"/>
      <c r="DG655" s="16"/>
      <c r="DH655" s="16"/>
      <c r="DI655" s="16"/>
      <c r="DJ655" s="16"/>
      <c r="DK655" s="16"/>
      <c r="LK655" t="s">
        <v>18</v>
      </c>
      <c r="LL655">
        <v>13</v>
      </c>
      <c r="LM655" t="s">
        <v>12</v>
      </c>
    </row>
    <row r="656" spans="1:325" ht="15.75" thickBot="1" x14ac:dyDescent="0.3">
      <c r="A656" s="9" t="s">
        <v>12</v>
      </c>
      <c r="B656" s="10" t="s">
        <v>58</v>
      </c>
      <c r="C656" s="10" t="s">
        <v>31</v>
      </c>
      <c r="D656" s="11">
        <v>44855.657638888886</v>
      </c>
      <c r="E656" s="11">
        <f>DATE(YEAR($D656),MONTH($D656)-1,DAY($D656))</f>
        <v>44825</v>
      </c>
      <c r="F656" s="11">
        <f>DATE(YEAR($E656),MONTH($E656),DAY($E656)+$LL656/10)</f>
        <v>46925</v>
      </c>
      <c r="G656" s="11">
        <f>DATE(YEAR($F656),MONTH($F656),DAY($F656)+$LL656/10)</f>
        <v>49025</v>
      </c>
      <c r="H656" s="11">
        <f>DATE(YEAR($G656),MONTH($G656),DAY($G656)+$LL656/10)</f>
        <v>51125</v>
      </c>
      <c r="I656" s="11">
        <f>DATE(YEAR($H656),MONTH($H656),DAY($H656)+$LL656/10)</f>
        <v>53225</v>
      </c>
      <c r="J656" s="12">
        <f>DATE(YEAR($I656),MONTH($I656),DAY($I656)+$LL656/10)</f>
        <v>55325</v>
      </c>
      <c r="K656" s="15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16"/>
      <c r="AC656" s="16"/>
      <c r="AD656" s="16"/>
      <c r="AE656" s="16"/>
      <c r="AF656" s="16"/>
      <c r="AG656" s="16"/>
      <c r="AH656" s="16"/>
      <c r="AI656" s="16"/>
      <c r="AJ656" s="16"/>
      <c r="AK656" s="16"/>
      <c r="AL656" s="16"/>
      <c r="AM656" s="16"/>
      <c r="AN656" s="16"/>
      <c r="AO656" s="16"/>
      <c r="AP656" s="16"/>
      <c r="AQ656" s="16"/>
      <c r="AR656" s="16"/>
      <c r="AS656" s="16"/>
      <c r="AT656" s="16"/>
      <c r="AU656" s="16"/>
      <c r="AV656" s="16"/>
      <c r="AW656" s="16"/>
      <c r="AX656" s="16"/>
      <c r="AY656" s="16"/>
      <c r="AZ656" s="16"/>
      <c r="BA656" s="16"/>
      <c r="BB656" s="16"/>
      <c r="BC656" s="16"/>
      <c r="BD656" s="16"/>
      <c r="BE656" s="16"/>
      <c r="BF656" s="16"/>
      <c r="BG656" s="16"/>
      <c r="BH656" s="16"/>
      <c r="BI656" s="16"/>
      <c r="BJ656" s="16"/>
      <c r="BK656" s="16"/>
      <c r="BL656" s="16"/>
      <c r="BM656" s="16"/>
      <c r="BN656" s="16"/>
      <c r="BO656" s="16"/>
      <c r="BP656" s="16"/>
      <c r="BQ656" s="16"/>
      <c r="BR656" s="16"/>
      <c r="BS656" s="16"/>
      <c r="BT656" s="16"/>
      <c r="BU656" s="16"/>
      <c r="BV656" s="16"/>
      <c r="BW656" s="16"/>
      <c r="BX656" s="16"/>
      <c r="BY656" s="16"/>
      <c r="BZ656" s="16"/>
      <c r="CA656" s="16"/>
      <c r="CB656" s="16"/>
      <c r="CC656" s="16"/>
      <c r="CD656" s="16"/>
      <c r="CE656" s="16"/>
      <c r="CF656" s="16"/>
      <c r="CG656" s="16"/>
      <c r="CH656" s="16"/>
      <c r="CI656" s="16"/>
      <c r="CJ656" s="16"/>
      <c r="CK656" s="16"/>
      <c r="CL656" s="16"/>
      <c r="CM656" s="16"/>
      <c r="CN656" s="16"/>
      <c r="CO656" s="16"/>
      <c r="CP656" s="16"/>
      <c r="CQ656" s="16"/>
      <c r="CR656" s="16"/>
      <c r="CS656" s="16"/>
      <c r="CT656" s="16"/>
      <c r="CU656" s="16"/>
      <c r="CV656" s="16"/>
      <c r="CW656" s="16"/>
      <c r="CX656" s="16"/>
      <c r="CY656" s="16"/>
      <c r="CZ656" s="16"/>
      <c r="DA656" s="16"/>
      <c r="DB656" s="16"/>
      <c r="DC656" s="16"/>
      <c r="DD656" s="16"/>
      <c r="DE656" s="16"/>
      <c r="DF656" s="16"/>
      <c r="DG656" s="16"/>
      <c r="DH656" s="16"/>
      <c r="DI656" s="16"/>
      <c r="DJ656" s="16"/>
      <c r="DK656" s="16"/>
      <c r="LK656" t="s">
        <v>21</v>
      </c>
      <c r="LL656">
        <v>21000</v>
      </c>
      <c r="LM656" t="s">
        <v>12</v>
      </c>
    </row>
    <row r="657" spans="1:325" ht="15.75" thickBot="1" x14ac:dyDescent="0.3">
      <c r="A657" s="9" t="s">
        <v>12</v>
      </c>
      <c r="B657" s="10" t="s">
        <v>58</v>
      </c>
      <c r="C657" s="10" t="s">
        <v>33</v>
      </c>
      <c r="D657" s="11">
        <v>44578.81527777778</v>
      </c>
      <c r="E657" s="11">
        <f>DATE(YEAR($D657),MONTH($D657)-1,DAY($D657))</f>
        <v>44547</v>
      </c>
      <c r="F657" s="11">
        <f>DATE(YEAR($E657),MONTH($E657),DAY($E657)+$LL657/10)</f>
        <v>45147</v>
      </c>
      <c r="G657" s="11">
        <f>DATE(YEAR($F657),MONTH($F657),DAY($F657)+$LL657/10)</f>
        <v>45747</v>
      </c>
      <c r="H657" s="11">
        <f>DATE(YEAR($G657),MONTH($G657),DAY($G657)+$LL657/10)</f>
        <v>46347</v>
      </c>
      <c r="I657" s="11">
        <f>DATE(YEAR($H657),MONTH($H657),DAY($H657)+$LL657/10)</f>
        <v>46947</v>
      </c>
      <c r="J657" s="12">
        <f>DATE(YEAR($I657),MONTH($I657),DAY($I657)+$LL657/10)</f>
        <v>47547</v>
      </c>
      <c r="K657" s="15"/>
      <c r="L657" s="16"/>
      <c r="M657" s="16"/>
      <c r="N657" s="16"/>
      <c r="O657" s="16"/>
      <c r="P657" s="16"/>
      <c r="Q657" s="16"/>
      <c r="R657" s="16"/>
      <c r="S657" s="16"/>
      <c r="T657" s="16"/>
      <c r="U657" s="16"/>
      <c r="V657" s="16"/>
      <c r="W657" s="16"/>
      <c r="X657" s="16"/>
      <c r="Y657" s="16"/>
      <c r="Z657" s="16"/>
      <c r="AA657" s="16"/>
      <c r="AB657" s="16"/>
      <c r="AC657" s="16"/>
      <c r="AD657" s="16"/>
      <c r="AE657" s="16"/>
      <c r="AF657" s="16"/>
      <c r="AG657" s="16"/>
      <c r="AH657" s="16"/>
      <c r="AI657" s="16"/>
      <c r="AJ657" s="16"/>
      <c r="AK657" s="16"/>
      <c r="AL657" s="16"/>
      <c r="AM657" s="16"/>
      <c r="AN657" s="16"/>
      <c r="AO657" s="16"/>
      <c r="AP657" s="16"/>
      <c r="AQ657" s="16"/>
      <c r="AR657" s="16"/>
      <c r="AS657" s="16"/>
      <c r="AT657" s="16"/>
      <c r="AU657" s="16"/>
      <c r="AV657" s="16"/>
      <c r="AW657" s="16"/>
      <c r="AX657" s="16"/>
      <c r="AY657" s="16"/>
      <c r="AZ657" s="16"/>
      <c r="BA657" s="16"/>
      <c r="BB657" s="16"/>
      <c r="BC657" s="16"/>
      <c r="BD657" s="16"/>
      <c r="BE657" s="16"/>
      <c r="BF657" s="16"/>
      <c r="BG657" s="16"/>
      <c r="BH657" s="16"/>
      <c r="BI657" s="16"/>
      <c r="BJ657" s="16"/>
      <c r="BK657" s="16"/>
      <c r="BL657" s="16"/>
      <c r="BM657" s="16"/>
      <c r="BN657" s="16"/>
      <c r="BO657" s="16"/>
      <c r="BP657" s="16"/>
      <c r="BQ657" s="16"/>
      <c r="BR657" s="16"/>
      <c r="BS657" s="16"/>
      <c r="BT657" s="16"/>
      <c r="BU657" s="16"/>
      <c r="BV657" s="16"/>
      <c r="BW657" s="16"/>
      <c r="BX657" s="16"/>
      <c r="BY657" s="16"/>
      <c r="BZ657" s="16"/>
      <c r="CA657" s="16"/>
      <c r="CB657" s="16"/>
      <c r="CC657" s="16"/>
      <c r="CD657" s="16"/>
      <c r="CE657" s="16"/>
      <c r="CF657" s="16"/>
      <c r="CG657" s="16"/>
      <c r="CH657" s="16"/>
      <c r="CI657" s="16"/>
      <c r="CJ657" s="16"/>
      <c r="CK657" s="16"/>
      <c r="CL657" s="16"/>
      <c r="CM657" s="16"/>
      <c r="CN657" s="16"/>
      <c r="CO657" s="16"/>
      <c r="CP657" s="16"/>
      <c r="CQ657" s="16"/>
      <c r="CR657" s="16"/>
      <c r="CS657" s="16"/>
      <c r="CT657" s="16"/>
      <c r="CU657" s="16"/>
      <c r="CV657" s="16"/>
      <c r="CW657" s="16"/>
      <c r="CX657" s="16"/>
      <c r="CY657" s="16"/>
      <c r="CZ657" s="16"/>
      <c r="DA657" s="16"/>
      <c r="DB657" s="16"/>
      <c r="DC657" s="16"/>
      <c r="DD657" s="16"/>
      <c r="DE657" s="16"/>
      <c r="DF657" s="16"/>
      <c r="DG657" s="16">
        <v>1</v>
      </c>
      <c r="DH657" s="16"/>
      <c r="DI657" s="16"/>
      <c r="DJ657" s="16"/>
      <c r="DK657" s="16"/>
      <c r="LK657" t="s">
        <v>21</v>
      </c>
      <c r="LL657">
        <v>6000</v>
      </c>
      <c r="LM657" t="s">
        <v>12</v>
      </c>
    </row>
    <row r="658" spans="1:325" ht="15.75" thickBot="1" x14ac:dyDescent="0.3">
      <c r="A658" s="9" t="s">
        <v>12</v>
      </c>
      <c r="B658" s="10" t="s">
        <v>58</v>
      </c>
      <c r="C658" s="10" t="s">
        <v>24</v>
      </c>
      <c r="D658" s="11">
        <v>47428.476388888892</v>
      </c>
      <c r="E658" s="11">
        <f>DATE(YEAR($D658),MONTH($D658)-1,DAY($D658))</f>
        <v>47397</v>
      </c>
      <c r="F658" s="11">
        <f>DATE(YEAR($E658),MONTH($E658),DAY($E658)+$LL658*30.4/10000)</f>
        <v>51045</v>
      </c>
      <c r="G658" s="11">
        <f>DATE(YEAR($F658),MONTH($F658),DAY($F658)+$LL658*30.4/10000)</f>
        <v>54693</v>
      </c>
      <c r="H658" s="11">
        <f>DATE(YEAR($G658),MONTH($G658),DAY($G658)+$LL658*30.4/10000)</f>
        <v>58341</v>
      </c>
      <c r="I658" s="11">
        <f>DATE(YEAR($H658),MONTH($H658),DAY($H658)+$LL658*30.4/10000)</f>
        <v>61989</v>
      </c>
      <c r="J658" s="12">
        <f>DATE(YEAR($I658),MONTH($I658),DAY($I658)+$LL658*30.4/10000)</f>
        <v>65637</v>
      </c>
      <c r="K658" s="15"/>
      <c r="L658" s="16"/>
      <c r="M658" s="16"/>
      <c r="N658" s="16"/>
      <c r="O658" s="16"/>
      <c r="P658" s="16"/>
      <c r="Q658" s="16"/>
      <c r="R658" s="16"/>
      <c r="S658" s="16"/>
      <c r="T658" s="16"/>
      <c r="U658" s="16"/>
      <c r="V658" s="16"/>
      <c r="W658" s="16"/>
      <c r="X658" s="16"/>
      <c r="Y658" s="16"/>
      <c r="Z658" s="16"/>
      <c r="AA658" s="16"/>
      <c r="AB658" s="16"/>
      <c r="AC658" s="16"/>
      <c r="AD658" s="16"/>
      <c r="AE658" s="16"/>
      <c r="AF658" s="16"/>
      <c r="AG658" s="16"/>
      <c r="AH658" s="16"/>
      <c r="AI658" s="16"/>
      <c r="AJ658" s="16"/>
      <c r="AK658" s="16"/>
      <c r="AL658" s="16"/>
      <c r="AM658" s="16"/>
      <c r="AN658" s="16"/>
      <c r="AO658" s="16"/>
      <c r="AP658" s="16"/>
      <c r="AQ658" s="16"/>
      <c r="AR658" s="16"/>
      <c r="AS658" s="16"/>
      <c r="AT658" s="16"/>
      <c r="AU658" s="16"/>
      <c r="AV658" s="16"/>
      <c r="AW658" s="16"/>
      <c r="AX658" s="16"/>
      <c r="AY658" s="16"/>
      <c r="AZ658" s="16"/>
      <c r="BA658" s="16"/>
      <c r="BB658" s="16"/>
      <c r="BC658" s="16"/>
      <c r="BD658" s="16"/>
      <c r="BE658" s="16"/>
      <c r="BF658" s="16"/>
      <c r="BG658" s="16"/>
      <c r="BH658" s="16"/>
      <c r="BI658" s="16"/>
      <c r="BJ658" s="16"/>
      <c r="BK658" s="16"/>
      <c r="BL658" s="16"/>
      <c r="BM658" s="16"/>
      <c r="BN658" s="16"/>
      <c r="BO658" s="16"/>
      <c r="BP658" s="16"/>
      <c r="BQ658" s="16"/>
      <c r="BR658" s="16"/>
      <c r="BS658" s="16"/>
      <c r="BT658" s="16"/>
      <c r="BU658" s="16"/>
      <c r="BV658" s="16"/>
      <c r="BW658" s="16"/>
      <c r="BX658" s="16"/>
      <c r="BY658" s="16"/>
      <c r="BZ658" s="16"/>
      <c r="CA658" s="16"/>
      <c r="CB658" s="16"/>
      <c r="CC658" s="16"/>
      <c r="CD658" s="16"/>
      <c r="CE658" s="16"/>
      <c r="CF658" s="16"/>
      <c r="CG658" s="16"/>
      <c r="CH658" s="16"/>
      <c r="CI658" s="16"/>
      <c r="CJ658" s="16"/>
      <c r="CK658" s="16"/>
      <c r="CL658" s="16"/>
      <c r="CM658" s="16"/>
      <c r="CN658" s="16"/>
      <c r="CO658" s="16"/>
      <c r="CP658" s="16"/>
      <c r="CQ658" s="16"/>
      <c r="CR658" s="16"/>
      <c r="CS658" s="16"/>
      <c r="CT658" s="16"/>
      <c r="CU658" s="16"/>
      <c r="CV658" s="16"/>
      <c r="CW658" s="16"/>
      <c r="CX658" s="16"/>
      <c r="CY658" s="16"/>
      <c r="CZ658" s="16"/>
      <c r="DA658" s="16"/>
      <c r="DB658" s="16"/>
      <c r="DC658" s="16"/>
      <c r="DD658" s="16"/>
      <c r="DE658" s="16"/>
      <c r="DF658" s="16"/>
      <c r="DG658" s="16"/>
      <c r="DH658" s="16"/>
      <c r="DI658" s="16"/>
      <c r="DJ658" s="16"/>
      <c r="DK658" s="16"/>
      <c r="LK658" t="s">
        <v>15</v>
      </c>
      <c r="LL658">
        <v>1200000</v>
      </c>
      <c r="LM658" t="s">
        <v>12</v>
      </c>
    </row>
    <row r="659" spans="1:325" ht="15.75" thickBot="1" x14ac:dyDescent="0.3">
      <c r="A659" s="9" t="s">
        <v>12</v>
      </c>
      <c r="B659" s="10" t="s">
        <v>58</v>
      </c>
      <c r="C659" s="10" t="s">
        <v>25</v>
      </c>
      <c r="D659" s="11">
        <v>44158.734722222223</v>
      </c>
      <c r="E659" s="11">
        <f>DATE(YEAR($D659),MONTH($D659)-1,DAY($D659))</f>
        <v>44127</v>
      </c>
      <c r="F659" s="11">
        <f>DATE(YEAR($E659),MONTH($E659),DAY($E659)+$LL659*30.4/10000)</f>
        <v>44856</v>
      </c>
      <c r="G659" s="11">
        <f>DATE(YEAR($F659),MONTH($F659),DAY($F659)+$LL659*30.4/10000)</f>
        <v>45585</v>
      </c>
      <c r="H659" s="11">
        <f>DATE(YEAR($G659),MONTH($G659),DAY($G659)+$LL659*30.4/10000)</f>
        <v>46314</v>
      </c>
      <c r="I659" s="11">
        <f>DATE(YEAR($H659),MONTH($H659),DAY($H659)+$LL659*30.4/10000)</f>
        <v>47043</v>
      </c>
      <c r="J659" s="12">
        <f>DATE(YEAR($I659),MONTH($I659),DAY($I659)+$LL659*30.4/10000)</f>
        <v>47772</v>
      </c>
      <c r="K659" s="15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16"/>
      <c r="AC659" s="16"/>
      <c r="AD659" s="16"/>
      <c r="AE659" s="16"/>
      <c r="AF659" s="16"/>
      <c r="AG659" s="16"/>
      <c r="AH659" s="16"/>
      <c r="AI659" s="16"/>
      <c r="AJ659" s="16"/>
      <c r="AK659" s="16"/>
      <c r="AL659" s="16"/>
      <c r="AM659" s="16"/>
      <c r="AN659" s="16"/>
      <c r="AO659" s="16"/>
      <c r="AP659" s="16"/>
      <c r="AQ659" s="16"/>
      <c r="AR659" s="16"/>
      <c r="AS659" s="16"/>
      <c r="AT659" s="16"/>
      <c r="AU659" s="16"/>
      <c r="AV659" s="16"/>
      <c r="AW659" s="16"/>
      <c r="AX659" s="16"/>
      <c r="AY659" s="16">
        <v>1</v>
      </c>
      <c r="AZ659" s="16"/>
      <c r="BA659" s="16"/>
      <c r="BB659" s="16"/>
      <c r="BC659" s="16"/>
      <c r="BD659" s="16"/>
      <c r="BE659" s="16"/>
      <c r="BF659" s="16"/>
      <c r="BG659" s="16"/>
      <c r="BH659" s="16"/>
      <c r="BI659" s="16"/>
      <c r="BJ659" s="16"/>
      <c r="BK659" s="16"/>
      <c r="BL659" s="16"/>
      <c r="BM659" s="16"/>
      <c r="BN659" s="16"/>
      <c r="BO659" s="16"/>
      <c r="BP659" s="16"/>
      <c r="BQ659" s="16"/>
      <c r="BR659" s="16"/>
      <c r="BS659" s="16"/>
      <c r="BT659" s="16"/>
      <c r="BU659" s="16"/>
      <c r="BV659" s="16"/>
      <c r="BW659" s="16"/>
      <c r="BX659" s="16"/>
      <c r="BY659" s="16"/>
      <c r="BZ659" s="16"/>
      <c r="CA659" s="16"/>
      <c r="CB659" s="16"/>
      <c r="CC659" s="16"/>
      <c r="CD659" s="16"/>
      <c r="CE659" s="16"/>
      <c r="CF659" s="16"/>
      <c r="CG659" s="16"/>
      <c r="CH659" s="16"/>
      <c r="CI659" s="16"/>
      <c r="CJ659" s="16"/>
      <c r="CK659" s="16"/>
      <c r="CL659" s="16"/>
      <c r="CM659" s="16"/>
      <c r="CN659" s="16"/>
      <c r="CO659" s="16"/>
      <c r="CP659" s="16"/>
      <c r="CQ659" s="16"/>
      <c r="CR659" s="16"/>
      <c r="CS659" s="16"/>
      <c r="CT659" s="16"/>
      <c r="CU659" s="16"/>
      <c r="CV659" s="16"/>
      <c r="CW659" s="16"/>
      <c r="CX659" s="16"/>
      <c r="CY659" s="16"/>
      <c r="CZ659" s="16"/>
      <c r="DA659" s="16"/>
      <c r="DB659" s="16"/>
      <c r="DC659" s="16"/>
      <c r="DD659" s="16"/>
      <c r="DE659" s="16"/>
      <c r="DF659" s="16"/>
      <c r="DG659" s="16"/>
      <c r="DH659" s="16"/>
      <c r="DI659" s="16"/>
      <c r="DJ659" s="16"/>
      <c r="DK659" s="16"/>
      <c r="LK659" t="s">
        <v>15</v>
      </c>
      <c r="LL659">
        <v>240000</v>
      </c>
      <c r="LM659" t="s">
        <v>12</v>
      </c>
    </row>
    <row r="660" spans="1:325" ht="15.75" thickBot="1" x14ac:dyDescent="0.3">
      <c r="A660" s="9" t="s">
        <v>12</v>
      </c>
      <c r="B660" s="10" t="s">
        <v>59</v>
      </c>
      <c r="C660" s="10" t="s">
        <v>14</v>
      </c>
      <c r="D660" s="11">
        <v>44709.879861111112</v>
      </c>
      <c r="E660" s="11">
        <f t="shared" ref="E660:E673" si="28">DATE(YEAR($D660),MONTH($D660)-2,DAY($D660))</f>
        <v>44648</v>
      </c>
      <c r="F660" s="11">
        <f>DATE(YEAR($E660),MONTH($E660),DAY($E660)+$LL660*30.4/10000)</f>
        <v>45560</v>
      </c>
      <c r="G660" s="11">
        <f>DATE(YEAR($F660),MONTH($F660),DAY($F660)+$LL660*30.4/10000)</f>
        <v>46472</v>
      </c>
      <c r="H660" s="11">
        <f>DATE(YEAR($G660),MONTH($G660),DAY($G660)+$LL660*30.4/10000)</f>
        <v>47384</v>
      </c>
      <c r="I660" s="11">
        <f>DATE(YEAR($H660),MONTH($H660),DAY($H660)+$LL660*30.4/10000)</f>
        <v>48296</v>
      </c>
      <c r="J660" s="12">
        <f>DATE(YEAR($I660),MONTH($I660),DAY($I660)+$LL660*30.4/10000)</f>
        <v>49208</v>
      </c>
      <c r="K660" s="15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16"/>
      <c r="AC660" s="16"/>
      <c r="AD660" s="16"/>
      <c r="AE660" s="16"/>
      <c r="AF660" s="16"/>
      <c r="AG660" s="16"/>
      <c r="AH660" s="16"/>
      <c r="AI660" s="16"/>
      <c r="AJ660" s="16"/>
      <c r="AK660" s="16"/>
      <c r="AL660" s="16"/>
      <c r="AM660" s="16"/>
      <c r="AN660" s="16"/>
      <c r="AO660" s="16"/>
      <c r="AP660" s="16"/>
      <c r="AQ660" s="16"/>
      <c r="AR660" s="16"/>
      <c r="AS660" s="16"/>
      <c r="AT660" s="16"/>
      <c r="AU660" s="16"/>
      <c r="AV660" s="16"/>
      <c r="AW660" s="16"/>
      <c r="AX660" s="16"/>
      <c r="AY660" s="16"/>
      <c r="AZ660" s="16"/>
      <c r="BA660" s="16"/>
      <c r="BB660" s="16"/>
      <c r="BC660" s="16"/>
      <c r="BD660" s="16"/>
      <c r="BE660" s="16"/>
      <c r="BF660" s="16"/>
      <c r="BG660" s="16"/>
      <c r="BH660" s="16"/>
      <c r="BI660" s="16"/>
      <c r="BJ660" s="16"/>
      <c r="BK660" s="16"/>
      <c r="BL660" s="16"/>
      <c r="BM660" s="16"/>
      <c r="BN660" s="16"/>
      <c r="BO660" s="16"/>
      <c r="BP660" s="16"/>
      <c r="BQ660" s="16"/>
      <c r="BR660" s="16"/>
      <c r="BS660" s="16"/>
      <c r="BT660" s="16"/>
      <c r="BU660" s="16"/>
      <c r="BV660" s="16"/>
      <c r="BW660" s="16"/>
      <c r="BX660" s="16"/>
      <c r="BY660" s="16"/>
      <c r="BZ660" s="16"/>
      <c r="CA660" s="16"/>
      <c r="CB660" s="16"/>
      <c r="CC660" s="16"/>
      <c r="CD660" s="16"/>
      <c r="CE660" s="16"/>
      <c r="CF660" s="16"/>
      <c r="CG660" s="16"/>
      <c r="CH660" s="16"/>
      <c r="CI660" s="16"/>
      <c r="CJ660" s="16"/>
      <c r="CK660" s="16"/>
      <c r="CL660" s="16"/>
      <c r="CM660" s="16"/>
      <c r="CN660" s="16"/>
      <c r="CO660" s="16"/>
      <c r="CP660" s="16"/>
      <c r="CQ660" s="16"/>
      <c r="CR660" s="16"/>
      <c r="CS660" s="16"/>
      <c r="CT660" s="16"/>
      <c r="CU660" s="16"/>
      <c r="CV660" s="16"/>
      <c r="CW660" s="16"/>
      <c r="CX660" s="16"/>
      <c r="CY660" s="16"/>
      <c r="CZ660" s="16"/>
      <c r="DA660" s="16"/>
      <c r="DB660" s="16"/>
      <c r="DC660" s="16"/>
      <c r="DD660" s="16"/>
      <c r="DE660" s="16"/>
      <c r="DF660" s="16"/>
      <c r="DG660" s="16"/>
      <c r="DH660" s="16"/>
      <c r="DI660" s="16"/>
      <c r="DJ660" s="16"/>
      <c r="DK660" s="16"/>
      <c r="LK660" t="s">
        <v>15</v>
      </c>
      <c r="LL660">
        <v>300000</v>
      </c>
      <c r="LM660" t="s">
        <v>12</v>
      </c>
    </row>
    <row r="661" spans="1:325" ht="15.75" thickBot="1" x14ac:dyDescent="0.3">
      <c r="A661" s="9" t="s">
        <v>12</v>
      </c>
      <c r="B661" s="10" t="s">
        <v>59</v>
      </c>
      <c r="C661" s="10" t="s">
        <v>14</v>
      </c>
      <c r="D661" s="11">
        <v>44706.830555555556</v>
      </c>
      <c r="E661" s="11">
        <f t="shared" si="28"/>
        <v>44645</v>
      </c>
      <c r="F661" s="11">
        <f>DATE(YEAR($E661),MONTH($E661),DAY($E661)+$LL661*30.4/10000)</f>
        <v>45557</v>
      </c>
      <c r="G661" s="11">
        <f>DATE(YEAR($F661),MONTH($F661),DAY($F661)+$LL661*30.4/10000)</f>
        <v>46469</v>
      </c>
      <c r="H661" s="11">
        <f>DATE(YEAR($G661),MONTH($G661),DAY($G661)+$LL661*30.4/10000)</f>
        <v>47381</v>
      </c>
      <c r="I661" s="11">
        <f>DATE(YEAR($H661),MONTH($H661),DAY($H661)+$LL661*30.4/10000)</f>
        <v>48293</v>
      </c>
      <c r="J661" s="12">
        <f>DATE(YEAR($I661),MONTH($I661),DAY($I661)+$LL661*30.4/10000)</f>
        <v>49205</v>
      </c>
      <c r="K661" s="15"/>
      <c r="L661" s="16"/>
      <c r="M661" s="16"/>
      <c r="N661" s="16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  <c r="AB661" s="16"/>
      <c r="AC661" s="16"/>
      <c r="AD661" s="16"/>
      <c r="AE661" s="16"/>
      <c r="AF661" s="16"/>
      <c r="AG661" s="16"/>
      <c r="AH661" s="16"/>
      <c r="AI661" s="16"/>
      <c r="AJ661" s="16"/>
      <c r="AK661" s="16"/>
      <c r="AL661" s="16"/>
      <c r="AM661" s="16"/>
      <c r="AN661" s="16"/>
      <c r="AO661" s="16"/>
      <c r="AP661" s="16"/>
      <c r="AQ661" s="16"/>
      <c r="AR661" s="16"/>
      <c r="AS661" s="16"/>
      <c r="AT661" s="16"/>
      <c r="AU661" s="16"/>
      <c r="AV661" s="16"/>
      <c r="AW661" s="16"/>
      <c r="AX661" s="16"/>
      <c r="AY661" s="16"/>
      <c r="AZ661" s="16"/>
      <c r="BA661" s="16"/>
      <c r="BB661" s="16"/>
      <c r="BC661" s="16"/>
      <c r="BD661" s="16"/>
      <c r="BE661" s="16"/>
      <c r="BF661" s="16"/>
      <c r="BG661" s="16"/>
      <c r="BH661" s="16"/>
      <c r="BI661" s="16"/>
      <c r="BJ661" s="16"/>
      <c r="BK661" s="16"/>
      <c r="BL661" s="16"/>
      <c r="BM661" s="16"/>
      <c r="BN661" s="16"/>
      <c r="BO661" s="16"/>
      <c r="BP661" s="16"/>
      <c r="BQ661" s="16"/>
      <c r="BR661" s="16"/>
      <c r="BS661" s="16"/>
      <c r="BT661" s="16"/>
      <c r="BU661" s="16"/>
      <c r="BV661" s="16"/>
      <c r="BW661" s="16"/>
      <c r="BX661" s="16"/>
      <c r="BY661" s="16"/>
      <c r="BZ661" s="16"/>
      <c r="CA661" s="16"/>
      <c r="CB661" s="16"/>
      <c r="CC661" s="16"/>
      <c r="CD661" s="16"/>
      <c r="CE661" s="16"/>
      <c r="CF661" s="16"/>
      <c r="CG661" s="16"/>
      <c r="CH661" s="16"/>
      <c r="CI661" s="16"/>
      <c r="CJ661" s="16"/>
      <c r="CK661" s="16"/>
      <c r="CL661" s="16"/>
      <c r="CM661" s="16"/>
      <c r="CN661" s="16"/>
      <c r="CO661" s="16"/>
      <c r="CP661" s="16"/>
      <c r="CQ661" s="16"/>
      <c r="CR661" s="16"/>
      <c r="CS661" s="16"/>
      <c r="CT661" s="16"/>
      <c r="CU661" s="16"/>
      <c r="CV661" s="16"/>
      <c r="CW661" s="16"/>
      <c r="CX661" s="16"/>
      <c r="CY661" s="16"/>
      <c r="CZ661" s="16"/>
      <c r="DA661" s="16"/>
      <c r="DB661" s="16"/>
      <c r="DC661" s="16"/>
      <c r="DD661" s="16"/>
      <c r="DE661" s="16"/>
      <c r="DF661" s="16"/>
      <c r="DG661" s="16"/>
      <c r="DH661" s="16"/>
      <c r="DI661" s="16"/>
      <c r="DJ661" s="16"/>
      <c r="DK661" s="16"/>
      <c r="LK661" t="s">
        <v>15</v>
      </c>
      <c r="LL661">
        <v>300000</v>
      </c>
      <c r="LM661" t="s">
        <v>12</v>
      </c>
    </row>
    <row r="662" spans="1:325" ht="15.75" thickBot="1" x14ac:dyDescent="0.3">
      <c r="A662" s="9" t="s">
        <v>12</v>
      </c>
      <c r="B662" s="10" t="s">
        <v>59</v>
      </c>
      <c r="C662" s="10" t="s">
        <v>14</v>
      </c>
      <c r="D662" s="11">
        <v>48094</v>
      </c>
      <c r="E662" s="11">
        <f t="shared" si="28"/>
        <v>48032</v>
      </c>
      <c r="F662" s="11">
        <f>DATE(YEAR($E662)+$LL662,MONTH($E662),DAY($E662))</f>
        <v>52415</v>
      </c>
      <c r="G662" s="11">
        <f>DATE(YEAR($F662)+$LL662,MONTH($F662),DAY($F662))</f>
        <v>56798</v>
      </c>
      <c r="H662" s="11">
        <f>DATE(YEAR($G662)+$LL662,MONTH($G662),DAY($G662))</f>
        <v>61181</v>
      </c>
      <c r="I662" s="11">
        <f>DATE(YEAR($H662)+$LL662,MONTH($H662),DAY($H662))</f>
        <v>65564</v>
      </c>
      <c r="J662" s="12">
        <f>DATE(YEAR($I662)+$LL662,MONTH($I662),DAY($I662))</f>
        <v>69947</v>
      </c>
      <c r="K662" s="15"/>
      <c r="L662" s="16"/>
      <c r="M662" s="16"/>
      <c r="N662" s="16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  <c r="AB662" s="16"/>
      <c r="AC662" s="16"/>
      <c r="AD662" s="16"/>
      <c r="AE662" s="16"/>
      <c r="AF662" s="16"/>
      <c r="AG662" s="16"/>
      <c r="AH662" s="16"/>
      <c r="AI662" s="16"/>
      <c r="AJ662" s="16"/>
      <c r="AK662" s="16"/>
      <c r="AL662" s="16"/>
      <c r="AM662" s="16"/>
      <c r="AN662" s="16"/>
      <c r="AO662" s="16"/>
      <c r="AP662" s="16"/>
      <c r="AQ662" s="16"/>
      <c r="AR662" s="16"/>
      <c r="AS662" s="16"/>
      <c r="AT662" s="16"/>
      <c r="AU662" s="16"/>
      <c r="AV662" s="16"/>
      <c r="AW662" s="16"/>
      <c r="AX662" s="16"/>
      <c r="AY662" s="16"/>
      <c r="AZ662" s="16"/>
      <c r="BA662" s="16"/>
      <c r="BB662" s="16"/>
      <c r="BC662" s="16"/>
      <c r="BD662" s="16"/>
      <c r="BE662" s="16"/>
      <c r="BF662" s="16"/>
      <c r="BG662" s="16"/>
      <c r="BH662" s="16"/>
      <c r="BI662" s="16"/>
      <c r="BJ662" s="16"/>
      <c r="BK662" s="16"/>
      <c r="BL662" s="16"/>
      <c r="BM662" s="16"/>
      <c r="BN662" s="16"/>
      <c r="BO662" s="16"/>
      <c r="BP662" s="16"/>
      <c r="BQ662" s="16"/>
      <c r="BR662" s="16"/>
      <c r="BS662" s="16"/>
      <c r="BT662" s="16"/>
      <c r="BU662" s="16"/>
      <c r="BV662" s="16"/>
      <c r="BW662" s="16"/>
      <c r="BX662" s="16"/>
      <c r="BY662" s="16"/>
      <c r="BZ662" s="16"/>
      <c r="CA662" s="16"/>
      <c r="CB662" s="16"/>
      <c r="CC662" s="16"/>
      <c r="CD662" s="16"/>
      <c r="CE662" s="16"/>
      <c r="CF662" s="16"/>
      <c r="CG662" s="16"/>
      <c r="CH662" s="16"/>
      <c r="CI662" s="16"/>
      <c r="CJ662" s="16"/>
      <c r="CK662" s="16"/>
      <c r="CL662" s="16"/>
      <c r="CM662" s="16"/>
      <c r="CN662" s="16"/>
      <c r="CO662" s="16"/>
      <c r="CP662" s="16"/>
      <c r="CQ662" s="16"/>
      <c r="CR662" s="16"/>
      <c r="CS662" s="16"/>
      <c r="CT662" s="16"/>
      <c r="CU662" s="16"/>
      <c r="CV662" s="16"/>
      <c r="CW662" s="16"/>
      <c r="CX662" s="16"/>
      <c r="CY662" s="16"/>
      <c r="CZ662" s="16"/>
      <c r="DA662" s="16"/>
      <c r="DB662" s="16"/>
      <c r="DC662" s="16"/>
      <c r="DD662" s="16"/>
      <c r="DE662" s="16"/>
      <c r="DF662" s="16"/>
      <c r="DG662" s="16"/>
      <c r="DH662" s="16"/>
      <c r="DI662" s="16"/>
      <c r="DJ662" s="16"/>
      <c r="DK662" s="16"/>
      <c r="LK662" t="s">
        <v>16</v>
      </c>
      <c r="LL662">
        <v>12</v>
      </c>
      <c r="LM662" t="s">
        <v>12</v>
      </c>
    </row>
    <row r="663" spans="1:325" ht="15.75" thickBot="1" x14ac:dyDescent="0.3">
      <c r="A663" s="9" t="s">
        <v>12</v>
      </c>
      <c r="B663" s="10" t="s">
        <v>59</v>
      </c>
      <c r="C663" s="10" t="s">
        <v>14</v>
      </c>
      <c r="D663" s="11">
        <v>44706.830555555556</v>
      </c>
      <c r="E663" s="11">
        <f t="shared" si="28"/>
        <v>44645</v>
      </c>
      <c r="F663" s="11">
        <f>DATE(YEAR($E663),MONTH($E663),DAY($E663)+$LL663*30.4/10000)</f>
        <v>45557</v>
      </c>
      <c r="G663" s="11">
        <f>DATE(YEAR($F663),MONTH($F663),DAY($F663)+$LL663*30.4/10000)</f>
        <v>46469</v>
      </c>
      <c r="H663" s="11">
        <f>DATE(YEAR($G663),MONTH($G663),DAY($G663)+$LL663*30.4/10000)</f>
        <v>47381</v>
      </c>
      <c r="I663" s="11">
        <f>DATE(YEAR($H663),MONTH($H663),DAY($H663)+$LL663*30.4/10000)</f>
        <v>48293</v>
      </c>
      <c r="J663" s="12">
        <f>DATE(YEAR($I663),MONTH($I663),DAY($I663)+$LL663*30.4/10000)</f>
        <v>49205</v>
      </c>
      <c r="K663" s="15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16"/>
      <c r="AC663" s="16"/>
      <c r="AD663" s="16"/>
      <c r="AE663" s="16"/>
      <c r="AF663" s="16"/>
      <c r="AG663" s="16"/>
      <c r="AH663" s="16"/>
      <c r="AI663" s="16"/>
      <c r="AJ663" s="16"/>
      <c r="AK663" s="16"/>
      <c r="AL663" s="16"/>
      <c r="AM663" s="16"/>
      <c r="AN663" s="16"/>
      <c r="AO663" s="16"/>
      <c r="AP663" s="16"/>
      <c r="AQ663" s="16"/>
      <c r="AR663" s="16"/>
      <c r="AS663" s="16"/>
      <c r="AT663" s="16"/>
      <c r="AU663" s="16"/>
      <c r="AV663" s="16"/>
      <c r="AW663" s="16"/>
      <c r="AX663" s="16"/>
      <c r="AY663" s="16"/>
      <c r="AZ663" s="16"/>
      <c r="BA663" s="16"/>
      <c r="BB663" s="16"/>
      <c r="BC663" s="16"/>
      <c r="BD663" s="16"/>
      <c r="BE663" s="16"/>
      <c r="BF663" s="16"/>
      <c r="BG663" s="16"/>
      <c r="BH663" s="16"/>
      <c r="BI663" s="16"/>
      <c r="BJ663" s="16"/>
      <c r="BK663" s="16"/>
      <c r="BL663" s="16"/>
      <c r="BM663" s="16"/>
      <c r="BN663" s="16"/>
      <c r="BO663" s="16"/>
      <c r="BP663" s="16"/>
      <c r="BQ663" s="16"/>
      <c r="BR663" s="16"/>
      <c r="BS663" s="16"/>
      <c r="BT663" s="16"/>
      <c r="BU663" s="16"/>
      <c r="BV663" s="16"/>
      <c r="BW663" s="16"/>
      <c r="BX663" s="16"/>
      <c r="BY663" s="16"/>
      <c r="BZ663" s="16"/>
      <c r="CA663" s="16"/>
      <c r="CB663" s="16"/>
      <c r="CC663" s="16"/>
      <c r="CD663" s="16"/>
      <c r="CE663" s="16"/>
      <c r="CF663" s="16"/>
      <c r="CG663" s="16"/>
      <c r="CH663" s="16"/>
      <c r="CI663" s="16"/>
      <c r="CJ663" s="16"/>
      <c r="CK663" s="16"/>
      <c r="CL663" s="16"/>
      <c r="CM663" s="16"/>
      <c r="CN663" s="16"/>
      <c r="CO663" s="16"/>
      <c r="CP663" s="16"/>
      <c r="CQ663" s="16"/>
      <c r="CR663" s="16"/>
      <c r="CS663" s="16"/>
      <c r="CT663" s="16"/>
      <c r="CU663" s="16"/>
      <c r="CV663" s="16"/>
      <c r="CW663" s="16"/>
      <c r="CX663" s="16"/>
      <c r="CY663" s="16"/>
      <c r="CZ663" s="16"/>
      <c r="DA663" s="16"/>
      <c r="DB663" s="16"/>
      <c r="DC663" s="16"/>
      <c r="DD663" s="16"/>
      <c r="DE663" s="16"/>
      <c r="DF663" s="16"/>
      <c r="DG663" s="16"/>
      <c r="DH663" s="16"/>
      <c r="DI663" s="16"/>
      <c r="DJ663" s="16"/>
      <c r="DK663" s="16"/>
      <c r="LK663" t="s">
        <v>15</v>
      </c>
      <c r="LL663">
        <v>300000</v>
      </c>
      <c r="LM663" t="s">
        <v>12</v>
      </c>
    </row>
    <row r="664" spans="1:325" ht="15.75" thickBot="1" x14ac:dyDescent="0.3">
      <c r="A664" s="9" t="s">
        <v>12</v>
      </c>
      <c r="B664" s="10" t="s">
        <v>59</v>
      </c>
      <c r="C664" s="10" t="s">
        <v>14</v>
      </c>
      <c r="D664" s="11">
        <v>48094</v>
      </c>
      <c r="E664" s="11">
        <f t="shared" si="28"/>
        <v>48032</v>
      </c>
      <c r="F664" s="11">
        <f>DATE(YEAR($E664)+$LL664,MONTH($E664),DAY($E664))</f>
        <v>52415</v>
      </c>
      <c r="G664" s="11">
        <f>DATE(YEAR($F664)+$LL664,MONTH($F664),DAY($F664))</f>
        <v>56798</v>
      </c>
      <c r="H664" s="11">
        <f>DATE(YEAR($G664)+$LL664,MONTH($G664),DAY($G664))</f>
        <v>61181</v>
      </c>
      <c r="I664" s="11">
        <f>DATE(YEAR($H664)+$LL664,MONTH($H664),DAY($H664))</f>
        <v>65564</v>
      </c>
      <c r="J664" s="12">
        <f>DATE(YEAR($I664)+$LL664,MONTH($I664),DAY($I664))</f>
        <v>69947</v>
      </c>
      <c r="K664" s="15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16"/>
      <c r="AC664" s="16"/>
      <c r="AD664" s="16"/>
      <c r="AE664" s="16"/>
      <c r="AF664" s="16"/>
      <c r="AG664" s="16"/>
      <c r="AH664" s="16"/>
      <c r="AI664" s="16"/>
      <c r="AJ664" s="16"/>
      <c r="AK664" s="16"/>
      <c r="AL664" s="16"/>
      <c r="AM664" s="16"/>
      <c r="AN664" s="16"/>
      <c r="AO664" s="16"/>
      <c r="AP664" s="16"/>
      <c r="AQ664" s="16"/>
      <c r="AR664" s="16"/>
      <c r="AS664" s="16"/>
      <c r="AT664" s="16"/>
      <c r="AU664" s="16"/>
      <c r="AV664" s="16"/>
      <c r="AW664" s="16"/>
      <c r="AX664" s="16"/>
      <c r="AY664" s="16"/>
      <c r="AZ664" s="16"/>
      <c r="BA664" s="16"/>
      <c r="BB664" s="16"/>
      <c r="BC664" s="16"/>
      <c r="BD664" s="16"/>
      <c r="BE664" s="16"/>
      <c r="BF664" s="16"/>
      <c r="BG664" s="16"/>
      <c r="BH664" s="16"/>
      <c r="BI664" s="16"/>
      <c r="BJ664" s="16"/>
      <c r="BK664" s="16"/>
      <c r="BL664" s="16"/>
      <c r="BM664" s="16"/>
      <c r="BN664" s="16"/>
      <c r="BO664" s="16"/>
      <c r="BP664" s="16"/>
      <c r="BQ664" s="16"/>
      <c r="BR664" s="16"/>
      <c r="BS664" s="16"/>
      <c r="BT664" s="16"/>
      <c r="BU664" s="16"/>
      <c r="BV664" s="16"/>
      <c r="BW664" s="16"/>
      <c r="BX664" s="16"/>
      <c r="BY664" s="16"/>
      <c r="BZ664" s="16"/>
      <c r="CA664" s="16"/>
      <c r="CB664" s="16"/>
      <c r="CC664" s="16"/>
      <c r="CD664" s="16"/>
      <c r="CE664" s="16"/>
      <c r="CF664" s="16"/>
      <c r="CG664" s="16"/>
      <c r="CH664" s="16"/>
      <c r="CI664" s="16"/>
      <c r="CJ664" s="16"/>
      <c r="CK664" s="16"/>
      <c r="CL664" s="16"/>
      <c r="CM664" s="16"/>
      <c r="CN664" s="16"/>
      <c r="CO664" s="16"/>
      <c r="CP664" s="16"/>
      <c r="CQ664" s="16"/>
      <c r="CR664" s="16"/>
      <c r="CS664" s="16"/>
      <c r="CT664" s="16"/>
      <c r="CU664" s="16"/>
      <c r="CV664" s="16"/>
      <c r="CW664" s="16"/>
      <c r="CX664" s="16"/>
      <c r="CY664" s="16"/>
      <c r="CZ664" s="16"/>
      <c r="DA664" s="16"/>
      <c r="DB664" s="16"/>
      <c r="DC664" s="16"/>
      <c r="DD664" s="16"/>
      <c r="DE664" s="16"/>
      <c r="DF664" s="16"/>
      <c r="DG664" s="16"/>
      <c r="DH664" s="16"/>
      <c r="DI664" s="16"/>
      <c r="DJ664" s="16"/>
      <c r="DK664" s="16"/>
      <c r="LK664" t="s">
        <v>16</v>
      </c>
      <c r="LL664">
        <v>12</v>
      </c>
      <c r="LM664" t="s">
        <v>12</v>
      </c>
    </row>
    <row r="665" spans="1:325" ht="15.75" thickBot="1" x14ac:dyDescent="0.3">
      <c r="A665" s="9" t="s">
        <v>12</v>
      </c>
      <c r="B665" s="10" t="s">
        <v>59</v>
      </c>
      <c r="C665" s="10" t="s">
        <v>14</v>
      </c>
      <c r="D665" s="11">
        <v>44409.084027777775</v>
      </c>
      <c r="E665" s="11">
        <f t="shared" si="28"/>
        <v>44348</v>
      </c>
      <c r="F665" s="11">
        <f>DATE(YEAR($E665),MONTH($E665),DAY($E665)+$LL665*30.4/10000)</f>
        <v>45260</v>
      </c>
      <c r="G665" s="11">
        <f>DATE(YEAR($F665),MONTH($F665),DAY($F665)+$LL665*30.4/10000)</f>
        <v>46172</v>
      </c>
      <c r="H665" s="11">
        <f>DATE(YEAR($G665),MONTH($G665),DAY($G665)+$LL665*30.4/10000)</f>
        <v>47084</v>
      </c>
      <c r="I665" s="11">
        <f>DATE(YEAR($H665),MONTH($H665),DAY($H665)+$LL665*30.4/10000)</f>
        <v>47996</v>
      </c>
      <c r="J665" s="12">
        <f>DATE(YEAR($I665),MONTH($I665),DAY($I665)+$LL665*30.4/10000)</f>
        <v>48908</v>
      </c>
      <c r="K665" s="15"/>
      <c r="L665" s="16"/>
      <c r="M665" s="16"/>
      <c r="N665" s="16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  <c r="AF665" s="16"/>
      <c r="AG665" s="16"/>
      <c r="AH665" s="16"/>
      <c r="AI665" s="16"/>
      <c r="AJ665" s="16"/>
      <c r="AK665" s="16"/>
      <c r="AL665" s="16"/>
      <c r="AM665" s="16"/>
      <c r="AN665" s="16"/>
      <c r="AO665" s="16"/>
      <c r="AP665" s="16"/>
      <c r="AQ665" s="16"/>
      <c r="AR665" s="16"/>
      <c r="AS665" s="16"/>
      <c r="AT665" s="16"/>
      <c r="AU665" s="16"/>
      <c r="AV665" s="16"/>
      <c r="AW665" s="16"/>
      <c r="AX665" s="16"/>
      <c r="AY665" s="16"/>
      <c r="AZ665" s="16"/>
      <c r="BA665" s="16"/>
      <c r="BB665" s="16"/>
      <c r="BC665" s="16"/>
      <c r="BD665" s="16"/>
      <c r="BE665" s="16"/>
      <c r="BF665" s="16"/>
      <c r="BG665" s="16"/>
      <c r="BH665" s="16"/>
      <c r="BI665" s="16"/>
      <c r="BJ665" s="16"/>
      <c r="BK665" s="16"/>
      <c r="BL665" s="16"/>
      <c r="BM665" s="16"/>
      <c r="BN665" s="16"/>
      <c r="BO665" s="16"/>
      <c r="BP665" s="16"/>
      <c r="BQ665" s="16"/>
      <c r="BR665" s="16"/>
      <c r="BS665" s="16"/>
      <c r="BT665" s="16"/>
      <c r="BU665" s="16"/>
      <c r="BV665" s="16"/>
      <c r="BW665" s="16"/>
      <c r="BX665" s="16"/>
      <c r="BY665" s="16"/>
      <c r="BZ665" s="16"/>
      <c r="CA665" s="16"/>
      <c r="CB665" s="16"/>
      <c r="CC665" s="16"/>
      <c r="CD665" s="16"/>
      <c r="CE665" s="16">
        <v>1</v>
      </c>
      <c r="CF665" s="16"/>
      <c r="CG665" s="16"/>
      <c r="CH665" s="16"/>
      <c r="CI665" s="16"/>
      <c r="CJ665" s="16"/>
      <c r="CK665" s="16"/>
      <c r="CL665" s="16"/>
      <c r="CM665" s="16"/>
      <c r="CN665" s="16"/>
      <c r="CO665" s="16"/>
      <c r="CP665" s="16"/>
      <c r="CQ665" s="16"/>
      <c r="CR665" s="16"/>
      <c r="CS665" s="16"/>
      <c r="CT665" s="16"/>
      <c r="CU665" s="16"/>
      <c r="CV665" s="16"/>
      <c r="CW665" s="16"/>
      <c r="CX665" s="16"/>
      <c r="CY665" s="16"/>
      <c r="CZ665" s="16"/>
      <c r="DA665" s="16"/>
      <c r="DB665" s="16"/>
      <c r="DC665" s="16"/>
      <c r="DD665" s="16"/>
      <c r="DE665" s="16"/>
      <c r="DF665" s="16"/>
      <c r="DG665" s="16"/>
      <c r="DH665" s="16"/>
      <c r="DI665" s="16"/>
      <c r="DJ665" s="16"/>
      <c r="DK665" s="16"/>
      <c r="LK665" t="s">
        <v>15</v>
      </c>
      <c r="LL665">
        <v>300000</v>
      </c>
      <c r="LM665" t="s">
        <v>12</v>
      </c>
    </row>
    <row r="666" spans="1:325" ht="15.75" thickBot="1" x14ac:dyDescent="0.3">
      <c r="A666" s="9" t="s">
        <v>12</v>
      </c>
      <c r="B666" s="10" t="s">
        <v>59</v>
      </c>
      <c r="C666" s="10" t="s">
        <v>14</v>
      </c>
      <c r="D666" s="11">
        <v>47807.481944444444</v>
      </c>
      <c r="E666" s="11">
        <f t="shared" si="28"/>
        <v>47746</v>
      </c>
      <c r="F666" s="11">
        <f>DATE(YEAR($E666)+$LL666,MONTH($E666),DAY($E666))</f>
        <v>52129</v>
      </c>
      <c r="G666" s="11">
        <f>DATE(YEAR($F666)+$LL666,MONTH($F666),DAY($F666))</f>
        <v>56512</v>
      </c>
      <c r="H666" s="11">
        <f>DATE(YEAR($G666)+$LL666,MONTH($G666),DAY($G666))</f>
        <v>60895</v>
      </c>
      <c r="I666" s="11">
        <f>DATE(YEAR($H666)+$LL666,MONTH($H666),DAY($H666))</f>
        <v>65278</v>
      </c>
      <c r="J666" s="12">
        <f>DATE(YEAR($I666)+$LL666,MONTH($I666),DAY($I666))</f>
        <v>69661</v>
      </c>
      <c r="K666" s="15"/>
      <c r="L666" s="16"/>
      <c r="M666" s="16"/>
      <c r="N666" s="16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  <c r="AB666" s="16"/>
      <c r="AC666" s="16"/>
      <c r="AD666" s="16"/>
      <c r="AE666" s="16"/>
      <c r="AF666" s="16"/>
      <c r="AG666" s="16"/>
      <c r="AH666" s="16"/>
      <c r="AI666" s="16"/>
      <c r="AJ666" s="16"/>
      <c r="AK666" s="16"/>
      <c r="AL666" s="16"/>
      <c r="AM666" s="16"/>
      <c r="AN666" s="16"/>
      <c r="AO666" s="16"/>
      <c r="AP666" s="16"/>
      <c r="AQ666" s="16"/>
      <c r="AR666" s="16"/>
      <c r="AS666" s="16"/>
      <c r="AT666" s="16"/>
      <c r="AU666" s="16"/>
      <c r="AV666" s="16"/>
      <c r="AW666" s="16"/>
      <c r="AX666" s="16"/>
      <c r="AY666" s="16"/>
      <c r="AZ666" s="16"/>
      <c r="BA666" s="16"/>
      <c r="BB666" s="16"/>
      <c r="BC666" s="16"/>
      <c r="BD666" s="16"/>
      <c r="BE666" s="16"/>
      <c r="BF666" s="16"/>
      <c r="BG666" s="16"/>
      <c r="BH666" s="16"/>
      <c r="BI666" s="16"/>
      <c r="BJ666" s="16"/>
      <c r="BK666" s="16"/>
      <c r="BL666" s="16"/>
      <c r="BM666" s="16"/>
      <c r="BN666" s="16"/>
      <c r="BO666" s="16"/>
      <c r="BP666" s="16"/>
      <c r="BQ666" s="16"/>
      <c r="BR666" s="16"/>
      <c r="BS666" s="16"/>
      <c r="BT666" s="16"/>
      <c r="BU666" s="16"/>
      <c r="BV666" s="16"/>
      <c r="BW666" s="16"/>
      <c r="BX666" s="16"/>
      <c r="BY666" s="16"/>
      <c r="BZ666" s="16"/>
      <c r="CA666" s="16"/>
      <c r="CB666" s="16"/>
      <c r="CC666" s="16"/>
      <c r="CD666" s="16"/>
      <c r="CE666" s="16"/>
      <c r="CF666" s="16"/>
      <c r="CG666" s="16"/>
      <c r="CH666" s="16"/>
      <c r="CI666" s="16"/>
      <c r="CJ666" s="16"/>
      <c r="CK666" s="16"/>
      <c r="CL666" s="16"/>
      <c r="CM666" s="16"/>
      <c r="CN666" s="16"/>
      <c r="CO666" s="16"/>
      <c r="CP666" s="16"/>
      <c r="CQ666" s="16"/>
      <c r="CR666" s="16"/>
      <c r="CS666" s="16"/>
      <c r="CT666" s="16"/>
      <c r="CU666" s="16"/>
      <c r="CV666" s="16"/>
      <c r="CW666" s="16"/>
      <c r="CX666" s="16"/>
      <c r="CY666" s="16"/>
      <c r="CZ666" s="16"/>
      <c r="DA666" s="16"/>
      <c r="DB666" s="16"/>
      <c r="DC666" s="16"/>
      <c r="DD666" s="16"/>
      <c r="DE666" s="16"/>
      <c r="DF666" s="16"/>
      <c r="DG666" s="16"/>
      <c r="DH666" s="16"/>
      <c r="DI666" s="16"/>
      <c r="DJ666" s="16"/>
      <c r="DK666" s="16"/>
      <c r="LK666" t="s">
        <v>16</v>
      </c>
      <c r="LL666">
        <v>12</v>
      </c>
      <c r="LM666" t="s">
        <v>12</v>
      </c>
    </row>
    <row r="667" spans="1:325" ht="15.75" thickBot="1" x14ac:dyDescent="0.3">
      <c r="A667" s="9" t="s">
        <v>12</v>
      </c>
      <c r="B667" s="10" t="s">
        <v>59</v>
      </c>
      <c r="C667" s="10" t="s">
        <v>14</v>
      </c>
      <c r="D667" s="11">
        <v>47533.125</v>
      </c>
      <c r="E667" s="11">
        <f t="shared" si="28"/>
        <v>47471</v>
      </c>
      <c r="F667" s="11">
        <f>DATE(YEAR($E667)+$LL667,MONTH($E667),DAY($E667))</f>
        <v>51854</v>
      </c>
      <c r="G667" s="11">
        <f>DATE(YEAR($F667)+$LL667,MONTH($F667),DAY($F667))</f>
        <v>56237</v>
      </c>
      <c r="H667" s="11">
        <f>DATE(YEAR($G667)+$LL667,MONTH($G667),DAY($G667))</f>
        <v>60620</v>
      </c>
      <c r="I667" s="11">
        <f>DATE(YEAR($H667)+$LL667,MONTH($H667),DAY($H667))</f>
        <v>65003</v>
      </c>
      <c r="J667" s="12">
        <f>DATE(YEAR($I667)+$LL667,MONTH($I667),DAY($I667))</f>
        <v>69386</v>
      </c>
      <c r="K667" s="15"/>
      <c r="L667" s="16"/>
      <c r="M667" s="16"/>
      <c r="N667" s="16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  <c r="AE667" s="16"/>
      <c r="AF667" s="16"/>
      <c r="AG667" s="16"/>
      <c r="AH667" s="16"/>
      <c r="AI667" s="16"/>
      <c r="AJ667" s="16"/>
      <c r="AK667" s="16"/>
      <c r="AL667" s="16"/>
      <c r="AM667" s="16"/>
      <c r="AN667" s="16"/>
      <c r="AO667" s="16"/>
      <c r="AP667" s="16"/>
      <c r="AQ667" s="16"/>
      <c r="AR667" s="16"/>
      <c r="AS667" s="16"/>
      <c r="AT667" s="16"/>
      <c r="AU667" s="16"/>
      <c r="AV667" s="16"/>
      <c r="AW667" s="16"/>
      <c r="AX667" s="16"/>
      <c r="AY667" s="16"/>
      <c r="AZ667" s="16"/>
      <c r="BA667" s="16"/>
      <c r="BB667" s="16"/>
      <c r="BC667" s="16"/>
      <c r="BD667" s="16"/>
      <c r="BE667" s="16"/>
      <c r="BF667" s="16"/>
      <c r="BG667" s="16"/>
      <c r="BH667" s="16"/>
      <c r="BI667" s="16"/>
      <c r="BJ667" s="16"/>
      <c r="BK667" s="16"/>
      <c r="BL667" s="16"/>
      <c r="BM667" s="16"/>
      <c r="BN667" s="16"/>
      <c r="BO667" s="16"/>
      <c r="BP667" s="16"/>
      <c r="BQ667" s="16"/>
      <c r="BR667" s="16"/>
      <c r="BS667" s="16"/>
      <c r="BT667" s="16"/>
      <c r="BU667" s="16"/>
      <c r="BV667" s="16"/>
      <c r="BW667" s="16"/>
      <c r="BX667" s="16"/>
      <c r="BY667" s="16"/>
      <c r="BZ667" s="16"/>
      <c r="CA667" s="16"/>
      <c r="CB667" s="16"/>
      <c r="CC667" s="16"/>
      <c r="CD667" s="16"/>
      <c r="CE667" s="16"/>
      <c r="CF667" s="16"/>
      <c r="CG667" s="16"/>
      <c r="CH667" s="16"/>
      <c r="CI667" s="16"/>
      <c r="CJ667" s="16"/>
      <c r="CK667" s="16"/>
      <c r="CL667" s="16"/>
      <c r="CM667" s="16"/>
      <c r="CN667" s="16"/>
      <c r="CO667" s="16"/>
      <c r="CP667" s="16"/>
      <c r="CQ667" s="16"/>
      <c r="CR667" s="16"/>
      <c r="CS667" s="16"/>
      <c r="CT667" s="16"/>
      <c r="CU667" s="16"/>
      <c r="CV667" s="16"/>
      <c r="CW667" s="16"/>
      <c r="CX667" s="16"/>
      <c r="CY667" s="16"/>
      <c r="CZ667" s="16"/>
      <c r="DA667" s="16"/>
      <c r="DB667" s="16"/>
      <c r="DC667" s="16"/>
      <c r="DD667" s="16"/>
      <c r="DE667" s="16"/>
      <c r="DF667" s="16"/>
      <c r="DG667" s="16"/>
      <c r="DH667" s="16"/>
      <c r="DI667" s="16"/>
      <c r="DJ667" s="16"/>
      <c r="DK667" s="16"/>
      <c r="LK667" t="s">
        <v>16</v>
      </c>
      <c r="LL667">
        <v>12</v>
      </c>
      <c r="LM667" t="s">
        <v>12</v>
      </c>
    </row>
    <row r="668" spans="1:325" ht="15.75" thickBot="1" x14ac:dyDescent="0.3">
      <c r="A668" s="9" t="s">
        <v>12</v>
      </c>
      <c r="B668" s="10" t="s">
        <v>59</v>
      </c>
      <c r="C668" s="10" t="s">
        <v>14</v>
      </c>
      <c r="D668" s="11">
        <v>44235.870138888888</v>
      </c>
      <c r="E668" s="11">
        <f t="shared" si="28"/>
        <v>44173</v>
      </c>
      <c r="F668" s="11">
        <f>DATE(YEAR($E668),MONTH($E668),DAY($E668)+$LL668*30.4/10000)</f>
        <v>45085</v>
      </c>
      <c r="G668" s="11">
        <f>DATE(YEAR($F668),MONTH($F668),DAY($F668)+$LL668*30.4/10000)</f>
        <v>45997</v>
      </c>
      <c r="H668" s="11">
        <f>DATE(YEAR($G668),MONTH($G668),DAY($G668)+$LL668*30.4/10000)</f>
        <v>46909</v>
      </c>
      <c r="I668" s="11">
        <f>DATE(YEAR($H668),MONTH($H668),DAY($H668)+$LL668*30.4/10000)</f>
        <v>47821</v>
      </c>
      <c r="J668" s="12">
        <f>DATE(YEAR($I668),MONTH($I668),DAY($I668)+$LL668*30.4/10000)</f>
        <v>48733</v>
      </c>
      <c r="K668" s="15"/>
      <c r="L668" s="16"/>
      <c r="M668" s="16"/>
      <c r="N668" s="16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  <c r="AE668" s="16"/>
      <c r="AF668" s="16"/>
      <c r="AG668" s="16"/>
      <c r="AH668" s="16"/>
      <c r="AI668" s="16"/>
      <c r="AJ668" s="16"/>
      <c r="AK668" s="16"/>
      <c r="AL668" s="16"/>
      <c r="AM668" s="16"/>
      <c r="AN668" s="16"/>
      <c r="AO668" s="16"/>
      <c r="AP668" s="16"/>
      <c r="AQ668" s="16"/>
      <c r="AR668" s="16"/>
      <c r="AS668" s="16"/>
      <c r="AT668" s="16"/>
      <c r="AU668" s="16"/>
      <c r="AV668" s="16"/>
      <c r="AW668" s="16"/>
      <c r="AX668" s="16"/>
      <c r="AY668" s="16"/>
      <c r="AZ668" s="16"/>
      <c r="BA668" s="16"/>
      <c r="BB668" s="16"/>
      <c r="BC668" s="16"/>
      <c r="BD668" s="16"/>
      <c r="BE668" s="16"/>
      <c r="BF668" s="16">
        <v>1</v>
      </c>
      <c r="BG668" s="16"/>
      <c r="BH668" s="16"/>
      <c r="BI668" s="16"/>
      <c r="BJ668" s="16"/>
      <c r="BK668" s="16"/>
      <c r="BL668" s="16"/>
      <c r="BM668" s="16"/>
      <c r="BN668" s="16"/>
      <c r="BO668" s="16"/>
      <c r="BP668" s="16"/>
      <c r="BQ668" s="16"/>
      <c r="BR668" s="16"/>
      <c r="BS668" s="16"/>
      <c r="BT668" s="16"/>
      <c r="BU668" s="16"/>
      <c r="BV668" s="16"/>
      <c r="BW668" s="16"/>
      <c r="BX668" s="16"/>
      <c r="BY668" s="16"/>
      <c r="BZ668" s="16"/>
      <c r="CA668" s="16"/>
      <c r="CB668" s="16"/>
      <c r="CC668" s="16"/>
      <c r="CD668" s="16"/>
      <c r="CE668" s="16"/>
      <c r="CF668" s="16"/>
      <c r="CG668" s="16"/>
      <c r="CH668" s="16"/>
      <c r="CI668" s="16"/>
      <c r="CJ668" s="16"/>
      <c r="CK668" s="16"/>
      <c r="CL668" s="16"/>
      <c r="CM668" s="16"/>
      <c r="CN668" s="16"/>
      <c r="CO668" s="16"/>
      <c r="CP668" s="16"/>
      <c r="CQ668" s="16"/>
      <c r="CR668" s="16"/>
      <c r="CS668" s="16"/>
      <c r="CT668" s="16"/>
      <c r="CU668" s="16"/>
      <c r="CV668" s="16"/>
      <c r="CW668" s="16"/>
      <c r="CX668" s="16"/>
      <c r="CY668" s="16"/>
      <c r="CZ668" s="16"/>
      <c r="DA668" s="16"/>
      <c r="DB668" s="16"/>
      <c r="DC668" s="16"/>
      <c r="DD668" s="16"/>
      <c r="DE668" s="16"/>
      <c r="DF668" s="16"/>
      <c r="DG668" s="16"/>
      <c r="DH668" s="16"/>
      <c r="DI668" s="16"/>
      <c r="DJ668" s="16"/>
      <c r="DK668" s="16"/>
      <c r="LK668" t="s">
        <v>15</v>
      </c>
      <c r="LL668">
        <v>300000</v>
      </c>
      <c r="LM668" t="s">
        <v>12</v>
      </c>
    </row>
    <row r="669" spans="1:325" ht="15.75" thickBot="1" x14ac:dyDescent="0.3">
      <c r="A669" s="9" t="s">
        <v>12</v>
      </c>
      <c r="B669" s="10" t="s">
        <v>59</v>
      </c>
      <c r="C669" s="10" t="s">
        <v>14</v>
      </c>
      <c r="D669" s="11">
        <v>47533.125</v>
      </c>
      <c r="E669" s="11">
        <f t="shared" si="28"/>
        <v>47471</v>
      </c>
      <c r="F669" s="11">
        <f>DATE(YEAR($E669)+$LL669,MONTH($E669),DAY($E669))</f>
        <v>51854</v>
      </c>
      <c r="G669" s="11">
        <f>DATE(YEAR($F669)+$LL669,MONTH($F669),DAY($F669))</f>
        <v>56237</v>
      </c>
      <c r="H669" s="11">
        <f>DATE(YEAR($G669)+$LL669,MONTH($G669),DAY($G669))</f>
        <v>60620</v>
      </c>
      <c r="I669" s="11">
        <f>DATE(YEAR($H669)+$LL669,MONTH($H669),DAY($H669))</f>
        <v>65003</v>
      </c>
      <c r="J669" s="12">
        <f>DATE(YEAR($I669)+$LL669,MONTH($I669),DAY($I669))</f>
        <v>69386</v>
      </c>
      <c r="K669" s="15"/>
      <c r="L669" s="16"/>
      <c r="M669" s="16"/>
      <c r="N669" s="16"/>
      <c r="O669" s="16"/>
      <c r="P669" s="16"/>
      <c r="Q669" s="16"/>
      <c r="R669" s="16"/>
      <c r="S669" s="16"/>
      <c r="T669" s="16"/>
      <c r="U669" s="16"/>
      <c r="V669" s="16"/>
      <c r="W669" s="16"/>
      <c r="X669" s="16"/>
      <c r="Y669" s="16"/>
      <c r="Z669" s="16"/>
      <c r="AA669" s="16"/>
      <c r="AB669" s="16"/>
      <c r="AC669" s="16"/>
      <c r="AD669" s="16"/>
      <c r="AE669" s="16"/>
      <c r="AF669" s="16"/>
      <c r="AG669" s="16"/>
      <c r="AH669" s="16"/>
      <c r="AI669" s="16"/>
      <c r="AJ669" s="16"/>
      <c r="AK669" s="16"/>
      <c r="AL669" s="16"/>
      <c r="AM669" s="16"/>
      <c r="AN669" s="16"/>
      <c r="AO669" s="16"/>
      <c r="AP669" s="16"/>
      <c r="AQ669" s="16"/>
      <c r="AR669" s="16"/>
      <c r="AS669" s="16"/>
      <c r="AT669" s="16"/>
      <c r="AU669" s="16"/>
      <c r="AV669" s="16"/>
      <c r="AW669" s="16"/>
      <c r="AX669" s="16"/>
      <c r="AY669" s="16"/>
      <c r="AZ669" s="16"/>
      <c r="BA669" s="16"/>
      <c r="BB669" s="16"/>
      <c r="BC669" s="16"/>
      <c r="BD669" s="16"/>
      <c r="BE669" s="16"/>
      <c r="BF669" s="16"/>
      <c r="BG669" s="16"/>
      <c r="BH669" s="16"/>
      <c r="BI669" s="16"/>
      <c r="BJ669" s="16"/>
      <c r="BK669" s="16"/>
      <c r="BL669" s="16"/>
      <c r="BM669" s="16"/>
      <c r="BN669" s="16"/>
      <c r="BO669" s="16"/>
      <c r="BP669" s="16"/>
      <c r="BQ669" s="16"/>
      <c r="BR669" s="16"/>
      <c r="BS669" s="16"/>
      <c r="BT669" s="16"/>
      <c r="BU669" s="16"/>
      <c r="BV669" s="16"/>
      <c r="BW669" s="16"/>
      <c r="BX669" s="16"/>
      <c r="BY669" s="16"/>
      <c r="BZ669" s="16"/>
      <c r="CA669" s="16"/>
      <c r="CB669" s="16"/>
      <c r="CC669" s="16"/>
      <c r="CD669" s="16"/>
      <c r="CE669" s="16"/>
      <c r="CF669" s="16"/>
      <c r="CG669" s="16"/>
      <c r="CH669" s="16"/>
      <c r="CI669" s="16"/>
      <c r="CJ669" s="16"/>
      <c r="CK669" s="16"/>
      <c r="CL669" s="16"/>
      <c r="CM669" s="16"/>
      <c r="CN669" s="16"/>
      <c r="CO669" s="16"/>
      <c r="CP669" s="16"/>
      <c r="CQ669" s="16"/>
      <c r="CR669" s="16"/>
      <c r="CS669" s="16"/>
      <c r="CT669" s="16"/>
      <c r="CU669" s="16"/>
      <c r="CV669" s="16"/>
      <c r="CW669" s="16"/>
      <c r="CX669" s="16"/>
      <c r="CY669" s="16"/>
      <c r="CZ669" s="16"/>
      <c r="DA669" s="16"/>
      <c r="DB669" s="16"/>
      <c r="DC669" s="16"/>
      <c r="DD669" s="16"/>
      <c r="DE669" s="16"/>
      <c r="DF669" s="16"/>
      <c r="DG669" s="16"/>
      <c r="DH669" s="16"/>
      <c r="DI669" s="16"/>
      <c r="DJ669" s="16"/>
      <c r="DK669" s="16"/>
      <c r="LK669" t="s">
        <v>16</v>
      </c>
      <c r="LL669">
        <v>12</v>
      </c>
      <c r="LM669" t="s">
        <v>12</v>
      </c>
    </row>
    <row r="670" spans="1:325" ht="15.75" thickBot="1" x14ac:dyDescent="0.3">
      <c r="A670" s="9" t="s">
        <v>12</v>
      </c>
      <c r="B670" s="10" t="s">
        <v>59</v>
      </c>
      <c r="C670" s="10" t="s">
        <v>14</v>
      </c>
      <c r="D670" s="11">
        <v>44408.460416666669</v>
      </c>
      <c r="E670" s="11">
        <f t="shared" si="28"/>
        <v>44347</v>
      </c>
      <c r="F670" s="11">
        <f>DATE(YEAR($E670),MONTH($E670),DAY($E670)+$LL670*30.4/10000)</f>
        <v>45259</v>
      </c>
      <c r="G670" s="11">
        <f>DATE(YEAR($F670),MONTH($F670),DAY($F670)+$LL670*30.4/10000)</f>
        <v>46171</v>
      </c>
      <c r="H670" s="11">
        <f>DATE(YEAR($G670),MONTH($G670),DAY($G670)+$LL670*30.4/10000)</f>
        <v>47083</v>
      </c>
      <c r="I670" s="11">
        <f>DATE(YEAR($H670),MONTH($H670),DAY($H670)+$LL670*30.4/10000)</f>
        <v>47995</v>
      </c>
      <c r="J670" s="12">
        <f>DATE(YEAR($I670),MONTH($I670),DAY($I670)+$LL670*30.4/10000)</f>
        <v>48907</v>
      </c>
      <c r="K670" s="15"/>
      <c r="L670" s="16"/>
      <c r="M670" s="16"/>
      <c r="N670" s="16"/>
      <c r="O670" s="16"/>
      <c r="P670" s="16"/>
      <c r="Q670" s="16"/>
      <c r="R670" s="16"/>
      <c r="S670" s="16"/>
      <c r="T670" s="16"/>
      <c r="U670" s="16"/>
      <c r="V670" s="16"/>
      <c r="W670" s="16"/>
      <c r="X670" s="16"/>
      <c r="Y670" s="16"/>
      <c r="Z670" s="16"/>
      <c r="AA670" s="16"/>
      <c r="AB670" s="16"/>
      <c r="AC670" s="16"/>
      <c r="AD670" s="16"/>
      <c r="AE670" s="16"/>
      <c r="AF670" s="16"/>
      <c r="AG670" s="16"/>
      <c r="AH670" s="16"/>
      <c r="AI670" s="16"/>
      <c r="AJ670" s="16"/>
      <c r="AK670" s="16"/>
      <c r="AL670" s="16"/>
      <c r="AM670" s="16"/>
      <c r="AN670" s="16"/>
      <c r="AO670" s="16"/>
      <c r="AP670" s="16"/>
      <c r="AQ670" s="16"/>
      <c r="AR670" s="16"/>
      <c r="AS670" s="16"/>
      <c r="AT670" s="16"/>
      <c r="AU670" s="16"/>
      <c r="AV670" s="16"/>
      <c r="AW670" s="16"/>
      <c r="AX670" s="16"/>
      <c r="AY670" s="16"/>
      <c r="AZ670" s="16"/>
      <c r="BA670" s="16"/>
      <c r="BB670" s="16"/>
      <c r="BC670" s="16"/>
      <c r="BD670" s="16"/>
      <c r="BE670" s="16"/>
      <c r="BF670" s="16"/>
      <c r="BG670" s="16"/>
      <c r="BH670" s="16"/>
      <c r="BI670" s="16"/>
      <c r="BJ670" s="16"/>
      <c r="BK670" s="16"/>
      <c r="BL670" s="16"/>
      <c r="BM670" s="16"/>
      <c r="BN670" s="16"/>
      <c r="BO670" s="16"/>
      <c r="BP670" s="16"/>
      <c r="BQ670" s="16"/>
      <c r="BR670" s="16"/>
      <c r="BS670" s="16"/>
      <c r="BT670" s="16"/>
      <c r="BU670" s="16"/>
      <c r="BV670" s="16"/>
      <c r="BW670" s="16"/>
      <c r="BX670" s="16"/>
      <c r="BY670" s="16"/>
      <c r="BZ670" s="16"/>
      <c r="CA670" s="16"/>
      <c r="CB670" s="16"/>
      <c r="CC670" s="16"/>
      <c r="CD670" s="16"/>
      <c r="CE670" s="16">
        <v>1</v>
      </c>
      <c r="CF670" s="16"/>
      <c r="CG670" s="16"/>
      <c r="CH670" s="16"/>
      <c r="CI670" s="16"/>
      <c r="CJ670" s="16"/>
      <c r="CK670" s="16"/>
      <c r="CL670" s="16"/>
      <c r="CM670" s="16"/>
      <c r="CN670" s="16"/>
      <c r="CO670" s="16"/>
      <c r="CP670" s="16"/>
      <c r="CQ670" s="16"/>
      <c r="CR670" s="16"/>
      <c r="CS670" s="16"/>
      <c r="CT670" s="16"/>
      <c r="CU670" s="16"/>
      <c r="CV670" s="16"/>
      <c r="CW670" s="16"/>
      <c r="CX670" s="16"/>
      <c r="CY670" s="16"/>
      <c r="CZ670" s="16"/>
      <c r="DA670" s="16"/>
      <c r="DB670" s="16"/>
      <c r="DC670" s="16"/>
      <c r="DD670" s="16"/>
      <c r="DE670" s="16"/>
      <c r="DF670" s="16"/>
      <c r="DG670" s="16"/>
      <c r="DH670" s="16"/>
      <c r="DI670" s="16"/>
      <c r="DJ670" s="16"/>
      <c r="DK670" s="16"/>
      <c r="LK670" t="s">
        <v>15</v>
      </c>
      <c r="LL670">
        <v>300000</v>
      </c>
      <c r="LM670" t="s">
        <v>12</v>
      </c>
    </row>
    <row r="671" spans="1:325" ht="15.75" thickBot="1" x14ac:dyDescent="0.3">
      <c r="A671" s="9" t="s">
        <v>12</v>
      </c>
      <c r="B671" s="10" t="s">
        <v>59</v>
      </c>
      <c r="C671" s="10" t="s">
        <v>14</v>
      </c>
      <c r="D671" s="11">
        <v>47803</v>
      </c>
      <c r="E671" s="11">
        <f t="shared" si="28"/>
        <v>47742</v>
      </c>
      <c r="F671" s="11">
        <f>DATE(YEAR($E671)+$LL671,MONTH($E671),DAY($E671))</f>
        <v>52125</v>
      </c>
      <c r="G671" s="11">
        <f>DATE(YEAR($F671)+$LL671,MONTH($F671),DAY($F671))</f>
        <v>56508</v>
      </c>
      <c r="H671" s="11">
        <f>DATE(YEAR($G671)+$LL671,MONTH($G671),DAY($G671))</f>
        <v>60891</v>
      </c>
      <c r="I671" s="11">
        <f>DATE(YEAR($H671)+$LL671,MONTH($H671),DAY($H671))</f>
        <v>65274</v>
      </c>
      <c r="J671" s="12">
        <f>DATE(YEAR($I671)+$LL671,MONTH($I671),DAY($I671))</f>
        <v>69657</v>
      </c>
      <c r="K671" s="15"/>
      <c r="L671" s="16"/>
      <c r="M671" s="16"/>
      <c r="N671" s="16"/>
      <c r="O671" s="16"/>
      <c r="P671" s="16"/>
      <c r="Q671" s="16"/>
      <c r="R671" s="16"/>
      <c r="S671" s="16"/>
      <c r="T671" s="16"/>
      <c r="U671" s="16"/>
      <c r="V671" s="16"/>
      <c r="W671" s="16"/>
      <c r="X671" s="16"/>
      <c r="Y671" s="16"/>
      <c r="Z671" s="16"/>
      <c r="AA671" s="16"/>
      <c r="AB671" s="16"/>
      <c r="AC671" s="16"/>
      <c r="AD671" s="16"/>
      <c r="AE671" s="16"/>
      <c r="AF671" s="16"/>
      <c r="AG671" s="16"/>
      <c r="AH671" s="16"/>
      <c r="AI671" s="16"/>
      <c r="AJ671" s="16"/>
      <c r="AK671" s="16"/>
      <c r="AL671" s="16"/>
      <c r="AM671" s="16"/>
      <c r="AN671" s="16"/>
      <c r="AO671" s="16"/>
      <c r="AP671" s="16"/>
      <c r="AQ671" s="16"/>
      <c r="AR671" s="16"/>
      <c r="AS671" s="16"/>
      <c r="AT671" s="16"/>
      <c r="AU671" s="16"/>
      <c r="AV671" s="16"/>
      <c r="AW671" s="16"/>
      <c r="AX671" s="16"/>
      <c r="AY671" s="16"/>
      <c r="AZ671" s="16"/>
      <c r="BA671" s="16"/>
      <c r="BB671" s="16"/>
      <c r="BC671" s="16"/>
      <c r="BD671" s="16"/>
      <c r="BE671" s="16"/>
      <c r="BF671" s="16"/>
      <c r="BG671" s="16"/>
      <c r="BH671" s="16"/>
      <c r="BI671" s="16"/>
      <c r="BJ671" s="16"/>
      <c r="BK671" s="16"/>
      <c r="BL671" s="16"/>
      <c r="BM671" s="16"/>
      <c r="BN671" s="16"/>
      <c r="BO671" s="16"/>
      <c r="BP671" s="16"/>
      <c r="BQ671" s="16"/>
      <c r="BR671" s="16"/>
      <c r="BS671" s="16"/>
      <c r="BT671" s="16"/>
      <c r="BU671" s="16"/>
      <c r="BV671" s="16"/>
      <c r="BW671" s="16"/>
      <c r="BX671" s="16"/>
      <c r="BY671" s="16"/>
      <c r="BZ671" s="16"/>
      <c r="CA671" s="16"/>
      <c r="CB671" s="16"/>
      <c r="CC671" s="16"/>
      <c r="CD671" s="16"/>
      <c r="CE671" s="16"/>
      <c r="CF671" s="16"/>
      <c r="CG671" s="16"/>
      <c r="CH671" s="16"/>
      <c r="CI671" s="16"/>
      <c r="CJ671" s="16"/>
      <c r="CK671" s="16"/>
      <c r="CL671" s="16"/>
      <c r="CM671" s="16"/>
      <c r="CN671" s="16"/>
      <c r="CO671" s="16"/>
      <c r="CP671" s="16"/>
      <c r="CQ671" s="16"/>
      <c r="CR671" s="16"/>
      <c r="CS671" s="16"/>
      <c r="CT671" s="16"/>
      <c r="CU671" s="16"/>
      <c r="CV671" s="16"/>
      <c r="CW671" s="16"/>
      <c r="CX671" s="16"/>
      <c r="CY671" s="16"/>
      <c r="CZ671" s="16"/>
      <c r="DA671" s="16"/>
      <c r="DB671" s="16"/>
      <c r="DC671" s="16"/>
      <c r="DD671" s="16"/>
      <c r="DE671" s="16"/>
      <c r="DF671" s="16"/>
      <c r="DG671" s="16"/>
      <c r="DH671" s="16"/>
      <c r="DI671" s="16"/>
      <c r="DJ671" s="16"/>
      <c r="DK671" s="16"/>
      <c r="LK671" t="s">
        <v>16</v>
      </c>
      <c r="LL671">
        <v>12</v>
      </c>
      <c r="LM671" t="s">
        <v>12</v>
      </c>
    </row>
    <row r="672" spans="1:325" ht="15.75" thickBot="1" x14ac:dyDescent="0.3">
      <c r="A672" s="9" t="s">
        <v>12</v>
      </c>
      <c r="B672" s="10" t="s">
        <v>59</v>
      </c>
      <c r="C672" s="10" t="s">
        <v>14</v>
      </c>
      <c r="D672" s="11">
        <v>48058.43472222222</v>
      </c>
      <c r="E672" s="11">
        <f t="shared" si="28"/>
        <v>47997</v>
      </c>
      <c r="F672" s="11">
        <f>DATE(YEAR($E672)+$LL672,MONTH($E672),DAY($E672))</f>
        <v>52380</v>
      </c>
      <c r="G672" s="11">
        <f>DATE(YEAR($F672)+$LL672,MONTH($F672),DAY($F672))</f>
        <v>56763</v>
      </c>
      <c r="H672" s="11">
        <f>DATE(YEAR($G672)+$LL672,MONTH($G672),DAY($G672))</f>
        <v>61146</v>
      </c>
      <c r="I672" s="11">
        <f>DATE(YEAR($H672)+$LL672,MONTH($H672),DAY($H672))</f>
        <v>65529</v>
      </c>
      <c r="J672" s="12">
        <f>DATE(YEAR($I672)+$LL672,MONTH($I672),DAY($I672))</f>
        <v>69912</v>
      </c>
      <c r="K672" s="15"/>
      <c r="L672" s="16"/>
      <c r="M672" s="16"/>
      <c r="N672" s="16"/>
      <c r="O672" s="16"/>
      <c r="P672" s="16"/>
      <c r="Q672" s="16"/>
      <c r="R672" s="16"/>
      <c r="S672" s="16"/>
      <c r="T672" s="16"/>
      <c r="U672" s="16"/>
      <c r="V672" s="16"/>
      <c r="W672" s="16"/>
      <c r="X672" s="16"/>
      <c r="Y672" s="16"/>
      <c r="Z672" s="16"/>
      <c r="AA672" s="16"/>
      <c r="AB672" s="16"/>
      <c r="AC672" s="16"/>
      <c r="AD672" s="16"/>
      <c r="AE672" s="16"/>
      <c r="AF672" s="16"/>
      <c r="AG672" s="16"/>
      <c r="AH672" s="16"/>
      <c r="AI672" s="16"/>
      <c r="AJ672" s="16"/>
      <c r="AK672" s="16"/>
      <c r="AL672" s="16"/>
      <c r="AM672" s="16"/>
      <c r="AN672" s="16"/>
      <c r="AO672" s="16"/>
      <c r="AP672" s="16"/>
      <c r="AQ672" s="16"/>
      <c r="AR672" s="16"/>
      <c r="AS672" s="16"/>
      <c r="AT672" s="16"/>
      <c r="AU672" s="16"/>
      <c r="AV672" s="16"/>
      <c r="AW672" s="16"/>
      <c r="AX672" s="16"/>
      <c r="AY672" s="16"/>
      <c r="AZ672" s="16"/>
      <c r="BA672" s="16"/>
      <c r="BB672" s="16"/>
      <c r="BC672" s="16"/>
      <c r="BD672" s="16"/>
      <c r="BE672" s="16"/>
      <c r="BF672" s="16"/>
      <c r="BG672" s="16"/>
      <c r="BH672" s="16"/>
      <c r="BI672" s="16"/>
      <c r="BJ672" s="16"/>
      <c r="BK672" s="16"/>
      <c r="BL672" s="16"/>
      <c r="BM672" s="16"/>
      <c r="BN672" s="16"/>
      <c r="BO672" s="16"/>
      <c r="BP672" s="16"/>
      <c r="BQ672" s="16"/>
      <c r="BR672" s="16"/>
      <c r="BS672" s="16"/>
      <c r="BT672" s="16"/>
      <c r="BU672" s="16"/>
      <c r="BV672" s="16"/>
      <c r="BW672" s="16"/>
      <c r="BX672" s="16"/>
      <c r="BY672" s="16"/>
      <c r="BZ672" s="16"/>
      <c r="CA672" s="16"/>
      <c r="CB672" s="16"/>
      <c r="CC672" s="16"/>
      <c r="CD672" s="16"/>
      <c r="CE672" s="16"/>
      <c r="CF672" s="16"/>
      <c r="CG672" s="16"/>
      <c r="CH672" s="16"/>
      <c r="CI672" s="16"/>
      <c r="CJ672" s="16"/>
      <c r="CK672" s="16"/>
      <c r="CL672" s="16"/>
      <c r="CM672" s="16"/>
      <c r="CN672" s="16"/>
      <c r="CO672" s="16"/>
      <c r="CP672" s="16"/>
      <c r="CQ672" s="16"/>
      <c r="CR672" s="16"/>
      <c r="CS672" s="16"/>
      <c r="CT672" s="16"/>
      <c r="CU672" s="16"/>
      <c r="CV672" s="16"/>
      <c r="CW672" s="16"/>
      <c r="CX672" s="16"/>
      <c r="CY672" s="16"/>
      <c r="CZ672" s="16"/>
      <c r="DA672" s="16"/>
      <c r="DB672" s="16"/>
      <c r="DC672" s="16"/>
      <c r="DD672" s="16"/>
      <c r="DE672" s="16"/>
      <c r="DF672" s="16"/>
      <c r="DG672" s="16"/>
      <c r="DH672" s="16"/>
      <c r="DI672" s="16"/>
      <c r="DJ672" s="16"/>
      <c r="DK672" s="16"/>
      <c r="LK672" t="s">
        <v>16</v>
      </c>
      <c r="LL672">
        <v>12</v>
      </c>
      <c r="LM672" t="s">
        <v>12</v>
      </c>
    </row>
    <row r="673" spans="1:325" ht="15.75" thickBot="1" x14ac:dyDescent="0.3">
      <c r="A673" s="9" t="s">
        <v>12</v>
      </c>
      <c r="B673" s="10" t="s">
        <v>59</v>
      </c>
      <c r="C673" s="10" t="s">
        <v>14</v>
      </c>
      <c r="D673" s="11">
        <v>44709.879861111112</v>
      </c>
      <c r="E673" s="11">
        <f t="shared" si="28"/>
        <v>44648</v>
      </c>
      <c r="F673" s="11">
        <f>DATE(YEAR($E673),MONTH($E673),DAY($E673)+$LL673*30.4/10000)</f>
        <v>45560</v>
      </c>
      <c r="G673" s="11">
        <f>DATE(YEAR($F673),MONTH($F673),DAY($F673)+$LL673*30.4/10000)</f>
        <v>46472</v>
      </c>
      <c r="H673" s="11">
        <f>DATE(YEAR($G673),MONTH($G673),DAY($G673)+$LL673*30.4/10000)</f>
        <v>47384</v>
      </c>
      <c r="I673" s="11">
        <f>DATE(YEAR($H673),MONTH($H673),DAY($H673)+$LL673*30.4/10000)</f>
        <v>48296</v>
      </c>
      <c r="J673" s="12">
        <f>DATE(YEAR($I673),MONTH($I673),DAY($I673)+$LL673*30.4/10000)</f>
        <v>49208</v>
      </c>
      <c r="K673" s="15"/>
      <c r="L673" s="16"/>
      <c r="M673" s="16"/>
      <c r="N673" s="16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  <c r="AF673" s="16"/>
      <c r="AG673" s="16"/>
      <c r="AH673" s="16"/>
      <c r="AI673" s="16"/>
      <c r="AJ673" s="16"/>
      <c r="AK673" s="16"/>
      <c r="AL673" s="16"/>
      <c r="AM673" s="16"/>
      <c r="AN673" s="16"/>
      <c r="AO673" s="16"/>
      <c r="AP673" s="16"/>
      <c r="AQ673" s="16"/>
      <c r="AR673" s="16"/>
      <c r="AS673" s="16"/>
      <c r="AT673" s="16"/>
      <c r="AU673" s="16"/>
      <c r="AV673" s="16"/>
      <c r="AW673" s="16"/>
      <c r="AX673" s="16"/>
      <c r="AY673" s="16"/>
      <c r="AZ673" s="16"/>
      <c r="BA673" s="16"/>
      <c r="BB673" s="16"/>
      <c r="BC673" s="16"/>
      <c r="BD673" s="16"/>
      <c r="BE673" s="16"/>
      <c r="BF673" s="16"/>
      <c r="BG673" s="16"/>
      <c r="BH673" s="16"/>
      <c r="BI673" s="16"/>
      <c r="BJ673" s="16"/>
      <c r="BK673" s="16"/>
      <c r="BL673" s="16"/>
      <c r="BM673" s="16"/>
      <c r="BN673" s="16"/>
      <c r="BO673" s="16"/>
      <c r="BP673" s="16"/>
      <c r="BQ673" s="16"/>
      <c r="BR673" s="16"/>
      <c r="BS673" s="16"/>
      <c r="BT673" s="16"/>
      <c r="BU673" s="16"/>
      <c r="BV673" s="16"/>
      <c r="BW673" s="16"/>
      <c r="BX673" s="16"/>
      <c r="BY673" s="16"/>
      <c r="BZ673" s="16"/>
      <c r="CA673" s="16"/>
      <c r="CB673" s="16"/>
      <c r="CC673" s="16"/>
      <c r="CD673" s="16"/>
      <c r="CE673" s="16"/>
      <c r="CF673" s="16"/>
      <c r="CG673" s="16"/>
      <c r="CH673" s="16"/>
      <c r="CI673" s="16"/>
      <c r="CJ673" s="16"/>
      <c r="CK673" s="16"/>
      <c r="CL673" s="16"/>
      <c r="CM673" s="16"/>
      <c r="CN673" s="16"/>
      <c r="CO673" s="16"/>
      <c r="CP673" s="16"/>
      <c r="CQ673" s="16"/>
      <c r="CR673" s="16"/>
      <c r="CS673" s="16"/>
      <c r="CT673" s="16"/>
      <c r="CU673" s="16"/>
      <c r="CV673" s="16"/>
      <c r="CW673" s="16"/>
      <c r="CX673" s="16"/>
      <c r="CY673" s="16"/>
      <c r="CZ673" s="16"/>
      <c r="DA673" s="16"/>
      <c r="DB673" s="16"/>
      <c r="DC673" s="16"/>
      <c r="DD673" s="16"/>
      <c r="DE673" s="16"/>
      <c r="DF673" s="16"/>
      <c r="DG673" s="16"/>
      <c r="DH673" s="16"/>
      <c r="DI673" s="16"/>
      <c r="DJ673" s="16"/>
      <c r="DK673" s="16"/>
      <c r="LK673" t="s">
        <v>15</v>
      </c>
      <c r="LL673">
        <v>300000</v>
      </c>
      <c r="LM673" t="s">
        <v>12</v>
      </c>
    </row>
    <row r="674" spans="1:325" ht="15.75" thickBot="1" x14ac:dyDescent="0.3">
      <c r="A674" s="9" t="s">
        <v>12</v>
      </c>
      <c r="B674" s="10" t="s">
        <v>59</v>
      </c>
      <c r="C674" s="10" t="s">
        <v>30</v>
      </c>
      <c r="D674" s="11">
        <v>44082.142361111109</v>
      </c>
      <c r="E674" s="11">
        <f>DATE(YEAR($D674),MONTH($D674),DAY($D674)-7)</f>
        <v>44075</v>
      </c>
      <c r="F674" s="11">
        <f>DATE(YEAR($E674),MONTH($E674)+$LL674,DAY($E674))</f>
        <v>44470</v>
      </c>
      <c r="G674" s="11">
        <f>DATE(YEAR($F674),MONTH($F674)+$LL674,DAY($F674))</f>
        <v>44866</v>
      </c>
      <c r="H674" s="11">
        <f>DATE(YEAR($G674),MONTH($G674)+$LL674,DAY($G674))</f>
        <v>45261</v>
      </c>
      <c r="I674" s="11">
        <f>DATE(YEAR($H674),MONTH($H674)+$LL674,DAY($H674))</f>
        <v>45658</v>
      </c>
      <c r="J674" s="12">
        <f>DATE(YEAR($I674),MONTH($I674)+$LL674,DAY($I674))</f>
        <v>46054</v>
      </c>
      <c r="K674" s="15"/>
      <c r="L674" s="16"/>
      <c r="M674" s="16"/>
      <c r="N674" s="16"/>
      <c r="O674" s="16"/>
      <c r="P674" s="16"/>
      <c r="Q674" s="16"/>
      <c r="R674" s="16"/>
      <c r="S674" s="16"/>
      <c r="T674" s="16"/>
      <c r="U674" s="16"/>
      <c r="V674" s="16"/>
      <c r="W674" s="16"/>
      <c r="X674" s="16"/>
      <c r="Y674" s="16"/>
      <c r="Z674" s="16"/>
      <c r="AA674" s="16"/>
      <c r="AB674" s="16"/>
      <c r="AC674" s="16"/>
      <c r="AD674" s="16"/>
      <c r="AE674" s="16"/>
      <c r="AF674" s="16"/>
      <c r="AG674" s="16"/>
      <c r="AH674" s="16"/>
      <c r="AI674" s="16"/>
      <c r="AJ674" s="16"/>
      <c r="AK674" s="16"/>
      <c r="AL674" s="16"/>
      <c r="AM674" s="16"/>
      <c r="AN674" s="16"/>
      <c r="AO674" s="16"/>
      <c r="AP674" s="16"/>
      <c r="AQ674" s="16"/>
      <c r="AR674" s="16">
        <v>1</v>
      </c>
      <c r="AS674" s="16"/>
      <c r="AT674" s="16"/>
      <c r="AU674" s="16"/>
      <c r="AV674" s="16"/>
      <c r="AW674" s="16"/>
      <c r="AX674" s="16"/>
      <c r="AY674" s="16"/>
      <c r="AZ674" s="16"/>
      <c r="BA674" s="16"/>
      <c r="BB674" s="16"/>
      <c r="BC674" s="16"/>
      <c r="BD674" s="16"/>
      <c r="BE674" s="16"/>
      <c r="BF674" s="16"/>
      <c r="BG674" s="16"/>
      <c r="BH674" s="16"/>
      <c r="BI674" s="16"/>
      <c r="BJ674" s="16"/>
      <c r="BK674" s="16"/>
      <c r="BL674" s="16"/>
      <c r="BM674" s="16"/>
      <c r="BN674" s="16"/>
      <c r="BO674" s="16"/>
      <c r="BP674" s="16"/>
      <c r="BQ674" s="16"/>
      <c r="BR674" s="16"/>
      <c r="BS674" s="16"/>
      <c r="BT674" s="16"/>
      <c r="BU674" s="16"/>
      <c r="BV674" s="16"/>
      <c r="BW674" s="16"/>
      <c r="BX674" s="16"/>
      <c r="BY674" s="16"/>
      <c r="BZ674" s="16"/>
      <c r="CA674" s="16"/>
      <c r="CB674" s="16"/>
      <c r="CC674" s="16"/>
      <c r="CD674" s="16"/>
      <c r="CE674" s="16"/>
      <c r="CF674" s="16"/>
      <c r="CG674" s="16"/>
      <c r="CH674" s="16"/>
      <c r="CI674" s="16"/>
      <c r="CJ674" s="16"/>
      <c r="CK674" s="16"/>
      <c r="CL674" s="16"/>
      <c r="CM674" s="16"/>
      <c r="CN674" s="16"/>
      <c r="CO674" s="16"/>
      <c r="CP674" s="16"/>
      <c r="CQ674" s="16"/>
      <c r="CR674" s="16"/>
      <c r="CS674" s="16"/>
      <c r="CT674" s="16"/>
      <c r="CU674" s="16"/>
      <c r="CV674" s="16">
        <v>1</v>
      </c>
      <c r="CW674" s="16"/>
      <c r="CX674" s="16"/>
      <c r="CY674" s="16"/>
      <c r="CZ674" s="16"/>
      <c r="DA674" s="16"/>
      <c r="DB674" s="16"/>
      <c r="DC674" s="16"/>
      <c r="DD674" s="16"/>
      <c r="DE674" s="16"/>
      <c r="DF674" s="16"/>
      <c r="DG674" s="16"/>
      <c r="DH674" s="16"/>
      <c r="DI674" s="16"/>
      <c r="DJ674" s="16"/>
      <c r="DK674" s="16"/>
      <c r="LK674" t="s">
        <v>18</v>
      </c>
      <c r="LL674">
        <v>13</v>
      </c>
      <c r="LM674" t="s">
        <v>12</v>
      </c>
    </row>
    <row r="675" spans="1:325" ht="15.75" thickBot="1" x14ac:dyDescent="0.3">
      <c r="A675" s="9" t="s">
        <v>12</v>
      </c>
      <c r="B675" s="10" t="s">
        <v>59</v>
      </c>
      <c r="C675" s="10" t="s">
        <v>31</v>
      </c>
      <c r="D675" s="11">
        <v>44467.191666666666</v>
      </c>
      <c r="E675" s="11">
        <f t="shared" ref="E675:E684" si="29">DATE(YEAR($D675),MONTH($D675)-1,DAY($D675))</f>
        <v>44436</v>
      </c>
      <c r="F675" s="11">
        <f>DATE(YEAR($E675),MONTH($E675),DAY($E675)+$LL675/10)</f>
        <v>46536</v>
      </c>
      <c r="G675" s="11">
        <f>DATE(YEAR($F675),MONTH($F675),DAY($F675)+$LL675/10)</f>
        <v>48636</v>
      </c>
      <c r="H675" s="11">
        <f>DATE(YEAR($G675),MONTH($G675),DAY($G675)+$LL675/10)</f>
        <v>50736</v>
      </c>
      <c r="I675" s="11">
        <f>DATE(YEAR($H675),MONTH($H675),DAY($H675)+$LL675/10)</f>
        <v>52836</v>
      </c>
      <c r="J675" s="12">
        <f>DATE(YEAR($I675),MONTH($I675),DAY($I675)+$LL675/10)</f>
        <v>54936</v>
      </c>
      <c r="K675" s="15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16"/>
      <c r="AC675" s="16"/>
      <c r="AD675" s="16"/>
      <c r="AE675" s="16"/>
      <c r="AF675" s="16"/>
      <c r="AG675" s="16"/>
      <c r="AH675" s="16"/>
      <c r="AI675" s="16"/>
      <c r="AJ675" s="16"/>
      <c r="AK675" s="16"/>
      <c r="AL675" s="16"/>
      <c r="AM675" s="16"/>
      <c r="AN675" s="16"/>
      <c r="AO675" s="16"/>
      <c r="AP675" s="16"/>
      <c r="AQ675" s="16"/>
      <c r="AR675" s="16"/>
      <c r="AS675" s="16"/>
      <c r="AT675" s="16"/>
      <c r="AU675" s="16"/>
      <c r="AV675" s="16"/>
      <c r="AW675" s="16"/>
      <c r="AX675" s="16"/>
      <c r="AY675" s="16"/>
      <c r="AZ675" s="16"/>
      <c r="BA675" s="16"/>
      <c r="BB675" s="16"/>
      <c r="BC675" s="16"/>
      <c r="BD675" s="16"/>
      <c r="BE675" s="16"/>
      <c r="BF675" s="16"/>
      <c r="BG675" s="16"/>
      <c r="BH675" s="16"/>
      <c r="BI675" s="16"/>
      <c r="BJ675" s="16"/>
      <c r="BK675" s="16"/>
      <c r="BL675" s="16"/>
      <c r="BM675" s="16"/>
      <c r="BN675" s="16"/>
      <c r="BO675" s="16"/>
      <c r="BP675" s="16"/>
      <c r="BQ675" s="16"/>
      <c r="BR675" s="16"/>
      <c r="BS675" s="16"/>
      <c r="BT675" s="16"/>
      <c r="BU675" s="16"/>
      <c r="BV675" s="16"/>
      <c r="BW675" s="16"/>
      <c r="BX675" s="16"/>
      <c r="BY675" s="16"/>
      <c r="BZ675" s="16"/>
      <c r="CA675" s="16"/>
      <c r="CB675" s="16"/>
      <c r="CC675" s="16"/>
      <c r="CD675" s="16"/>
      <c r="CE675" s="16"/>
      <c r="CF675" s="16"/>
      <c r="CG675" s="16"/>
      <c r="CH675" s="16"/>
      <c r="CI675" s="16"/>
      <c r="CJ675" s="16"/>
      <c r="CK675" s="16"/>
      <c r="CL675" s="16"/>
      <c r="CM675" s="16"/>
      <c r="CN675" s="16"/>
      <c r="CO675" s="16"/>
      <c r="CP675" s="16"/>
      <c r="CQ675" s="16">
        <v>1</v>
      </c>
      <c r="CR675" s="16"/>
      <c r="CS675" s="16"/>
      <c r="CT675" s="16"/>
      <c r="CU675" s="16"/>
      <c r="CV675" s="16"/>
      <c r="CW675" s="16"/>
      <c r="CX675" s="16"/>
      <c r="CY675" s="16"/>
      <c r="CZ675" s="16"/>
      <c r="DA675" s="16"/>
      <c r="DB675" s="16"/>
      <c r="DC675" s="16"/>
      <c r="DD675" s="16"/>
      <c r="DE675" s="16"/>
      <c r="DF675" s="16"/>
      <c r="DG675" s="16"/>
      <c r="DH675" s="16"/>
      <c r="DI675" s="16"/>
      <c r="DJ675" s="16"/>
      <c r="DK675" s="16"/>
      <c r="LK675" t="s">
        <v>21</v>
      </c>
      <c r="LL675">
        <v>21000</v>
      </c>
      <c r="LM675" t="s">
        <v>12</v>
      </c>
    </row>
    <row r="676" spans="1:325" ht="15.75" thickBot="1" x14ac:dyDescent="0.3">
      <c r="A676" s="9" t="s">
        <v>12</v>
      </c>
      <c r="B676" s="10" t="s">
        <v>59</v>
      </c>
      <c r="C676" s="10" t="s">
        <v>33</v>
      </c>
      <c r="D676" s="11">
        <v>46050.315972222219</v>
      </c>
      <c r="E676" s="11">
        <f t="shared" si="29"/>
        <v>46019</v>
      </c>
      <c r="F676" s="11">
        <f>DATE(YEAR($E676),MONTH($E676),DAY($E676)+$LL676/10)</f>
        <v>46619</v>
      </c>
      <c r="G676" s="11">
        <f>DATE(YEAR($F676),MONTH($F676),DAY($F676)+$LL676/10)</f>
        <v>47219</v>
      </c>
      <c r="H676" s="11">
        <f>DATE(YEAR($G676),MONTH($G676),DAY($G676)+$LL676/10)</f>
        <v>47819</v>
      </c>
      <c r="I676" s="11">
        <f>DATE(YEAR($H676),MONTH($H676),DAY($H676)+$LL676/10)</f>
        <v>48419</v>
      </c>
      <c r="J676" s="12">
        <f>DATE(YEAR($I676),MONTH($I676),DAY($I676)+$LL676/10)</f>
        <v>49019</v>
      </c>
      <c r="K676" s="15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16"/>
      <c r="AC676" s="16"/>
      <c r="AD676" s="16"/>
      <c r="AE676" s="16"/>
      <c r="AF676" s="16"/>
      <c r="AG676" s="16"/>
      <c r="AH676" s="16"/>
      <c r="AI676" s="16"/>
      <c r="AJ676" s="16"/>
      <c r="AK676" s="16"/>
      <c r="AL676" s="16"/>
      <c r="AM676" s="16"/>
      <c r="AN676" s="16"/>
      <c r="AO676" s="16"/>
      <c r="AP676" s="16"/>
      <c r="AQ676" s="16"/>
      <c r="AR676" s="16"/>
      <c r="AS676" s="16"/>
      <c r="AT676" s="16"/>
      <c r="AU676" s="16"/>
      <c r="AV676" s="16"/>
      <c r="AW676" s="16"/>
      <c r="AX676" s="16"/>
      <c r="AY676" s="16"/>
      <c r="AZ676" s="16"/>
      <c r="BA676" s="16"/>
      <c r="BB676" s="16"/>
      <c r="BC676" s="16"/>
      <c r="BD676" s="16"/>
      <c r="BE676" s="16"/>
      <c r="BF676" s="16"/>
      <c r="BG676" s="16"/>
      <c r="BH676" s="16"/>
      <c r="BI676" s="16"/>
      <c r="BJ676" s="16"/>
      <c r="BK676" s="16"/>
      <c r="BL676" s="16"/>
      <c r="BM676" s="16"/>
      <c r="BN676" s="16"/>
      <c r="BO676" s="16"/>
      <c r="BP676" s="16"/>
      <c r="BQ676" s="16"/>
      <c r="BR676" s="16"/>
      <c r="BS676" s="16"/>
      <c r="BT676" s="16"/>
      <c r="BU676" s="16"/>
      <c r="BV676" s="16"/>
      <c r="BW676" s="16"/>
      <c r="BX676" s="16"/>
      <c r="BY676" s="16"/>
      <c r="BZ676" s="16"/>
      <c r="CA676" s="16"/>
      <c r="CB676" s="16"/>
      <c r="CC676" s="16"/>
      <c r="CD676" s="16"/>
      <c r="CE676" s="16"/>
      <c r="CF676" s="16"/>
      <c r="CG676" s="16"/>
      <c r="CH676" s="16"/>
      <c r="CI676" s="16"/>
      <c r="CJ676" s="16"/>
      <c r="CK676" s="16"/>
      <c r="CL676" s="16"/>
      <c r="CM676" s="16"/>
      <c r="CN676" s="16"/>
      <c r="CO676" s="16"/>
      <c r="CP676" s="16"/>
      <c r="CQ676" s="16"/>
      <c r="CR676" s="16"/>
      <c r="CS676" s="16"/>
      <c r="CT676" s="16"/>
      <c r="CU676" s="16"/>
      <c r="CV676" s="16"/>
      <c r="CW676" s="16"/>
      <c r="CX676" s="16"/>
      <c r="CY676" s="16"/>
      <c r="CZ676" s="16"/>
      <c r="DA676" s="16"/>
      <c r="DB676" s="16"/>
      <c r="DC676" s="16"/>
      <c r="DD676" s="16"/>
      <c r="DE676" s="16"/>
      <c r="DF676" s="16"/>
      <c r="DG676" s="16"/>
      <c r="DH676" s="16"/>
      <c r="DI676" s="16"/>
      <c r="DJ676" s="16"/>
      <c r="DK676" s="16"/>
      <c r="LK676" t="s">
        <v>21</v>
      </c>
      <c r="LL676">
        <v>6000</v>
      </c>
      <c r="LM676" t="s">
        <v>12</v>
      </c>
    </row>
    <row r="677" spans="1:325" ht="15.75" thickBot="1" x14ac:dyDescent="0.3">
      <c r="A677" s="9" t="s">
        <v>12</v>
      </c>
      <c r="B677" s="10" t="s">
        <v>59</v>
      </c>
      <c r="C677" s="10" t="s">
        <v>25</v>
      </c>
      <c r="D677" s="11">
        <v>44604.976388888892</v>
      </c>
      <c r="E677" s="11">
        <f t="shared" si="29"/>
        <v>44573</v>
      </c>
      <c r="F677" s="11">
        <f>DATE(YEAR($E677),MONTH($E677),DAY($E677)+$LL677*30.4/10000)</f>
        <v>45302</v>
      </c>
      <c r="G677" s="11">
        <f>DATE(YEAR($F677),MONTH($F677),DAY($F677)+$LL677*30.4/10000)</f>
        <v>46031</v>
      </c>
      <c r="H677" s="11">
        <f>DATE(YEAR($G677),MONTH($G677),DAY($G677)+$LL677*30.4/10000)</f>
        <v>46760</v>
      </c>
      <c r="I677" s="11">
        <f>DATE(YEAR($H677),MONTH($H677),DAY($H677)+$LL677*30.4/10000)</f>
        <v>47489</v>
      </c>
      <c r="J677" s="12">
        <f>DATE(YEAR($I677),MONTH($I677),DAY($I677)+$LL677*30.4/10000)</f>
        <v>48218</v>
      </c>
      <c r="K677" s="15"/>
      <c r="L677" s="16"/>
      <c r="M677" s="16"/>
      <c r="N677" s="16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  <c r="AF677" s="16"/>
      <c r="AG677" s="16"/>
      <c r="AH677" s="16"/>
      <c r="AI677" s="16"/>
      <c r="AJ677" s="16"/>
      <c r="AK677" s="16"/>
      <c r="AL677" s="16"/>
      <c r="AM677" s="16"/>
      <c r="AN677" s="16"/>
      <c r="AO677" s="16"/>
      <c r="AP677" s="16"/>
      <c r="AQ677" s="16"/>
      <c r="AR677" s="16"/>
      <c r="AS677" s="16"/>
      <c r="AT677" s="16"/>
      <c r="AU677" s="16"/>
      <c r="AV677" s="16"/>
      <c r="AW677" s="16"/>
      <c r="AX677" s="16"/>
      <c r="AY677" s="16"/>
      <c r="AZ677" s="16"/>
      <c r="BA677" s="16"/>
      <c r="BB677" s="16"/>
      <c r="BC677" s="16"/>
      <c r="BD677" s="16"/>
      <c r="BE677" s="16"/>
      <c r="BF677" s="16"/>
      <c r="BG677" s="16"/>
      <c r="BH677" s="16"/>
      <c r="BI677" s="16"/>
      <c r="BJ677" s="16"/>
      <c r="BK677" s="16"/>
      <c r="BL677" s="16"/>
      <c r="BM677" s="16"/>
      <c r="BN677" s="16"/>
      <c r="BO677" s="16"/>
      <c r="BP677" s="16"/>
      <c r="BQ677" s="16"/>
      <c r="BR677" s="16"/>
      <c r="BS677" s="16"/>
      <c r="BT677" s="16"/>
      <c r="BU677" s="16"/>
      <c r="BV677" s="16"/>
      <c r="BW677" s="16"/>
      <c r="BX677" s="16"/>
      <c r="BY677" s="16"/>
      <c r="BZ677" s="16"/>
      <c r="CA677" s="16"/>
      <c r="CB677" s="16"/>
      <c r="CC677" s="16"/>
      <c r="CD677" s="16"/>
      <c r="CE677" s="16"/>
      <c r="CF677" s="16"/>
      <c r="CG677" s="16"/>
      <c r="CH677" s="16"/>
      <c r="CI677" s="16"/>
      <c r="CJ677" s="16"/>
      <c r="CK677" s="16"/>
      <c r="CL677" s="16"/>
      <c r="CM677" s="16"/>
      <c r="CN677" s="16"/>
      <c r="CO677" s="16"/>
      <c r="CP677" s="16"/>
      <c r="CQ677" s="16"/>
      <c r="CR677" s="16"/>
      <c r="CS677" s="16"/>
      <c r="CT677" s="16"/>
      <c r="CU677" s="16"/>
      <c r="CV677" s="16"/>
      <c r="CW677" s="16"/>
      <c r="CX677" s="16"/>
      <c r="CY677" s="16"/>
      <c r="CZ677" s="16"/>
      <c r="DA677" s="16"/>
      <c r="DB677" s="16"/>
      <c r="DC677" s="16"/>
      <c r="DD677" s="16"/>
      <c r="DE677" s="16"/>
      <c r="DF677" s="16"/>
      <c r="DG677" s="16"/>
      <c r="DH677" s="16"/>
      <c r="DI677" s="16"/>
      <c r="DJ677" s="16"/>
      <c r="DK677" s="16">
        <v>1</v>
      </c>
      <c r="LK677" t="s">
        <v>15</v>
      </c>
      <c r="LL677">
        <v>240000</v>
      </c>
      <c r="LM677" t="s">
        <v>12</v>
      </c>
    </row>
    <row r="678" spans="1:325" ht="15.75" thickBot="1" x14ac:dyDescent="0.3">
      <c r="A678" s="9" t="s">
        <v>12</v>
      </c>
      <c r="B678" s="10" t="s">
        <v>59</v>
      </c>
      <c r="C678" s="10" t="s">
        <v>26</v>
      </c>
      <c r="D678" s="11">
        <v>43942.445833333331</v>
      </c>
      <c r="E678" s="11">
        <f t="shared" si="29"/>
        <v>43911</v>
      </c>
      <c r="F678" s="11">
        <f>DATE(YEAR($E678),MONTH($E678),DAY($E678)+$LL678/10)</f>
        <v>44961</v>
      </c>
      <c r="G678" s="11">
        <f>DATE(YEAR($F678),MONTH($F678),DAY($F678)+$LL678/10)</f>
        <v>46011</v>
      </c>
      <c r="H678" s="11">
        <f>DATE(YEAR($G678),MONTH($G678),DAY($G678)+$LL678/10)</f>
        <v>47061</v>
      </c>
      <c r="I678" s="11">
        <f>DATE(YEAR($H678),MONTH($H678),DAY($H678)+$LL678/10)</f>
        <v>48111</v>
      </c>
      <c r="J678" s="12">
        <f>DATE(YEAR($I678),MONTH($I678),DAY($I678)+$LL678/10)</f>
        <v>49161</v>
      </c>
      <c r="K678" s="15"/>
      <c r="L678" s="16"/>
      <c r="M678" s="16"/>
      <c r="N678" s="16"/>
      <c r="O678" s="16"/>
      <c r="P678" s="16"/>
      <c r="Q678" s="16"/>
      <c r="R678" s="16"/>
      <c r="S678" s="16"/>
      <c r="T678" s="16">
        <v>1</v>
      </c>
      <c r="U678" s="16"/>
      <c r="V678" s="16"/>
      <c r="W678" s="16"/>
      <c r="X678" s="16"/>
      <c r="Y678" s="16"/>
      <c r="Z678" s="16"/>
      <c r="AA678" s="16"/>
      <c r="AB678" s="16"/>
      <c r="AC678" s="16"/>
      <c r="AD678" s="16"/>
      <c r="AE678" s="16"/>
      <c r="AF678" s="16"/>
      <c r="AG678" s="16"/>
      <c r="AH678" s="16"/>
      <c r="AI678" s="16"/>
      <c r="AJ678" s="16"/>
      <c r="AK678" s="16"/>
      <c r="AL678" s="16"/>
      <c r="AM678" s="16"/>
      <c r="AN678" s="16"/>
      <c r="AO678" s="16"/>
      <c r="AP678" s="16"/>
      <c r="AQ678" s="16"/>
      <c r="AR678" s="16"/>
      <c r="AS678" s="16"/>
      <c r="AT678" s="16"/>
      <c r="AU678" s="16"/>
      <c r="AV678" s="16"/>
      <c r="AW678" s="16"/>
      <c r="AX678" s="16"/>
      <c r="AY678" s="16"/>
      <c r="AZ678" s="16"/>
      <c r="BA678" s="16"/>
      <c r="BB678" s="16"/>
      <c r="BC678" s="16"/>
      <c r="BD678" s="16"/>
      <c r="BE678" s="16"/>
      <c r="BF678" s="16"/>
      <c r="BG678" s="16"/>
      <c r="BH678" s="16"/>
      <c r="BI678" s="16"/>
      <c r="BJ678" s="16"/>
      <c r="BK678" s="16"/>
      <c r="BL678" s="16"/>
      <c r="BM678" s="16"/>
      <c r="BN678" s="16"/>
      <c r="BO678" s="16"/>
      <c r="BP678" s="16"/>
      <c r="BQ678" s="16"/>
      <c r="BR678" s="16"/>
      <c r="BS678" s="16"/>
      <c r="BT678" s="16"/>
      <c r="BU678" s="16"/>
      <c r="BV678" s="16"/>
      <c r="BW678" s="16"/>
      <c r="BX678" s="16"/>
      <c r="BY678" s="16"/>
      <c r="BZ678" s="16"/>
      <c r="CA678" s="16"/>
      <c r="CB678" s="16"/>
      <c r="CC678" s="16"/>
      <c r="CD678" s="16"/>
      <c r="CE678" s="16"/>
      <c r="CF678" s="16"/>
      <c r="CG678" s="16"/>
      <c r="CH678" s="16"/>
      <c r="CI678" s="16"/>
      <c r="CJ678" s="16"/>
      <c r="CK678" s="16"/>
      <c r="CL678" s="16"/>
      <c r="CM678" s="16"/>
      <c r="CN678" s="16"/>
      <c r="CO678" s="16"/>
      <c r="CP678" s="16"/>
      <c r="CQ678" s="16"/>
      <c r="CR678" s="16"/>
      <c r="CS678" s="16"/>
      <c r="CT678" s="16"/>
      <c r="CU678" s="16"/>
      <c r="CV678" s="16"/>
      <c r="CW678" s="16"/>
      <c r="CX678" s="16"/>
      <c r="CY678" s="16"/>
      <c r="CZ678" s="16"/>
      <c r="DA678" s="16"/>
      <c r="DB678" s="16"/>
      <c r="DC678" s="16"/>
      <c r="DD678" s="16"/>
      <c r="DE678" s="16"/>
      <c r="DF678" s="16"/>
      <c r="DG678" s="16"/>
      <c r="DH678" s="16"/>
      <c r="DI678" s="16"/>
      <c r="DJ678" s="16"/>
      <c r="DK678" s="16"/>
      <c r="LK678" t="s">
        <v>21</v>
      </c>
      <c r="LL678">
        <v>10500</v>
      </c>
      <c r="LM678" t="s">
        <v>12</v>
      </c>
    </row>
    <row r="679" spans="1:325" ht="15.75" thickBot="1" x14ac:dyDescent="0.3">
      <c r="A679" s="9" t="s">
        <v>12</v>
      </c>
      <c r="B679" s="10" t="s">
        <v>59</v>
      </c>
      <c r="C679" s="10" t="s">
        <v>26</v>
      </c>
      <c r="D679" s="11">
        <v>44453.699305555558</v>
      </c>
      <c r="E679" s="11">
        <f t="shared" si="29"/>
        <v>44422</v>
      </c>
      <c r="F679" s="11">
        <f>DATE(YEAR($E679),MONTH($E679),DAY($E679)+$LL679/10)</f>
        <v>45472</v>
      </c>
      <c r="G679" s="11">
        <f>DATE(YEAR($F679),MONTH($F679),DAY($F679)+$LL679/10)</f>
        <v>46522</v>
      </c>
      <c r="H679" s="11">
        <f>DATE(YEAR($G679),MONTH($G679),DAY($G679)+$LL679/10)</f>
        <v>47572</v>
      </c>
      <c r="I679" s="11">
        <f>DATE(YEAR($H679),MONTH($H679),DAY($H679)+$LL679/10)</f>
        <v>48622</v>
      </c>
      <c r="J679" s="12">
        <f>DATE(YEAR($I679),MONTH($I679),DAY($I679)+$LL679/10)</f>
        <v>49672</v>
      </c>
      <c r="K679" s="15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16"/>
      <c r="AC679" s="16"/>
      <c r="AD679" s="16"/>
      <c r="AE679" s="16"/>
      <c r="AF679" s="16"/>
      <c r="AG679" s="16"/>
      <c r="AH679" s="16"/>
      <c r="AI679" s="16"/>
      <c r="AJ679" s="16"/>
      <c r="AK679" s="16"/>
      <c r="AL679" s="16"/>
      <c r="AM679" s="16"/>
      <c r="AN679" s="16"/>
      <c r="AO679" s="16"/>
      <c r="AP679" s="16"/>
      <c r="AQ679" s="16"/>
      <c r="AR679" s="16"/>
      <c r="AS679" s="16"/>
      <c r="AT679" s="16"/>
      <c r="AU679" s="16"/>
      <c r="AV679" s="16"/>
      <c r="AW679" s="16"/>
      <c r="AX679" s="16"/>
      <c r="AY679" s="16"/>
      <c r="AZ679" s="16"/>
      <c r="BA679" s="16"/>
      <c r="BB679" s="16"/>
      <c r="BC679" s="16"/>
      <c r="BD679" s="16"/>
      <c r="BE679" s="16"/>
      <c r="BF679" s="16"/>
      <c r="BG679" s="16"/>
      <c r="BH679" s="16"/>
      <c r="BI679" s="16"/>
      <c r="BJ679" s="16"/>
      <c r="BK679" s="16"/>
      <c r="BL679" s="16"/>
      <c r="BM679" s="16"/>
      <c r="BN679" s="16"/>
      <c r="BO679" s="16"/>
      <c r="BP679" s="16"/>
      <c r="BQ679" s="16"/>
      <c r="BR679" s="16"/>
      <c r="BS679" s="16"/>
      <c r="BT679" s="16"/>
      <c r="BU679" s="16"/>
      <c r="BV679" s="16"/>
      <c r="BW679" s="16"/>
      <c r="BX679" s="16"/>
      <c r="BY679" s="16"/>
      <c r="BZ679" s="16"/>
      <c r="CA679" s="16"/>
      <c r="CB679" s="16"/>
      <c r="CC679" s="16"/>
      <c r="CD679" s="16"/>
      <c r="CE679" s="16"/>
      <c r="CF679" s="16"/>
      <c r="CG679" s="16"/>
      <c r="CH679" s="16"/>
      <c r="CI679" s="16"/>
      <c r="CJ679" s="16"/>
      <c r="CK679" s="16"/>
      <c r="CL679" s="16"/>
      <c r="CM679" s="16"/>
      <c r="CN679" s="16"/>
      <c r="CO679" s="16">
        <v>1</v>
      </c>
      <c r="CP679" s="16"/>
      <c r="CQ679" s="16"/>
      <c r="CR679" s="16"/>
      <c r="CS679" s="16"/>
      <c r="CT679" s="16"/>
      <c r="CU679" s="16"/>
      <c r="CV679" s="16"/>
      <c r="CW679" s="16"/>
      <c r="CX679" s="16"/>
      <c r="CY679" s="16"/>
      <c r="CZ679" s="16"/>
      <c r="DA679" s="16"/>
      <c r="DB679" s="16"/>
      <c r="DC679" s="16"/>
      <c r="DD679" s="16"/>
      <c r="DE679" s="16"/>
      <c r="DF679" s="16"/>
      <c r="DG679" s="16"/>
      <c r="DH679" s="16"/>
      <c r="DI679" s="16"/>
      <c r="DJ679" s="16"/>
      <c r="DK679" s="16"/>
      <c r="LK679" t="s">
        <v>21</v>
      </c>
      <c r="LL679">
        <v>10500</v>
      </c>
      <c r="LM679" t="s">
        <v>12</v>
      </c>
    </row>
    <row r="680" spans="1:325" ht="15.75" thickBot="1" x14ac:dyDescent="0.3">
      <c r="A680" s="9" t="s">
        <v>12</v>
      </c>
      <c r="B680" s="10" t="s">
        <v>59</v>
      </c>
      <c r="C680" s="10" t="s">
        <v>27</v>
      </c>
      <c r="D680" s="11">
        <v>44042.115277777775</v>
      </c>
      <c r="E680" s="11">
        <f t="shared" si="29"/>
        <v>44012</v>
      </c>
      <c r="F680" s="11">
        <f>DATE(YEAR($E680),MONTH($E680),DAY($E680)+$LL680*30.4/650)</f>
        <v>44853</v>
      </c>
      <c r="G680" s="11">
        <f>DATE(YEAR($F680),MONTH($F680),DAY($F680)+$LL680*30.4/650)</f>
        <v>45694</v>
      </c>
      <c r="H680" s="11">
        <f>DATE(YEAR($G680),MONTH($G680),DAY($G680)+$LL680*30.4/650)</f>
        <v>46535</v>
      </c>
      <c r="I680" s="11">
        <f>DATE(YEAR($H680),MONTH($H680),DAY($H680)+$LL680*30.4/650)</f>
        <v>47376</v>
      </c>
      <c r="J680" s="12">
        <f>DATE(YEAR($I680),MONTH($I680),DAY($I680)+$LL680*30.4/650)</f>
        <v>48217</v>
      </c>
      <c r="K680" s="15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16"/>
      <c r="AC680" s="16"/>
      <c r="AD680" s="16"/>
      <c r="AE680" s="16"/>
      <c r="AF680" s="16"/>
      <c r="AG680" s="16"/>
      <c r="AH680" s="16"/>
      <c r="AI680" s="16">
        <v>1</v>
      </c>
      <c r="AJ680" s="16"/>
      <c r="AK680" s="16"/>
      <c r="AL680" s="16"/>
      <c r="AM680" s="16"/>
      <c r="AN680" s="16"/>
      <c r="AO680" s="16"/>
      <c r="AP680" s="16"/>
      <c r="AQ680" s="16"/>
      <c r="AR680" s="16"/>
      <c r="AS680" s="16"/>
      <c r="AT680" s="16"/>
      <c r="AU680" s="16"/>
      <c r="AV680" s="16"/>
      <c r="AW680" s="16"/>
      <c r="AX680" s="16"/>
      <c r="AY680" s="16"/>
      <c r="AZ680" s="16"/>
      <c r="BA680" s="16"/>
      <c r="BB680" s="16"/>
      <c r="BC680" s="16"/>
      <c r="BD680" s="16"/>
      <c r="BE680" s="16"/>
      <c r="BF680" s="16"/>
      <c r="BG680" s="16"/>
      <c r="BH680" s="16"/>
      <c r="BI680" s="16"/>
      <c r="BJ680" s="16"/>
      <c r="BK680" s="16"/>
      <c r="BL680" s="16"/>
      <c r="BM680" s="16"/>
      <c r="BN680" s="16"/>
      <c r="BO680" s="16"/>
      <c r="BP680" s="16"/>
      <c r="BQ680" s="16"/>
      <c r="BR680" s="16"/>
      <c r="BS680" s="16"/>
      <c r="BT680" s="16"/>
      <c r="BU680" s="16"/>
      <c r="BV680" s="16"/>
      <c r="BW680" s="16"/>
      <c r="BX680" s="16"/>
      <c r="BY680" s="16"/>
      <c r="BZ680" s="16"/>
      <c r="CA680" s="16"/>
      <c r="CB680" s="16"/>
      <c r="CC680" s="16"/>
      <c r="CD680" s="16"/>
      <c r="CE680" s="16"/>
      <c r="CF680" s="16"/>
      <c r="CG680" s="16"/>
      <c r="CH680" s="16"/>
      <c r="CI680" s="16"/>
      <c r="CJ680" s="16"/>
      <c r="CK680" s="16"/>
      <c r="CL680" s="16"/>
      <c r="CM680" s="16"/>
      <c r="CN680" s="16"/>
      <c r="CO680" s="16"/>
      <c r="CP680" s="16"/>
      <c r="CQ680" s="16"/>
      <c r="CR680" s="16"/>
      <c r="CS680" s="16"/>
      <c r="CT680" s="16"/>
      <c r="CU680" s="16"/>
      <c r="CV680" s="16"/>
      <c r="CW680" s="16"/>
      <c r="CX680" s="16"/>
      <c r="CY680" s="16"/>
      <c r="CZ680" s="16"/>
      <c r="DA680" s="16"/>
      <c r="DB680" s="16"/>
      <c r="DC680" s="16"/>
      <c r="DD680" s="16"/>
      <c r="DE680" s="16"/>
      <c r="DF680" s="16"/>
      <c r="DG680" s="16"/>
      <c r="DH680" s="16"/>
      <c r="DI680" s="16"/>
      <c r="DJ680" s="16"/>
      <c r="DK680" s="16"/>
      <c r="LK680" t="s">
        <v>28</v>
      </c>
      <c r="LL680">
        <v>18000</v>
      </c>
      <c r="LM680" t="s">
        <v>12</v>
      </c>
    </row>
    <row r="681" spans="1:325" ht="15.75" thickBot="1" x14ac:dyDescent="0.3">
      <c r="A681" s="9" t="s">
        <v>12</v>
      </c>
      <c r="B681" s="10" t="s">
        <v>59</v>
      </c>
      <c r="C681" s="10" t="s">
        <v>23</v>
      </c>
      <c r="D681" s="11">
        <v>43964.529861111114</v>
      </c>
      <c r="E681" s="11">
        <f t="shared" si="29"/>
        <v>43934</v>
      </c>
      <c r="F681" s="11">
        <f>DATE(YEAR($E681),MONTH($E681),DAY($E681)+$LL681/10)</f>
        <v>44084</v>
      </c>
      <c r="G681" s="11">
        <f>DATE(YEAR($F681),MONTH($F681),DAY($F681)+$LL681/10)</f>
        <v>44234</v>
      </c>
      <c r="H681" s="11">
        <f>DATE(YEAR($G681),MONTH($G681),DAY($G681)+$LL681/10)</f>
        <v>44384</v>
      </c>
      <c r="I681" s="11">
        <f>DATE(YEAR($H681),MONTH($H681),DAY($H681)+$LL681/10)</f>
        <v>44534</v>
      </c>
      <c r="J681" s="12">
        <f>DATE(YEAR($I681),MONTH($I681),DAY($I681)+$LL681/10)</f>
        <v>44684</v>
      </c>
      <c r="K681" s="15"/>
      <c r="L681" s="16"/>
      <c r="M681" s="16"/>
      <c r="N681" s="16"/>
      <c r="O681" s="16"/>
      <c r="P681" s="16"/>
      <c r="Q681" s="16"/>
      <c r="R681" s="16"/>
      <c r="S681" s="16"/>
      <c r="T681" s="16"/>
      <c r="U681" s="16"/>
      <c r="V681" s="16"/>
      <c r="W681" s="16"/>
      <c r="X681" s="16">
        <v>1</v>
      </c>
      <c r="Y681" s="16"/>
      <c r="Z681" s="16"/>
      <c r="AA681" s="16"/>
      <c r="AB681" s="16"/>
      <c r="AC681" s="16"/>
      <c r="AD681" s="16"/>
      <c r="AE681" s="16"/>
      <c r="AF681" s="16"/>
      <c r="AG681" s="16"/>
      <c r="AH681" s="16"/>
      <c r="AI681" s="16"/>
      <c r="AJ681" s="16"/>
      <c r="AK681" s="16"/>
      <c r="AL681" s="16"/>
      <c r="AM681" s="16"/>
      <c r="AN681" s="16"/>
      <c r="AO681" s="16"/>
      <c r="AP681" s="16"/>
      <c r="AQ681" s="16"/>
      <c r="AR681" s="16"/>
      <c r="AS681" s="16">
        <v>1</v>
      </c>
      <c r="AT681" s="16"/>
      <c r="AU681" s="16"/>
      <c r="AV681" s="16"/>
      <c r="AW681" s="16"/>
      <c r="AX681" s="16"/>
      <c r="AY681" s="16"/>
      <c r="AZ681" s="16"/>
      <c r="BA681" s="16"/>
      <c r="BB681" s="16"/>
      <c r="BC681" s="16"/>
      <c r="BD681" s="16"/>
      <c r="BE681" s="16"/>
      <c r="BF681" s="16"/>
      <c r="BG681" s="16"/>
      <c r="BH681" s="16"/>
      <c r="BI681" s="16"/>
      <c r="BJ681" s="16"/>
      <c r="BK681" s="16"/>
      <c r="BL681" s="16"/>
      <c r="BM681" s="16"/>
      <c r="BN681" s="16">
        <v>1</v>
      </c>
      <c r="BO681" s="16"/>
      <c r="BP681" s="16"/>
      <c r="BQ681" s="16"/>
      <c r="BR681" s="16"/>
      <c r="BS681" s="16"/>
      <c r="BT681" s="16"/>
      <c r="BU681" s="16"/>
      <c r="BV681" s="16"/>
      <c r="BW681" s="16"/>
      <c r="BX681" s="16"/>
      <c r="BY681" s="16"/>
      <c r="BZ681" s="16"/>
      <c r="CA681" s="16"/>
      <c r="CB681" s="16"/>
      <c r="CC681" s="16"/>
      <c r="CD681" s="16"/>
      <c r="CE681" s="16"/>
      <c r="CF681" s="16"/>
      <c r="CG681" s="16"/>
      <c r="CH681" s="16"/>
      <c r="CI681" s="16"/>
      <c r="CJ681" s="16">
        <v>1</v>
      </c>
      <c r="CK681" s="16"/>
      <c r="CL681" s="16"/>
      <c r="CM681" s="16"/>
      <c r="CN681" s="16"/>
      <c r="CO681" s="16"/>
      <c r="CP681" s="16"/>
      <c r="CQ681" s="16"/>
      <c r="CR681" s="16"/>
      <c r="CS681" s="16"/>
      <c r="CT681" s="16"/>
      <c r="CU681" s="16"/>
      <c r="CV681" s="16"/>
      <c r="CW681" s="16"/>
      <c r="CX681" s="16"/>
      <c r="CY681" s="16"/>
      <c r="CZ681" s="16"/>
      <c r="DA681" s="16"/>
      <c r="DB681" s="16"/>
      <c r="DC681" s="16"/>
      <c r="DD681" s="16"/>
      <c r="DE681" s="16">
        <v>1</v>
      </c>
      <c r="DF681" s="16"/>
      <c r="DG681" s="16"/>
      <c r="DH681" s="16"/>
      <c r="DI681" s="16"/>
      <c r="DJ681" s="16"/>
      <c r="DK681" s="16"/>
      <c r="LK681" t="s">
        <v>21</v>
      </c>
      <c r="LL681">
        <v>1500</v>
      </c>
      <c r="LM681" t="s">
        <v>12</v>
      </c>
    </row>
    <row r="682" spans="1:325" ht="15.75" thickBot="1" x14ac:dyDescent="0.3">
      <c r="A682" s="9" t="s">
        <v>12</v>
      </c>
      <c r="B682" s="10" t="s">
        <v>59</v>
      </c>
      <c r="C682" s="10" t="s">
        <v>20</v>
      </c>
      <c r="D682" s="11">
        <v>44554.413888888892</v>
      </c>
      <c r="E682" s="11">
        <f t="shared" si="29"/>
        <v>44524</v>
      </c>
      <c r="F682" s="11">
        <f>DATE(YEAR($E682),MONTH($E682),DAY($E682)+$LL682/10)</f>
        <v>44824</v>
      </c>
      <c r="G682" s="11">
        <f>DATE(YEAR($F682),MONTH($F682),DAY($F682)+$LL682/10)</f>
        <v>45124</v>
      </c>
      <c r="H682" s="11">
        <f>DATE(YEAR($G682),MONTH($G682),DAY($G682)+$LL682/10)</f>
        <v>45424</v>
      </c>
      <c r="I682" s="11">
        <f>DATE(YEAR($H682),MONTH($H682),DAY($H682)+$LL682/10)</f>
        <v>45724</v>
      </c>
      <c r="J682" s="12">
        <f>DATE(YEAR($I682),MONTH($I682),DAY($I682)+$LL682/10)</f>
        <v>46024</v>
      </c>
      <c r="K682" s="15"/>
      <c r="L682" s="16"/>
      <c r="M682" s="16"/>
      <c r="N682" s="16"/>
      <c r="O682" s="16"/>
      <c r="P682" s="16"/>
      <c r="Q682" s="16"/>
      <c r="R682" s="16"/>
      <c r="S682" s="16"/>
      <c r="T682" s="16"/>
      <c r="U682" s="16"/>
      <c r="V682" s="16"/>
      <c r="W682" s="16"/>
      <c r="X682" s="16"/>
      <c r="Y682" s="16"/>
      <c r="Z682" s="16"/>
      <c r="AA682" s="16"/>
      <c r="AB682" s="16"/>
      <c r="AC682" s="16"/>
      <c r="AD682" s="16"/>
      <c r="AE682" s="16"/>
      <c r="AF682" s="16"/>
      <c r="AG682" s="16"/>
      <c r="AH682" s="16"/>
      <c r="AI682" s="16"/>
      <c r="AJ682" s="16"/>
      <c r="AK682" s="16"/>
      <c r="AL682" s="16"/>
      <c r="AM682" s="16"/>
      <c r="AN682" s="16"/>
      <c r="AO682" s="16"/>
      <c r="AP682" s="16"/>
      <c r="AQ682" s="16"/>
      <c r="AR682" s="16"/>
      <c r="AS682" s="16"/>
      <c r="AT682" s="16"/>
      <c r="AU682" s="16"/>
      <c r="AV682" s="16"/>
      <c r="AW682" s="16"/>
      <c r="AX682" s="16"/>
      <c r="AY682" s="16"/>
      <c r="AZ682" s="16"/>
      <c r="BA682" s="16"/>
      <c r="BB682" s="16"/>
      <c r="BC682" s="16"/>
      <c r="BD682" s="16"/>
      <c r="BE682" s="16"/>
      <c r="BF682" s="16"/>
      <c r="BG682" s="16"/>
      <c r="BH682" s="16"/>
      <c r="BI682" s="16"/>
      <c r="BJ682" s="16"/>
      <c r="BK682" s="16"/>
      <c r="BL682" s="16"/>
      <c r="BM682" s="16"/>
      <c r="BN682" s="16"/>
      <c r="BO682" s="16"/>
      <c r="BP682" s="16"/>
      <c r="BQ682" s="16"/>
      <c r="BR682" s="16"/>
      <c r="BS682" s="16"/>
      <c r="BT682" s="16"/>
      <c r="BU682" s="16"/>
      <c r="BV682" s="16"/>
      <c r="BW682" s="16"/>
      <c r="BX682" s="16"/>
      <c r="BY682" s="16"/>
      <c r="BZ682" s="16"/>
      <c r="CA682" s="16"/>
      <c r="CB682" s="16"/>
      <c r="CC682" s="16"/>
      <c r="CD682" s="16"/>
      <c r="CE682" s="16"/>
      <c r="CF682" s="16"/>
      <c r="CG682" s="16"/>
      <c r="CH682" s="16"/>
      <c r="CI682" s="16"/>
      <c r="CJ682" s="16"/>
      <c r="CK682" s="16"/>
      <c r="CL682" s="16"/>
      <c r="CM682" s="16"/>
      <c r="CN682" s="16"/>
      <c r="CO682" s="16"/>
      <c r="CP682" s="16"/>
      <c r="CQ682" s="16"/>
      <c r="CR682" s="16"/>
      <c r="CS682" s="16"/>
      <c r="CT682" s="16"/>
      <c r="CU682" s="16"/>
      <c r="CV682" s="16"/>
      <c r="CW682" s="16"/>
      <c r="CX682" s="16"/>
      <c r="CY682" s="16"/>
      <c r="CZ682" s="16"/>
      <c r="DA682" s="16"/>
      <c r="DB682" s="16"/>
      <c r="DC682" s="16"/>
      <c r="DD682" s="16">
        <v>1</v>
      </c>
      <c r="DE682" s="16"/>
      <c r="DF682" s="16"/>
      <c r="DG682" s="16"/>
      <c r="DH682" s="16"/>
      <c r="DI682" s="16"/>
      <c r="DJ682" s="16"/>
      <c r="DK682" s="16"/>
      <c r="LK682" t="s">
        <v>21</v>
      </c>
      <c r="LL682">
        <v>3000</v>
      </c>
      <c r="LM682" t="s">
        <v>12</v>
      </c>
    </row>
    <row r="683" spans="1:325" ht="15.75" thickBot="1" x14ac:dyDescent="0.3">
      <c r="A683" s="9" t="s">
        <v>12</v>
      </c>
      <c r="B683" s="10" t="s">
        <v>59</v>
      </c>
      <c r="C683" s="10" t="s">
        <v>23</v>
      </c>
      <c r="D683" s="11">
        <v>44064.665972222225</v>
      </c>
      <c r="E683" s="11">
        <f t="shared" si="29"/>
        <v>44033</v>
      </c>
      <c r="F683" s="11">
        <f>DATE(YEAR($E683),MONTH($E683),DAY($E683)+$LL683/10)</f>
        <v>44183</v>
      </c>
      <c r="G683" s="11">
        <f>DATE(YEAR($F683),MONTH($F683),DAY($F683)+$LL683/10)</f>
        <v>44333</v>
      </c>
      <c r="H683" s="11">
        <f>DATE(YEAR($G683),MONTH($G683),DAY($G683)+$LL683/10)</f>
        <v>44483</v>
      </c>
      <c r="I683" s="11">
        <f>DATE(YEAR($H683),MONTH($H683),DAY($H683)+$LL683/10)</f>
        <v>44633</v>
      </c>
      <c r="J683" s="12">
        <f>DATE(YEAR($I683),MONTH($I683),DAY($I683)+$LL683/10)</f>
        <v>44783</v>
      </c>
      <c r="K683" s="15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16"/>
      <c r="AC683" s="16"/>
      <c r="AD683" s="16"/>
      <c r="AE683" s="16"/>
      <c r="AF683" s="16"/>
      <c r="AG683" s="16"/>
      <c r="AH683" s="16"/>
      <c r="AI683" s="16"/>
      <c r="AJ683" s="16"/>
      <c r="AK683" s="16"/>
      <c r="AL683" s="16">
        <v>1</v>
      </c>
      <c r="AM683" s="16"/>
      <c r="AN683" s="16"/>
      <c r="AO683" s="16"/>
      <c r="AP683" s="16"/>
      <c r="AQ683" s="16"/>
      <c r="AR683" s="16"/>
      <c r="AS683" s="16"/>
      <c r="AT683" s="16"/>
      <c r="AU683" s="16"/>
      <c r="AV683" s="16"/>
      <c r="AW683" s="16"/>
      <c r="AX683" s="16"/>
      <c r="AY683" s="16"/>
      <c r="AZ683" s="16"/>
      <c r="BA683" s="16"/>
      <c r="BB683" s="16"/>
      <c r="BC683" s="16"/>
      <c r="BD683" s="16"/>
      <c r="BE683" s="16"/>
      <c r="BF683" s="16"/>
      <c r="BG683" s="16">
        <v>1</v>
      </c>
      <c r="BH683" s="16"/>
      <c r="BI683" s="16"/>
      <c r="BJ683" s="16"/>
      <c r="BK683" s="16"/>
      <c r="BL683" s="16"/>
      <c r="BM683" s="16"/>
      <c r="BN683" s="16"/>
      <c r="BO683" s="16"/>
      <c r="BP683" s="16"/>
      <c r="BQ683" s="16"/>
      <c r="BR683" s="16"/>
      <c r="BS683" s="16"/>
      <c r="BT683" s="16"/>
      <c r="BU683" s="16"/>
      <c r="BV683" s="16"/>
      <c r="BW683" s="16"/>
      <c r="BX683" s="16"/>
      <c r="BY683" s="16"/>
      <c r="BZ683" s="16"/>
      <c r="CA683" s="16"/>
      <c r="CB683" s="16"/>
      <c r="CC683" s="16">
        <v>1</v>
      </c>
      <c r="CD683" s="16"/>
      <c r="CE683" s="16"/>
      <c r="CF683" s="16"/>
      <c r="CG683" s="16"/>
      <c r="CH683" s="16"/>
      <c r="CI683" s="16"/>
      <c r="CJ683" s="16"/>
      <c r="CK683" s="16"/>
      <c r="CL683" s="16"/>
      <c r="CM683" s="16"/>
      <c r="CN683" s="16"/>
      <c r="CO683" s="16"/>
      <c r="CP683" s="16"/>
      <c r="CQ683" s="16"/>
      <c r="CR683" s="16"/>
      <c r="CS683" s="16"/>
      <c r="CT683" s="16"/>
      <c r="CU683" s="16"/>
      <c r="CV683" s="16"/>
      <c r="CW683" s="16"/>
      <c r="CX683" s="16">
        <v>1</v>
      </c>
      <c r="CY683" s="16"/>
      <c r="CZ683" s="16"/>
      <c r="DA683" s="16"/>
      <c r="DB683" s="16"/>
      <c r="DC683" s="16"/>
      <c r="DD683" s="16"/>
      <c r="DE683" s="16"/>
      <c r="DF683" s="16"/>
      <c r="DG683" s="16"/>
      <c r="DH683" s="16"/>
      <c r="DI683" s="16"/>
      <c r="DJ683" s="16"/>
      <c r="DK683" s="16"/>
      <c r="LK683" t="s">
        <v>21</v>
      </c>
      <c r="LL683">
        <v>1500</v>
      </c>
      <c r="LM683" t="s">
        <v>12</v>
      </c>
    </row>
    <row r="684" spans="1:325" ht="15.75" thickBot="1" x14ac:dyDescent="0.3">
      <c r="A684" s="9" t="s">
        <v>12</v>
      </c>
      <c r="B684" s="10" t="s">
        <v>59</v>
      </c>
      <c r="C684" s="10" t="s">
        <v>24</v>
      </c>
      <c r="D684" s="11">
        <v>46863.827777777777</v>
      </c>
      <c r="E684" s="11">
        <f t="shared" si="29"/>
        <v>46832</v>
      </c>
      <c r="F684" s="11">
        <f>DATE(YEAR($E684),MONTH($E684),DAY($E684)+$LL684*30.4/10000)</f>
        <v>50480</v>
      </c>
      <c r="G684" s="11">
        <f>DATE(YEAR($F684),MONTH($F684),DAY($F684)+$LL684*30.4/10000)</f>
        <v>54128</v>
      </c>
      <c r="H684" s="11">
        <f>DATE(YEAR($G684),MONTH($G684),DAY($G684)+$LL684*30.4/10000)</f>
        <v>57776</v>
      </c>
      <c r="I684" s="11">
        <f>DATE(YEAR($H684),MONTH($H684),DAY($H684)+$LL684*30.4/10000)</f>
        <v>61424</v>
      </c>
      <c r="J684" s="12">
        <f>DATE(YEAR($I684),MONTH($I684),DAY($I684)+$LL684*30.4/10000)</f>
        <v>65072</v>
      </c>
      <c r="K684" s="15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16"/>
      <c r="AC684" s="16"/>
      <c r="AD684" s="16"/>
      <c r="AE684" s="16"/>
      <c r="AF684" s="16"/>
      <c r="AG684" s="16"/>
      <c r="AH684" s="16"/>
      <c r="AI684" s="16"/>
      <c r="AJ684" s="16"/>
      <c r="AK684" s="16"/>
      <c r="AL684" s="16"/>
      <c r="AM684" s="16"/>
      <c r="AN684" s="16"/>
      <c r="AO684" s="16"/>
      <c r="AP684" s="16"/>
      <c r="AQ684" s="16"/>
      <c r="AR684" s="16"/>
      <c r="AS684" s="16"/>
      <c r="AT684" s="16"/>
      <c r="AU684" s="16"/>
      <c r="AV684" s="16"/>
      <c r="AW684" s="16"/>
      <c r="AX684" s="16"/>
      <c r="AY684" s="16"/>
      <c r="AZ684" s="16"/>
      <c r="BA684" s="16"/>
      <c r="BB684" s="16"/>
      <c r="BC684" s="16"/>
      <c r="BD684" s="16"/>
      <c r="BE684" s="16"/>
      <c r="BF684" s="16"/>
      <c r="BG684" s="16"/>
      <c r="BH684" s="16"/>
      <c r="BI684" s="16"/>
      <c r="BJ684" s="16"/>
      <c r="BK684" s="16"/>
      <c r="BL684" s="16"/>
      <c r="BM684" s="16"/>
      <c r="BN684" s="16"/>
      <c r="BO684" s="16"/>
      <c r="BP684" s="16"/>
      <c r="BQ684" s="16"/>
      <c r="BR684" s="16"/>
      <c r="BS684" s="16"/>
      <c r="BT684" s="16"/>
      <c r="BU684" s="16"/>
      <c r="BV684" s="16"/>
      <c r="BW684" s="16"/>
      <c r="BX684" s="16"/>
      <c r="BY684" s="16"/>
      <c r="BZ684" s="16"/>
      <c r="CA684" s="16"/>
      <c r="CB684" s="16"/>
      <c r="CC684" s="16"/>
      <c r="CD684" s="16"/>
      <c r="CE684" s="16"/>
      <c r="CF684" s="16"/>
      <c r="CG684" s="16"/>
      <c r="CH684" s="16"/>
      <c r="CI684" s="16"/>
      <c r="CJ684" s="16"/>
      <c r="CK684" s="16"/>
      <c r="CL684" s="16"/>
      <c r="CM684" s="16"/>
      <c r="CN684" s="16"/>
      <c r="CO684" s="16"/>
      <c r="CP684" s="16"/>
      <c r="CQ684" s="16"/>
      <c r="CR684" s="16"/>
      <c r="CS684" s="16"/>
      <c r="CT684" s="16"/>
      <c r="CU684" s="16"/>
      <c r="CV684" s="16"/>
      <c r="CW684" s="16"/>
      <c r="CX684" s="16"/>
      <c r="CY684" s="16"/>
      <c r="CZ684" s="16"/>
      <c r="DA684" s="16"/>
      <c r="DB684" s="16"/>
      <c r="DC684" s="16"/>
      <c r="DD684" s="16"/>
      <c r="DE684" s="16"/>
      <c r="DF684" s="16"/>
      <c r="DG684" s="16"/>
      <c r="DH684" s="16"/>
      <c r="DI684" s="16"/>
      <c r="DJ684" s="16"/>
      <c r="DK684" s="16"/>
      <c r="LK684" t="s">
        <v>15</v>
      </c>
      <c r="LL684">
        <v>1200000</v>
      </c>
      <c r="LM684" t="s">
        <v>12</v>
      </c>
    </row>
    <row r="685" spans="1:325" ht="15.75" thickBot="1" x14ac:dyDescent="0.3">
      <c r="A685" s="9" t="s">
        <v>12</v>
      </c>
      <c r="B685" s="10" t="s">
        <v>59</v>
      </c>
      <c r="C685" s="10" t="s">
        <v>14</v>
      </c>
      <c r="D685" s="11">
        <v>44235.870138888888</v>
      </c>
      <c r="E685" s="11">
        <f>DATE(YEAR($D685),MONTH($D685)-2,DAY($D685))</f>
        <v>44173</v>
      </c>
      <c r="F685" s="11">
        <f>DATE(YEAR($E685),MONTH($E685),DAY($E685)+$LL685*30.4/10000)</f>
        <v>45085</v>
      </c>
      <c r="G685" s="11">
        <f>DATE(YEAR($F685),MONTH($F685),DAY($F685)+$LL685*30.4/10000)</f>
        <v>45997</v>
      </c>
      <c r="H685" s="11">
        <f>DATE(YEAR($G685),MONTH($G685),DAY($G685)+$LL685*30.4/10000)</f>
        <v>46909</v>
      </c>
      <c r="I685" s="11">
        <f>DATE(YEAR($H685),MONTH($H685),DAY($H685)+$LL685*30.4/10000)</f>
        <v>47821</v>
      </c>
      <c r="J685" s="12">
        <f>DATE(YEAR($I685),MONTH($I685),DAY($I685)+$LL685*30.4/10000)</f>
        <v>48733</v>
      </c>
      <c r="K685" s="15"/>
      <c r="L685" s="16"/>
      <c r="M685" s="16"/>
      <c r="N685" s="16"/>
      <c r="O685" s="16"/>
      <c r="P685" s="16"/>
      <c r="Q685" s="16"/>
      <c r="R685" s="16"/>
      <c r="S685" s="16"/>
      <c r="T685" s="16"/>
      <c r="U685" s="16"/>
      <c r="V685" s="16"/>
      <c r="W685" s="16"/>
      <c r="X685" s="16"/>
      <c r="Y685" s="16"/>
      <c r="Z685" s="16"/>
      <c r="AA685" s="16"/>
      <c r="AB685" s="16"/>
      <c r="AC685" s="16"/>
      <c r="AD685" s="16"/>
      <c r="AE685" s="16"/>
      <c r="AF685" s="16"/>
      <c r="AG685" s="16"/>
      <c r="AH685" s="16"/>
      <c r="AI685" s="16"/>
      <c r="AJ685" s="16"/>
      <c r="AK685" s="16"/>
      <c r="AL685" s="16"/>
      <c r="AM685" s="16"/>
      <c r="AN685" s="16"/>
      <c r="AO685" s="16"/>
      <c r="AP685" s="16"/>
      <c r="AQ685" s="16"/>
      <c r="AR685" s="16"/>
      <c r="AS685" s="16"/>
      <c r="AT685" s="16"/>
      <c r="AU685" s="16"/>
      <c r="AV685" s="16"/>
      <c r="AW685" s="16"/>
      <c r="AX685" s="16"/>
      <c r="AY685" s="16"/>
      <c r="AZ685" s="16"/>
      <c r="BA685" s="16"/>
      <c r="BB685" s="16"/>
      <c r="BC685" s="16"/>
      <c r="BD685" s="16"/>
      <c r="BE685" s="16"/>
      <c r="BF685" s="16">
        <v>1</v>
      </c>
      <c r="BG685" s="16"/>
      <c r="BH685" s="16"/>
      <c r="BI685" s="16"/>
      <c r="BJ685" s="16"/>
      <c r="BK685" s="16"/>
      <c r="BL685" s="16"/>
      <c r="BM685" s="16"/>
      <c r="BN685" s="16"/>
      <c r="BO685" s="16"/>
      <c r="BP685" s="16"/>
      <c r="BQ685" s="16"/>
      <c r="BR685" s="16"/>
      <c r="BS685" s="16"/>
      <c r="BT685" s="16"/>
      <c r="BU685" s="16"/>
      <c r="BV685" s="16"/>
      <c r="BW685" s="16"/>
      <c r="BX685" s="16"/>
      <c r="BY685" s="16"/>
      <c r="BZ685" s="16"/>
      <c r="CA685" s="16"/>
      <c r="CB685" s="16"/>
      <c r="CC685" s="16"/>
      <c r="CD685" s="16"/>
      <c r="CE685" s="16"/>
      <c r="CF685" s="16"/>
      <c r="CG685" s="16"/>
      <c r="CH685" s="16"/>
      <c r="CI685" s="16"/>
      <c r="CJ685" s="16"/>
      <c r="CK685" s="16"/>
      <c r="CL685" s="16"/>
      <c r="CM685" s="16"/>
      <c r="CN685" s="16"/>
      <c r="CO685" s="16"/>
      <c r="CP685" s="16"/>
      <c r="CQ685" s="16"/>
      <c r="CR685" s="16"/>
      <c r="CS685" s="16"/>
      <c r="CT685" s="16"/>
      <c r="CU685" s="16"/>
      <c r="CV685" s="16"/>
      <c r="CW685" s="16"/>
      <c r="CX685" s="16"/>
      <c r="CY685" s="16"/>
      <c r="CZ685" s="16"/>
      <c r="DA685" s="16"/>
      <c r="DB685" s="16"/>
      <c r="DC685" s="16"/>
      <c r="DD685" s="16"/>
      <c r="DE685" s="16"/>
      <c r="DF685" s="16"/>
      <c r="DG685" s="16"/>
      <c r="DH685" s="16"/>
      <c r="DI685" s="16"/>
      <c r="DJ685" s="16"/>
      <c r="DK685" s="16"/>
      <c r="LK685" t="s">
        <v>15</v>
      </c>
      <c r="LL685">
        <v>300000</v>
      </c>
      <c r="LM685" t="s">
        <v>12</v>
      </c>
    </row>
    <row r="686" spans="1:325" ht="15.75" thickBot="1" x14ac:dyDescent="0.3">
      <c r="A686" s="9" t="s">
        <v>12</v>
      </c>
      <c r="B686" s="10" t="s">
        <v>59</v>
      </c>
      <c r="C686" s="10" t="s">
        <v>17</v>
      </c>
      <c r="D686" s="11">
        <v>43907.59375</v>
      </c>
      <c r="E686" s="11">
        <f>DATE(YEAR($D686),MONTH($D686)-2,DAY($D686))</f>
        <v>43847</v>
      </c>
      <c r="F686" s="11">
        <f>DATE(YEAR($E686),MONTH($E686)+$LL686,DAY($E686))</f>
        <v>44943</v>
      </c>
      <c r="G686" s="11">
        <f>DATE(YEAR($F686),MONTH($F686)+$LL686,DAY($F686))</f>
        <v>46039</v>
      </c>
      <c r="H686" s="11">
        <f>DATE(YEAR($G686),MONTH($G686)+$LL686,DAY($G686))</f>
        <v>47135</v>
      </c>
      <c r="I686" s="11">
        <f>DATE(YEAR($H686),MONTH($H686)+$LL686,DAY($H686))</f>
        <v>48230</v>
      </c>
      <c r="J686" s="12">
        <f>DATE(YEAR($I686),MONTH($I686)+$LL686,DAY($I686))</f>
        <v>49326</v>
      </c>
      <c r="K686" s="15">
        <v>1</v>
      </c>
      <c r="L686" s="16"/>
      <c r="M686" s="16"/>
      <c r="N686" s="16"/>
      <c r="O686" s="16"/>
      <c r="P686" s="16"/>
      <c r="Q686" s="16"/>
      <c r="R686" s="16"/>
      <c r="S686" s="16"/>
      <c r="T686" s="16"/>
      <c r="U686" s="16"/>
      <c r="V686" s="16"/>
      <c r="W686" s="16"/>
      <c r="X686" s="16"/>
      <c r="Y686" s="16"/>
      <c r="Z686" s="16"/>
      <c r="AA686" s="16"/>
      <c r="AB686" s="16"/>
      <c r="AC686" s="16"/>
      <c r="AD686" s="16"/>
      <c r="AE686" s="16"/>
      <c r="AF686" s="16"/>
      <c r="AG686" s="16"/>
      <c r="AH686" s="16"/>
      <c r="AI686" s="16"/>
      <c r="AJ686" s="16"/>
      <c r="AK686" s="16"/>
      <c r="AL686" s="16"/>
      <c r="AM686" s="16"/>
      <c r="AN686" s="16"/>
      <c r="AO686" s="16"/>
      <c r="AP686" s="16"/>
      <c r="AQ686" s="16"/>
      <c r="AR686" s="16"/>
      <c r="AS686" s="16"/>
      <c r="AT686" s="16"/>
      <c r="AU686" s="16"/>
      <c r="AV686" s="16"/>
      <c r="AW686" s="16"/>
      <c r="AX686" s="16"/>
      <c r="AY686" s="16"/>
      <c r="AZ686" s="16"/>
      <c r="BA686" s="16"/>
      <c r="BB686" s="16"/>
      <c r="BC686" s="16"/>
      <c r="BD686" s="16"/>
      <c r="BE686" s="16"/>
      <c r="BF686" s="16"/>
      <c r="BG686" s="16"/>
      <c r="BH686" s="16"/>
      <c r="BI686" s="16"/>
      <c r="BJ686" s="16"/>
      <c r="BK686" s="16"/>
      <c r="BL686" s="16"/>
      <c r="BM686" s="16"/>
      <c r="BN686" s="16"/>
      <c r="BO686" s="16"/>
      <c r="BP686" s="16"/>
      <c r="BQ686" s="16"/>
      <c r="BR686" s="16"/>
      <c r="BS686" s="16"/>
      <c r="BT686" s="16"/>
      <c r="BU686" s="16"/>
      <c r="BV686" s="16"/>
      <c r="BW686" s="16"/>
      <c r="BX686" s="16"/>
      <c r="BY686" s="16"/>
      <c r="BZ686" s="16"/>
      <c r="CA686" s="16"/>
      <c r="CB686" s="16"/>
      <c r="CC686" s="16"/>
      <c r="CD686" s="16"/>
      <c r="CE686" s="16"/>
      <c r="CF686" s="16"/>
      <c r="CG686" s="16"/>
      <c r="CH686" s="16"/>
      <c r="CI686" s="16"/>
      <c r="CJ686" s="16"/>
      <c r="CK686" s="16"/>
      <c r="CL686" s="16"/>
      <c r="CM686" s="16"/>
      <c r="CN686" s="16"/>
      <c r="CO686" s="16"/>
      <c r="CP686" s="16"/>
      <c r="CQ686" s="16"/>
      <c r="CR686" s="16"/>
      <c r="CS686" s="16"/>
      <c r="CT686" s="16"/>
      <c r="CU686" s="16"/>
      <c r="CV686" s="16"/>
      <c r="CW686" s="16"/>
      <c r="CX686" s="16"/>
      <c r="CY686" s="16"/>
      <c r="CZ686" s="16"/>
      <c r="DA686" s="16"/>
      <c r="DB686" s="16"/>
      <c r="DC686" s="16"/>
      <c r="DD686" s="16"/>
      <c r="DE686" s="16"/>
      <c r="DF686" s="16"/>
      <c r="DG686" s="16"/>
      <c r="DH686" s="16"/>
      <c r="DI686" s="16"/>
      <c r="DJ686" s="16"/>
      <c r="DK686" s="16"/>
      <c r="LK686" t="s">
        <v>18</v>
      </c>
      <c r="LL686">
        <v>36</v>
      </c>
      <c r="LM686" t="s">
        <v>12</v>
      </c>
    </row>
    <row r="687" spans="1:325" ht="15.75" thickBot="1" x14ac:dyDescent="0.3">
      <c r="A687" s="9" t="s">
        <v>12</v>
      </c>
      <c r="B687" s="10" t="s">
        <v>59</v>
      </c>
      <c r="C687" s="10" t="s">
        <v>19</v>
      </c>
      <c r="D687" s="11">
        <v>43911.469444444447</v>
      </c>
      <c r="E687" s="11">
        <f>DATE(YEAR($D687),MONTH($D687)-2,DAY($D687))</f>
        <v>43851</v>
      </c>
      <c r="F687" s="11">
        <f>DATE(YEAR($E687)+$LL687,MONTH($E687),DAY($E687))</f>
        <v>46043</v>
      </c>
      <c r="G687" s="11">
        <f>DATE(YEAR($F687)+$LL687,MONTH($F687),DAY($F687))</f>
        <v>48234</v>
      </c>
      <c r="H687" s="11">
        <f>DATE(YEAR($G687)+$LL687,MONTH($G687),DAY($G687))</f>
        <v>50426</v>
      </c>
      <c r="I687" s="11">
        <f>DATE(YEAR($H687)+$LL687,MONTH($H687),DAY($H687))</f>
        <v>52617</v>
      </c>
      <c r="J687" s="12">
        <f>DATE(YEAR($I687)+$LL687,MONTH($I687),DAY($I687))</f>
        <v>54809</v>
      </c>
      <c r="K687" s="15"/>
      <c r="L687" s="16">
        <v>1</v>
      </c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16"/>
      <c r="AC687" s="16"/>
      <c r="AD687" s="16"/>
      <c r="AE687" s="16"/>
      <c r="AF687" s="16"/>
      <c r="AG687" s="16"/>
      <c r="AH687" s="16"/>
      <c r="AI687" s="16"/>
      <c r="AJ687" s="16"/>
      <c r="AK687" s="16"/>
      <c r="AL687" s="16"/>
      <c r="AM687" s="16"/>
      <c r="AN687" s="16"/>
      <c r="AO687" s="16"/>
      <c r="AP687" s="16"/>
      <c r="AQ687" s="16"/>
      <c r="AR687" s="16"/>
      <c r="AS687" s="16"/>
      <c r="AT687" s="16"/>
      <c r="AU687" s="16"/>
      <c r="AV687" s="16"/>
      <c r="AW687" s="16"/>
      <c r="AX687" s="16"/>
      <c r="AY687" s="16"/>
      <c r="AZ687" s="16"/>
      <c r="BA687" s="16"/>
      <c r="BB687" s="16"/>
      <c r="BC687" s="16"/>
      <c r="BD687" s="16"/>
      <c r="BE687" s="16"/>
      <c r="BF687" s="16"/>
      <c r="BG687" s="16"/>
      <c r="BH687" s="16"/>
      <c r="BI687" s="16"/>
      <c r="BJ687" s="16"/>
      <c r="BK687" s="16"/>
      <c r="BL687" s="16"/>
      <c r="BM687" s="16"/>
      <c r="BN687" s="16"/>
      <c r="BO687" s="16"/>
      <c r="BP687" s="16"/>
      <c r="BQ687" s="16"/>
      <c r="BR687" s="16"/>
      <c r="BS687" s="16"/>
      <c r="BT687" s="16"/>
      <c r="BU687" s="16"/>
      <c r="BV687" s="16"/>
      <c r="BW687" s="16"/>
      <c r="BX687" s="16"/>
      <c r="BY687" s="16"/>
      <c r="BZ687" s="16"/>
      <c r="CA687" s="16"/>
      <c r="CB687" s="16"/>
      <c r="CC687" s="16"/>
      <c r="CD687" s="16"/>
      <c r="CE687" s="16"/>
      <c r="CF687" s="16"/>
      <c r="CG687" s="16"/>
      <c r="CH687" s="16"/>
      <c r="CI687" s="16"/>
      <c r="CJ687" s="16"/>
      <c r="CK687" s="16"/>
      <c r="CL687" s="16"/>
      <c r="CM687" s="16"/>
      <c r="CN687" s="16"/>
      <c r="CO687" s="16"/>
      <c r="CP687" s="16"/>
      <c r="CQ687" s="16"/>
      <c r="CR687" s="16"/>
      <c r="CS687" s="16"/>
      <c r="CT687" s="16"/>
      <c r="CU687" s="16"/>
      <c r="CV687" s="16"/>
      <c r="CW687" s="16"/>
      <c r="CX687" s="16"/>
      <c r="CY687" s="16"/>
      <c r="CZ687" s="16"/>
      <c r="DA687" s="16"/>
      <c r="DB687" s="16"/>
      <c r="DC687" s="16"/>
      <c r="DD687" s="16"/>
      <c r="DE687" s="16"/>
      <c r="DF687" s="16"/>
      <c r="DG687" s="16"/>
      <c r="DH687" s="16"/>
      <c r="DI687" s="16"/>
      <c r="DJ687" s="16"/>
      <c r="DK687" s="16"/>
      <c r="LK687" t="s">
        <v>16</v>
      </c>
      <c r="LL687">
        <v>6</v>
      </c>
      <c r="LM687" t="s">
        <v>12</v>
      </c>
    </row>
    <row r="688" spans="1:325" ht="15.75" thickBot="1" x14ac:dyDescent="0.3">
      <c r="A688" s="9" t="s">
        <v>12</v>
      </c>
      <c r="B688" s="10" t="s">
        <v>59</v>
      </c>
      <c r="C688" s="10" t="s">
        <v>20</v>
      </c>
      <c r="D688" s="11">
        <v>44135.774305555555</v>
      </c>
      <c r="E688" s="11">
        <f>DATE(YEAR($D688),MONTH($D688)-1,DAY($D688))</f>
        <v>44105</v>
      </c>
      <c r="F688" s="11">
        <f>DATE(YEAR($E688),MONTH($E688),DAY($E688)+$LL688/10)</f>
        <v>44405</v>
      </c>
      <c r="G688" s="11">
        <f>DATE(YEAR($F688),MONTH($F688),DAY($F688)+$LL688/10)</f>
        <v>44705</v>
      </c>
      <c r="H688" s="11">
        <f>DATE(YEAR($G688),MONTH($G688),DAY($G688)+$LL688/10)</f>
        <v>45005</v>
      </c>
      <c r="I688" s="11">
        <f>DATE(YEAR($H688),MONTH($H688),DAY($H688)+$LL688/10)</f>
        <v>45305</v>
      </c>
      <c r="J688" s="12">
        <f>DATE(YEAR($I688),MONTH($I688),DAY($I688)+$LL688/10)</f>
        <v>45605</v>
      </c>
      <c r="K688" s="15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16"/>
      <c r="AC688" s="16"/>
      <c r="AD688" s="16"/>
      <c r="AE688" s="16"/>
      <c r="AF688" s="16"/>
      <c r="AG688" s="16"/>
      <c r="AH688" s="16"/>
      <c r="AI688" s="16"/>
      <c r="AJ688" s="16"/>
      <c r="AK688" s="16"/>
      <c r="AL688" s="16"/>
      <c r="AM688" s="16"/>
      <c r="AN688" s="16"/>
      <c r="AO688" s="16"/>
      <c r="AP688" s="16"/>
      <c r="AQ688" s="16"/>
      <c r="AR688" s="16"/>
      <c r="AS688" s="16"/>
      <c r="AT688" s="16"/>
      <c r="AU688" s="16"/>
      <c r="AV688" s="16">
        <v>1</v>
      </c>
      <c r="AW688" s="16"/>
      <c r="AX688" s="16"/>
      <c r="AY688" s="16"/>
      <c r="AZ688" s="16"/>
      <c r="BA688" s="16"/>
      <c r="BB688" s="16"/>
      <c r="BC688" s="16"/>
      <c r="BD688" s="16"/>
      <c r="BE688" s="16"/>
      <c r="BF688" s="16"/>
      <c r="BG688" s="16"/>
      <c r="BH688" s="16"/>
      <c r="BI688" s="16"/>
      <c r="BJ688" s="16"/>
      <c r="BK688" s="16"/>
      <c r="BL688" s="16"/>
      <c r="BM688" s="16"/>
      <c r="BN688" s="16"/>
      <c r="BO688" s="16"/>
      <c r="BP688" s="16"/>
      <c r="BQ688" s="16"/>
      <c r="BR688" s="16"/>
      <c r="BS688" s="16"/>
      <c r="BT688" s="16"/>
      <c r="BU688" s="16"/>
      <c r="BV688" s="16"/>
      <c r="BW688" s="16"/>
      <c r="BX688" s="16"/>
      <c r="BY688" s="16"/>
      <c r="BZ688" s="16"/>
      <c r="CA688" s="16"/>
      <c r="CB688" s="16"/>
      <c r="CC688" s="16"/>
      <c r="CD688" s="16"/>
      <c r="CE688" s="16"/>
      <c r="CF688" s="16"/>
      <c r="CG688" s="16"/>
      <c r="CH688" s="16"/>
      <c r="CI688" s="16"/>
      <c r="CJ688" s="16"/>
      <c r="CK688" s="16"/>
      <c r="CL688" s="16"/>
      <c r="CM688" s="16">
        <v>1</v>
      </c>
      <c r="CN688" s="16"/>
      <c r="CO688" s="16"/>
      <c r="CP688" s="16"/>
      <c r="CQ688" s="16"/>
      <c r="CR688" s="16"/>
      <c r="CS688" s="16"/>
      <c r="CT688" s="16"/>
      <c r="CU688" s="16"/>
      <c r="CV688" s="16"/>
      <c r="CW688" s="16"/>
      <c r="CX688" s="16"/>
      <c r="CY688" s="16"/>
      <c r="CZ688" s="16"/>
      <c r="DA688" s="16"/>
      <c r="DB688" s="16"/>
      <c r="DC688" s="16"/>
      <c r="DD688" s="16"/>
      <c r="DE688" s="16"/>
      <c r="DF688" s="16"/>
      <c r="DG688" s="16"/>
      <c r="DH688" s="16"/>
      <c r="DI688" s="16"/>
      <c r="DJ688" s="16"/>
      <c r="DK688" s="16"/>
      <c r="LK688" t="s">
        <v>21</v>
      </c>
      <c r="LL688">
        <v>3000</v>
      </c>
      <c r="LM688" t="s">
        <v>12</v>
      </c>
    </row>
    <row r="689" spans="1:325" ht="15.75" thickBot="1" x14ac:dyDescent="0.3">
      <c r="A689" s="9" t="s">
        <v>12</v>
      </c>
      <c r="B689" s="10" t="s">
        <v>59</v>
      </c>
      <c r="C689" s="10" t="s">
        <v>22</v>
      </c>
      <c r="D689" s="11">
        <v>44003.638888888891</v>
      </c>
      <c r="E689" s="11">
        <f>DATE(YEAR($D689),MONTH($D689)-2,DAY($D689))</f>
        <v>43942</v>
      </c>
      <c r="F689" s="11">
        <f>DATE(YEAR($E689),MONTH($E689)+$LL689,DAY($E689))</f>
        <v>44672</v>
      </c>
      <c r="G689" s="11">
        <f>DATE(YEAR($F689),MONTH($F689)+$LL689,DAY($F689))</f>
        <v>45403</v>
      </c>
      <c r="H689" s="11">
        <f>DATE(YEAR($G689),MONTH($G689)+$LL689,DAY($G689))</f>
        <v>46133</v>
      </c>
      <c r="I689" s="11">
        <f>DATE(YEAR($H689),MONTH($H689)+$LL689,DAY($H689))</f>
        <v>46864</v>
      </c>
      <c r="J689" s="12">
        <f>DATE(YEAR($I689),MONTH($I689)+$LL689,DAY($I689))</f>
        <v>47594</v>
      </c>
      <c r="K689" s="15"/>
      <c r="L689" s="16"/>
      <c r="M689" s="16"/>
      <c r="N689" s="16"/>
      <c r="O689" s="16"/>
      <c r="P689" s="16"/>
      <c r="Q689" s="16"/>
      <c r="R689" s="16"/>
      <c r="S689" s="16"/>
      <c r="T689" s="16"/>
      <c r="U689" s="16"/>
      <c r="V689" s="16"/>
      <c r="W689" s="16"/>
      <c r="X689" s="16"/>
      <c r="Y689" s="16">
        <v>1</v>
      </c>
      <c r="Z689" s="16"/>
      <c r="AA689" s="16"/>
      <c r="AB689" s="16"/>
      <c r="AC689" s="16"/>
      <c r="AD689" s="16"/>
      <c r="AE689" s="16"/>
      <c r="AF689" s="16"/>
      <c r="AG689" s="16"/>
      <c r="AH689" s="16"/>
      <c r="AI689" s="16"/>
      <c r="AJ689" s="16"/>
      <c r="AK689" s="16"/>
      <c r="AL689" s="16"/>
      <c r="AM689" s="16"/>
      <c r="AN689" s="16"/>
      <c r="AO689" s="16"/>
      <c r="AP689" s="16"/>
      <c r="AQ689" s="16"/>
      <c r="AR689" s="16"/>
      <c r="AS689" s="16"/>
      <c r="AT689" s="16"/>
      <c r="AU689" s="16"/>
      <c r="AV689" s="16"/>
      <c r="AW689" s="16"/>
      <c r="AX689" s="16"/>
      <c r="AY689" s="16"/>
      <c r="AZ689" s="16"/>
      <c r="BA689" s="16"/>
      <c r="BB689" s="16"/>
      <c r="BC689" s="16"/>
      <c r="BD689" s="16"/>
      <c r="BE689" s="16"/>
      <c r="BF689" s="16"/>
      <c r="BG689" s="16"/>
      <c r="BH689" s="16"/>
      <c r="BI689" s="16"/>
      <c r="BJ689" s="16"/>
      <c r="BK689" s="16"/>
      <c r="BL689" s="16"/>
      <c r="BM689" s="16"/>
      <c r="BN689" s="16"/>
      <c r="BO689" s="16"/>
      <c r="BP689" s="16"/>
      <c r="BQ689" s="16"/>
      <c r="BR689" s="16"/>
      <c r="BS689" s="16"/>
      <c r="BT689" s="16"/>
      <c r="BU689" s="16"/>
      <c r="BV689" s="16"/>
      <c r="BW689" s="16"/>
      <c r="BX689" s="16"/>
      <c r="BY689" s="16"/>
      <c r="BZ689" s="16"/>
      <c r="CA689" s="16"/>
      <c r="CB689" s="16"/>
      <c r="CC689" s="16"/>
      <c r="CD689" s="16"/>
      <c r="CE689" s="16"/>
      <c r="CF689" s="16"/>
      <c r="CG689" s="16"/>
      <c r="CH689" s="16"/>
      <c r="CI689" s="16"/>
      <c r="CJ689" s="16"/>
      <c r="CK689" s="16"/>
      <c r="CL689" s="16"/>
      <c r="CM689" s="16"/>
      <c r="CN689" s="16"/>
      <c r="CO689" s="16"/>
      <c r="CP689" s="16"/>
      <c r="CQ689" s="16"/>
      <c r="CR689" s="16"/>
      <c r="CS689" s="16"/>
      <c r="CT689" s="16"/>
      <c r="CU689" s="16"/>
      <c r="CV689" s="16"/>
      <c r="CW689" s="16"/>
      <c r="CX689" s="16"/>
      <c r="CY689" s="16"/>
      <c r="CZ689" s="16"/>
      <c r="DA689" s="16"/>
      <c r="DB689" s="16"/>
      <c r="DC689" s="16"/>
      <c r="DD689" s="16"/>
      <c r="DE689" s="16"/>
      <c r="DF689" s="16"/>
      <c r="DG689" s="16"/>
      <c r="DH689" s="16"/>
      <c r="DI689" s="16"/>
      <c r="DJ689" s="16"/>
      <c r="DK689" s="16"/>
      <c r="LK689" t="s">
        <v>18</v>
      </c>
      <c r="LL689">
        <v>24</v>
      </c>
      <c r="LM689" t="s">
        <v>12</v>
      </c>
    </row>
    <row r="690" spans="1:325" ht="15.75" thickBot="1" x14ac:dyDescent="0.3">
      <c r="A690" s="9" t="s">
        <v>12</v>
      </c>
      <c r="B690" s="10" t="s">
        <v>59</v>
      </c>
      <c r="C690" s="10" t="s">
        <v>14</v>
      </c>
      <c r="D690" s="11">
        <v>48058.43472222222</v>
      </c>
      <c r="E690" s="11">
        <f>DATE(YEAR($D690),MONTH($D690)-2,DAY($D690))</f>
        <v>47997</v>
      </c>
      <c r="F690" s="11">
        <f>DATE(YEAR($E690)+$LL690,MONTH($E690),DAY($E690))</f>
        <v>52380</v>
      </c>
      <c r="G690" s="11">
        <f>DATE(YEAR($F690)+$LL690,MONTH($F690),DAY($F690))</f>
        <v>56763</v>
      </c>
      <c r="H690" s="11">
        <f>DATE(YEAR($G690)+$LL690,MONTH($G690),DAY($G690))</f>
        <v>61146</v>
      </c>
      <c r="I690" s="11">
        <f>DATE(YEAR($H690)+$LL690,MONTH($H690),DAY($H690))</f>
        <v>65529</v>
      </c>
      <c r="J690" s="12">
        <f>DATE(YEAR($I690)+$LL690,MONTH($I690),DAY($I690))</f>
        <v>69912</v>
      </c>
      <c r="K690" s="15"/>
      <c r="L690" s="16"/>
      <c r="M690" s="16"/>
      <c r="N690" s="16"/>
      <c r="O690" s="16"/>
      <c r="P690" s="16"/>
      <c r="Q690" s="16"/>
      <c r="R690" s="16"/>
      <c r="S690" s="16"/>
      <c r="T690" s="16"/>
      <c r="U690" s="16"/>
      <c r="V690" s="16"/>
      <c r="W690" s="16"/>
      <c r="X690" s="16"/>
      <c r="Y690" s="16"/>
      <c r="Z690" s="16"/>
      <c r="AA690" s="16"/>
      <c r="AB690" s="16"/>
      <c r="AC690" s="16"/>
      <c r="AD690" s="16"/>
      <c r="AE690" s="16"/>
      <c r="AF690" s="16"/>
      <c r="AG690" s="16"/>
      <c r="AH690" s="16"/>
      <c r="AI690" s="16"/>
      <c r="AJ690" s="16"/>
      <c r="AK690" s="16"/>
      <c r="AL690" s="16"/>
      <c r="AM690" s="16"/>
      <c r="AN690" s="16"/>
      <c r="AO690" s="16"/>
      <c r="AP690" s="16"/>
      <c r="AQ690" s="16"/>
      <c r="AR690" s="16"/>
      <c r="AS690" s="16"/>
      <c r="AT690" s="16"/>
      <c r="AU690" s="16"/>
      <c r="AV690" s="16"/>
      <c r="AW690" s="16"/>
      <c r="AX690" s="16"/>
      <c r="AY690" s="16"/>
      <c r="AZ690" s="16"/>
      <c r="BA690" s="16"/>
      <c r="BB690" s="16"/>
      <c r="BC690" s="16"/>
      <c r="BD690" s="16"/>
      <c r="BE690" s="16"/>
      <c r="BF690" s="16"/>
      <c r="BG690" s="16"/>
      <c r="BH690" s="16"/>
      <c r="BI690" s="16"/>
      <c r="BJ690" s="16"/>
      <c r="BK690" s="16"/>
      <c r="BL690" s="16"/>
      <c r="BM690" s="16"/>
      <c r="BN690" s="16"/>
      <c r="BO690" s="16"/>
      <c r="BP690" s="16"/>
      <c r="BQ690" s="16"/>
      <c r="BR690" s="16"/>
      <c r="BS690" s="16"/>
      <c r="BT690" s="16"/>
      <c r="BU690" s="16"/>
      <c r="BV690" s="16"/>
      <c r="BW690" s="16"/>
      <c r="BX690" s="16"/>
      <c r="BY690" s="16"/>
      <c r="BZ690" s="16"/>
      <c r="CA690" s="16"/>
      <c r="CB690" s="16"/>
      <c r="CC690" s="16"/>
      <c r="CD690" s="16"/>
      <c r="CE690" s="16"/>
      <c r="CF690" s="16"/>
      <c r="CG690" s="16"/>
      <c r="CH690" s="16"/>
      <c r="CI690" s="16"/>
      <c r="CJ690" s="16"/>
      <c r="CK690" s="16"/>
      <c r="CL690" s="16"/>
      <c r="CM690" s="16"/>
      <c r="CN690" s="16"/>
      <c r="CO690" s="16"/>
      <c r="CP690" s="16"/>
      <c r="CQ690" s="16"/>
      <c r="CR690" s="16"/>
      <c r="CS690" s="16"/>
      <c r="CT690" s="16"/>
      <c r="CU690" s="16"/>
      <c r="CV690" s="16"/>
      <c r="CW690" s="16"/>
      <c r="CX690" s="16"/>
      <c r="CY690" s="16"/>
      <c r="CZ690" s="16"/>
      <c r="DA690" s="16"/>
      <c r="DB690" s="16"/>
      <c r="DC690" s="16"/>
      <c r="DD690" s="16"/>
      <c r="DE690" s="16"/>
      <c r="DF690" s="16"/>
      <c r="DG690" s="16"/>
      <c r="DH690" s="16"/>
      <c r="DI690" s="16"/>
      <c r="DJ690" s="16"/>
      <c r="DK690" s="16"/>
      <c r="LK690" t="s">
        <v>16</v>
      </c>
      <c r="LL690">
        <v>12</v>
      </c>
      <c r="LM690" t="s">
        <v>12</v>
      </c>
    </row>
    <row r="691" spans="1:325" ht="15.75" thickBot="1" x14ac:dyDescent="0.3">
      <c r="A691" s="9" t="s">
        <v>12</v>
      </c>
      <c r="B691" s="10" t="s">
        <v>59</v>
      </c>
      <c r="C691" s="10" t="s">
        <v>39</v>
      </c>
      <c r="D691" s="11">
        <v>47577.091666666667</v>
      </c>
      <c r="E691" s="11">
        <f>DATE(YEAR($D691),MONTH($D691)-2,DAY($D691))</f>
        <v>47518</v>
      </c>
      <c r="F691" s="11">
        <f>DATE(YEAR($E691)+$LL691,MONTH($E691),DAY($E691))</f>
        <v>51901</v>
      </c>
      <c r="G691" s="11">
        <f>DATE(YEAR($F691)+$LL691,MONTH($F691),DAY($F691))</f>
        <v>56284</v>
      </c>
      <c r="H691" s="11">
        <f>DATE(YEAR($G691)+$LL691,MONTH($G691),DAY($G691))</f>
        <v>60667</v>
      </c>
      <c r="I691" s="11">
        <f>DATE(YEAR($H691)+$LL691,MONTH($H691),DAY($H691))</f>
        <v>65050</v>
      </c>
      <c r="J691" s="12">
        <f>DATE(YEAR($I691)+$LL691,MONTH($I691),DAY($I691))</f>
        <v>69433</v>
      </c>
      <c r="K691" s="15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16"/>
      <c r="AC691" s="16"/>
      <c r="AD691" s="16"/>
      <c r="AE691" s="16"/>
      <c r="AF691" s="16"/>
      <c r="AG691" s="16"/>
      <c r="AH691" s="16"/>
      <c r="AI691" s="16"/>
      <c r="AJ691" s="16"/>
      <c r="AK691" s="16"/>
      <c r="AL691" s="16"/>
      <c r="AM691" s="16"/>
      <c r="AN691" s="16"/>
      <c r="AO691" s="16"/>
      <c r="AP691" s="16"/>
      <c r="AQ691" s="16"/>
      <c r="AR691" s="16"/>
      <c r="AS691" s="16"/>
      <c r="AT691" s="16"/>
      <c r="AU691" s="16"/>
      <c r="AV691" s="16"/>
      <c r="AW691" s="16"/>
      <c r="AX691" s="16"/>
      <c r="AY691" s="16"/>
      <c r="AZ691" s="16"/>
      <c r="BA691" s="16"/>
      <c r="BB691" s="16"/>
      <c r="BC691" s="16"/>
      <c r="BD691" s="16"/>
      <c r="BE691" s="16"/>
      <c r="BF691" s="16"/>
      <c r="BG691" s="16"/>
      <c r="BH691" s="16"/>
      <c r="BI691" s="16"/>
      <c r="BJ691" s="16"/>
      <c r="BK691" s="16"/>
      <c r="BL691" s="16"/>
      <c r="BM691" s="16"/>
      <c r="BN691" s="16"/>
      <c r="BO691" s="16"/>
      <c r="BP691" s="16"/>
      <c r="BQ691" s="16"/>
      <c r="BR691" s="16"/>
      <c r="BS691" s="16"/>
      <c r="BT691" s="16"/>
      <c r="BU691" s="16"/>
      <c r="BV691" s="16"/>
      <c r="BW691" s="16"/>
      <c r="BX691" s="16"/>
      <c r="BY691" s="16"/>
      <c r="BZ691" s="16"/>
      <c r="CA691" s="16"/>
      <c r="CB691" s="16"/>
      <c r="CC691" s="16"/>
      <c r="CD691" s="16"/>
      <c r="CE691" s="16"/>
      <c r="CF691" s="16"/>
      <c r="CG691" s="16"/>
      <c r="CH691" s="16"/>
      <c r="CI691" s="16"/>
      <c r="CJ691" s="16"/>
      <c r="CK691" s="16"/>
      <c r="CL691" s="16"/>
      <c r="CM691" s="16"/>
      <c r="CN691" s="16"/>
      <c r="CO691" s="16"/>
      <c r="CP691" s="16"/>
      <c r="CQ691" s="16"/>
      <c r="CR691" s="16"/>
      <c r="CS691" s="16"/>
      <c r="CT691" s="16"/>
      <c r="CU691" s="16"/>
      <c r="CV691" s="16"/>
      <c r="CW691" s="16"/>
      <c r="CX691" s="16"/>
      <c r="CY691" s="16"/>
      <c r="CZ691" s="16"/>
      <c r="DA691" s="16"/>
      <c r="DB691" s="16"/>
      <c r="DC691" s="16"/>
      <c r="DD691" s="16"/>
      <c r="DE691" s="16"/>
      <c r="DF691" s="16"/>
      <c r="DG691" s="16"/>
      <c r="DH691" s="16"/>
      <c r="DI691" s="16"/>
      <c r="DJ691" s="16"/>
      <c r="DK691" s="16"/>
      <c r="LK691" t="s">
        <v>16</v>
      </c>
      <c r="LL691">
        <v>12</v>
      </c>
      <c r="LM691" t="s">
        <v>12</v>
      </c>
    </row>
    <row r="692" spans="1:325" ht="15.75" thickBot="1" x14ac:dyDescent="0.3">
      <c r="A692" s="9" t="s">
        <v>12</v>
      </c>
      <c r="B692" s="10" t="s">
        <v>59</v>
      </c>
      <c r="C692" s="10" t="s">
        <v>43</v>
      </c>
      <c r="D692" s="11">
        <v>44604.976388888892</v>
      </c>
      <c r="E692" s="11">
        <f>DATE(YEAR($D692),MONTH($D692)-1,DAY($D692))</f>
        <v>44573</v>
      </c>
      <c r="F692" s="11">
        <f>DATE(YEAR($E692),MONTH($E692),DAY($E692)+$LL692*30.4/10000)</f>
        <v>45302</v>
      </c>
      <c r="G692" s="11">
        <f>DATE(YEAR($F692),MONTH($F692),DAY($F692)+$LL692*30.4/10000)</f>
        <v>46031</v>
      </c>
      <c r="H692" s="11">
        <f>DATE(YEAR($G692),MONTH($G692),DAY($G692)+$LL692*30.4/10000)</f>
        <v>46760</v>
      </c>
      <c r="I692" s="11">
        <f>DATE(YEAR($H692),MONTH($H692),DAY($H692)+$LL692*30.4/10000)</f>
        <v>47489</v>
      </c>
      <c r="J692" s="12">
        <f>DATE(YEAR($I692),MONTH($I692),DAY($I692)+$LL692*30.4/10000)</f>
        <v>48218</v>
      </c>
      <c r="K692" s="15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16"/>
      <c r="AC692" s="16"/>
      <c r="AD692" s="16"/>
      <c r="AE692" s="16"/>
      <c r="AF692" s="16"/>
      <c r="AG692" s="16"/>
      <c r="AH692" s="16"/>
      <c r="AI692" s="16"/>
      <c r="AJ692" s="16"/>
      <c r="AK692" s="16"/>
      <c r="AL692" s="16"/>
      <c r="AM692" s="16"/>
      <c r="AN692" s="16"/>
      <c r="AO692" s="16"/>
      <c r="AP692" s="16"/>
      <c r="AQ692" s="16"/>
      <c r="AR692" s="16"/>
      <c r="AS692" s="16"/>
      <c r="AT692" s="16"/>
      <c r="AU692" s="16"/>
      <c r="AV692" s="16"/>
      <c r="AW692" s="16"/>
      <c r="AX692" s="16"/>
      <c r="AY692" s="16"/>
      <c r="AZ692" s="16"/>
      <c r="BA692" s="16"/>
      <c r="BB692" s="16"/>
      <c r="BC692" s="16"/>
      <c r="BD692" s="16"/>
      <c r="BE692" s="16"/>
      <c r="BF692" s="16"/>
      <c r="BG692" s="16"/>
      <c r="BH692" s="16"/>
      <c r="BI692" s="16"/>
      <c r="BJ692" s="16"/>
      <c r="BK692" s="16"/>
      <c r="BL692" s="16"/>
      <c r="BM692" s="16"/>
      <c r="BN692" s="16"/>
      <c r="BO692" s="16"/>
      <c r="BP692" s="16"/>
      <c r="BQ692" s="16"/>
      <c r="BR692" s="16"/>
      <c r="BS692" s="16"/>
      <c r="BT692" s="16"/>
      <c r="BU692" s="16"/>
      <c r="BV692" s="16"/>
      <c r="BW692" s="16"/>
      <c r="BX692" s="16"/>
      <c r="BY692" s="16"/>
      <c r="BZ692" s="16"/>
      <c r="CA692" s="16"/>
      <c r="CB692" s="16"/>
      <c r="CC692" s="16"/>
      <c r="CD692" s="16"/>
      <c r="CE692" s="16"/>
      <c r="CF692" s="16"/>
      <c r="CG692" s="16"/>
      <c r="CH692" s="16"/>
      <c r="CI692" s="16"/>
      <c r="CJ692" s="16"/>
      <c r="CK692" s="16"/>
      <c r="CL692" s="16"/>
      <c r="CM692" s="16"/>
      <c r="CN692" s="16"/>
      <c r="CO692" s="16"/>
      <c r="CP692" s="16"/>
      <c r="CQ692" s="16"/>
      <c r="CR692" s="16"/>
      <c r="CS692" s="16"/>
      <c r="CT692" s="16"/>
      <c r="CU692" s="16"/>
      <c r="CV692" s="16"/>
      <c r="CW692" s="16"/>
      <c r="CX692" s="16"/>
      <c r="CY692" s="16"/>
      <c r="CZ692" s="16"/>
      <c r="DA692" s="16"/>
      <c r="DB692" s="16"/>
      <c r="DC692" s="16"/>
      <c r="DD692" s="16"/>
      <c r="DE692" s="16"/>
      <c r="DF692" s="16"/>
      <c r="DG692" s="16"/>
      <c r="DH692" s="16"/>
      <c r="DI692" s="16"/>
      <c r="DJ692" s="16"/>
      <c r="DK692" s="16">
        <v>1</v>
      </c>
      <c r="LK692" t="s">
        <v>15</v>
      </c>
      <c r="LL692">
        <v>240000</v>
      </c>
      <c r="LM692" t="s">
        <v>12</v>
      </c>
    </row>
    <row r="693" spans="1:325" ht="15.75" thickBot="1" x14ac:dyDescent="0.3">
      <c r="A693" s="9" t="s">
        <v>12</v>
      </c>
      <c r="B693" s="10" t="s">
        <v>59</v>
      </c>
      <c r="C693" s="10" t="s">
        <v>44</v>
      </c>
      <c r="D693" s="11">
        <v>43960.616666666669</v>
      </c>
      <c r="E693" s="11">
        <f>DATE(YEAR($D693),MONTH($D693),DAY($D693)-7)</f>
        <v>43953</v>
      </c>
      <c r="F693" s="11">
        <f>DATE(YEAR($E693),MONTH($E693)+$LL693,DAY($E693))</f>
        <v>44532</v>
      </c>
      <c r="G693" s="11">
        <f>DATE(YEAR($F693),MONTH($F693)+$LL693,DAY($F693))</f>
        <v>45109</v>
      </c>
      <c r="H693" s="11">
        <f>DATE(YEAR($G693),MONTH($G693)+$LL693,DAY($G693))</f>
        <v>45690</v>
      </c>
      <c r="I693" s="11">
        <f>DATE(YEAR($H693),MONTH($H693)+$LL693,DAY($H693))</f>
        <v>46267</v>
      </c>
      <c r="J693" s="12">
        <f>DATE(YEAR($I693),MONTH($I693)+$LL693,DAY($I693))</f>
        <v>46845</v>
      </c>
      <c r="K693" s="15"/>
      <c r="L693" s="16"/>
      <c r="M693" s="16"/>
      <c r="N693" s="16"/>
      <c r="O693" s="16"/>
      <c r="P693" s="16"/>
      <c r="Q693" s="16"/>
      <c r="R693" s="16"/>
      <c r="S693" s="16"/>
      <c r="T693" s="16"/>
      <c r="U693" s="16"/>
      <c r="V693" s="16"/>
      <c r="W693" s="16"/>
      <c r="X693" s="16"/>
      <c r="Y693" s="16"/>
      <c r="Z693" s="16">
        <v>1</v>
      </c>
      <c r="AA693" s="16"/>
      <c r="AB693" s="16"/>
      <c r="AC693" s="16"/>
      <c r="AD693" s="16"/>
      <c r="AE693" s="16"/>
      <c r="AF693" s="16"/>
      <c r="AG693" s="16"/>
      <c r="AH693" s="16"/>
      <c r="AI693" s="16"/>
      <c r="AJ693" s="16"/>
      <c r="AK693" s="16"/>
      <c r="AL693" s="16"/>
      <c r="AM693" s="16"/>
      <c r="AN693" s="16"/>
      <c r="AO693" s="16"/>
      <c r="AP693" s="16"/>
      <c r="AQ693" s="16"/>
      <c r="AR693" s="16"/>
      <c r="AS693" s="16"/>
      <c r="AT693" s="16"/>
      <c r="AU693" s="16"/>
      <c r="AV693" s="16"/>
      <c r="AW693" s="16"/>
      <c r="AX693" s="16"/>
      <c r="AY693" s="16"/>
      <c r="AZ693" s="16"/>
      <c r="BA693" s="16"/>
      <c r="BB693" s="16"/>
      <c r="BC693" s="16"/>
      <c r="BD693" s="16"/>
      <c r="BE693" s="16"/>
      <c r="BF693" s="16"/>
      <c r="BG693" s="16"/>
      <c r="BH693" s="16"/>
      <c r="BI693" s="16"/>
      <c r="BJ693" s="16"/>
      <c r="BK693" s="16"/>
      <c r="BL693" s="16"/>
      <c r="BM693" s="16"/>
      <c r="BN693" s="16"/>
      <c r="BO693" s="16"/>
      <c r="BP693" s="16"/>
      <c r="BQ693" s="16"/>
      <c r="BR693" s="16"/>
      <c r="BS693" s="16"/>
      <c r="BT693" s="16"/>
      <c r="BU693" s="16"/>
      <c r="BV693" s="16"/>
      <c r="BW693" s="16"/>
      <c r="BX693" s="16"/>
      <c r="BY693" s="16"/>
      <c r="BZ693" s="16"/>
      <c r="CA693" s="16"/>
      <c r="CB693" s="16"/>
      <c r="CC693" s="16"/>
      <c r="CD693" s="16"/>
      <c r="CE693" s="16"/>
      <c r="CF693" s="16"/>
      <c r="CG693" s="16"/>
      <c r="CH693" s="16"/>
      <c r="CI693" s="16"/>
      <c r="CJ693" s="16"/>
      <c r="CK693" s="16"/>
      <c r="CL693" s="16"/>
      <c r="CM693" s="16"/>
      <c r="CN693" s="16"/>
      <c r="CO693" s="16"/>
      <c r="CP693" s="16"/>
      <c r="CQ693" s="16"/>
      <c r="CR693" s="16"/>
      <c r="CS693" s="16"/>
      <c r="CT693" s="16"/>
      <c r="CU693" s="16"/>
      <c r="CV693" s="16"/>
      <c r="CW693" s="16"/>
      <c r="CX693" s="16"/>
      <c r="CY693" s="16"/>
      <c r="CZ693" s="16"/>
      <c r="DA693" s="16"/>
      <c r="DB693" s="16"/>
      <c r="DC693" s="16"/>
      <c r="DD693" s="16"/>
      <c r="DE693" s="16">
        <v>1</v>
      </c>
      <c r="DF693" s="16"/>
      <c r="DG693" s="16"/>
      <c r="DH693" s="16"/>
      <c r="DI693" s="16"/>
      <c r="DJ693" s="16"/>
      <c r="DK693" s="16"/>
      <c r="LK693" t="s">
        <v>18</v>
      </c>
      <c r="LL693">
        <v>19</v>
      </c>
      <c r="LM693" t="s">
        <v>12</v>
      </c>
    </row>
    <row r="694" spans="1:325" ht="15.75" thickBot="1" x14ac:dyDescent="0.3">
      <c r="A694" s="9" t="s">
        <v>12</v>
      </c>
      <c r="B694" s="10" t="s">
        <v>59</v>
      </c>
      <c r="C694" s="10" t="s">
        <v>45</v>
      </c>
      <c r="D694" s="11">
        <v>44050.907638888886</v>
      </c>
      <c r="E694" s="11">
        <f>DATE(YEAR($D694),MONTH($D694),DAY($D694)-7)</f>
        <v>44043</v>
      </c>
      <c r="F694" s="11">
        <f>DATE(YEAR($E694),MONTH($E694)+$LL694,DAY($E694))</f>
        <v>44439</v>
      </c>
      <c r="G694" s="11">
        <f>DATE(YEAR($F694),MONTH($F694)+$LL694,DAY($F694))</f>
        <v>44835</v>
      </c>
      <c r="H694" s="11">
        <f>DATE(YEAR($G694),MONTH($G694)+$LL694,DAY($G694))</f>
        <v>45231</v>
      </c>
      <c r="I694" s="11">
        <f>DATE(YEAR($H694),MONTH($H694)+$LL694,DAY($H694))</f>
        <v>45627</v>
      </c>
      <c r="J694" s="12">
        <f>DATE(YEAR($I694),MONTH($I694)+$LL694,DAY($I694))</f>
        <v>46023</v>
      </c>
      <c r="K694" s="15"/>
      <c r="L694" s="16"/>
      <c r="M694" s="16"/>
      <c r="N694" s="16"/>
      <c r="O694" s="16"/>
      <c r="P694" s="16"/>
      <c r="Q694" s="16"/>
      <c r="R694" s="16"/>
      <c r="S694" s="16"/>
      <c r="T694" s="16"/>
      <c r="U694" s="16"/>
      <c r="V694" s="16"/>
      <c r="W694" s="16"/>
      <c r="X694" s="16"/>
      <c r="Y694" s="16"/>
      <c r="Z694" s="16"/>
      <c r="AA694" s="16"/>
      <c r="AB694" s="16"/>
      <c r="AC694" s="16"/>
      <c r="AD694" s="16"/>
      <c r="AE694" s="16"/>
      <c r="AF694" s="16"/>
      <c r="AG694" s="16"/>
      <c r="AH694" s="16"/>
      <c r="AI694" s="16"/>
      <c r="AJ694" s="16"/>
      <c r="AK694" s="16"/>
      <c r="AL694" s="16"/>
      <c r="AM694" s="16">
        <v>1</v>
      </c>
      <c r="AN694" s="16"/>
      <c r="AO694" s="16"/>
      <c r="AP694" s="16"/>
      <c r="AQ694" s="16"/>
      <c r="AR694" s="16"/>
      <c r="AS694" s="16"/>
      <c r="AT694" s="16"/>
      <c r="AU694" s="16"/>
      <c r="AV694" s="16"/>
      <c r="AW694" s="16"/>
      <c r="AX694" s="16"/>
      <c r="AY694" s="16"/>
      <c r="AZ694" s="16"/>
      <c r="BA694" s="16"/>
      <c r="BB694" s="16"/>
      <c r="BC694" s="16"/>
      <c r="BD694" s="16"/>
      <c r="BE694" s="16"/>
      <c r="BF694" s="16"/>
      <c r="BG694" s="16"/>
      <c r="BH694" s="16"/>
      <c r="BI694" s="16"/>
      <c r="BJ694" s="16"/>
      <c r="BK694" s="16"/>
      <c r="BL694" s="16"/>
      <c r="BM694" s="16"/>
      <c r="BN694" s="16"/>
      <c r="BO694" s="16"/>
      <c r="BP694" s="16"/>
      <c r="BQ694" s="16"/>
      <c r="BR694" s="16"/>
      <c r="BS694" s="16"/>
      <c r="BT694" s="16"/>
      <c r="BU694" s="16"/>
      <c r="BV694" s="16"/>
      <c r="BW694" s="16"/>
      <c r="BX694" s="16"/>
      <c r="BY694" s="16"/>
      <c r="BZ694" s="16"/>
      <c r="CA694" s="16"/>
      <c r="CB694" s="16"/>
      <c r="CC694" s="16"/>
      <c r="CD694" s="16"/>
      <c r="CE694" s="16"/>
      <c r="CF694" s="16"/>
      <c r="CG694" s="16"/>
      <c r="CH694" s="16"/>
      <c r="CI694" s="16"/>
      <c r="CJ694" s="16"/>
      <c r="CK694" s="16"/>
      <c r="CL694" s="16"/>
      <c r="CM694" s="16"/>
      <c r="CN694" s="16"/>
      <c r="CO694" s="16"/>
      <c r="CP694" s="16"/>
      <c r="CQ694" s="16"/>
      <c r="CR694" s="16">
        <v>1</v>
      </c>
      <c r="CS694" s="16"/>
      <c r="CT694" s="16"/>
      <c r="CU694" s="16"/>
      <c r="CV694" s="16"/>
      <c r="CW694" s="16"/>
      <c r="CX694" s="16"/>
      <c r="CY694" s="16"/>
      <c r="CZ694" s="16"/>
      <c r="DA694" s="16"/>
      <c r="DB694" s="16"/>
      <c r="DC694" s="16"/>
      <c r="DD694" s="16"/>
      <c r="DE694" s="16"/>
      <c r="DF694" s="16"/>
      <c r="DG694" s="16"/>
      <c r="DH694" s="16"/>
      <c r="DI694" s="16"/>
      <c r="DJ694" s="16"/>
      <c r="DK694" s="16"/>
      <c r="LK694" t="s">
        <v>18</v>
      </c>
      <c r="LL694">
        <v>13</v>
      </c>
      <c r="LM694" t="s">
        <v>12</v>
      </c>
    </row>
    <row r="695" spans="1:325" ht="15.75" thickBot="1" x14ac:dyDescent="0.3">
      <c r="A695" s="9" t="s">
        <v>12</v>
      </c>
      <c r="B695" s="10" t="s">
        <v>59</v>
      </c>
      <c r="C695" s="10" t="s">
        <v>35</v>
      </c>
      <c r="D695" s="11">
        <v>44604.976388888892</v>
      </c>
      <c r="E695" s="11">
        <f>DATE(YEAR($D695),MONTH($D695)-1,DAY($D695))</f>
        <v>44573</v>
      </c>
      <c r="F695" s="11">
        <f>DATE(YEAR($E695),MONTH($E695),DAY($E695)+$LL695*30.4/10000)</f>
        <v>45302</v>
      </c>
      <c r="G695" s="11">
        <f>DATE(YEAR($F695),MONTH($F695),DAY($F695)+$LL695*30.4/10000)</f>
        <v>46031</v>
      </c>
      <c r="H695" s="11">
        <f>DATE(YEAR($G695),MONTH($G695),DAY($G695)+$LL695*30.4/10000)</f>
        <v>46760</v>
      </c>
      <c r="I695" s="11">
        <f>DATE(YEAR($H695),MONTH($H695),DAY($H695)+$LL695*30.4/10000)</f>
        <v>47489</v>
      </c>
      <c r="J695" s="12">
        <f>DATE(YEAR($I695),MONTH($I695),DAY($I695)+$LL695*30.4/10000)</f>
        <v>48218</v>
      </c>
      <c r="K695" s="15"/>
      <c r="L695" s="16"/>
      <c r="M695" s="16"/>
      <c r="N695" s="16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  <c r="AE695" s="16"/>
      <c r="AF695" s="16"/>
      <c r="AG695" s="16"/>
      <c r="AH695" s="16"/>
      <c r="AI695" s="16"/>
      <c r="AJ695" s="16"/>
      <c r="AK695" s="16"/>
      <c r="AL695" s="16"/>
      <c r="AM695" s="16"/>
      <c r="AN695" s="16"/>
      <c r="AO695" s="16"/>
      <c r="AP695" s="16"/>
      <c r="AQ695" s="16"/>
      <c r="AR695" s="16"/>
      <c r="AS695" s="16"/>
      <c r="AT695" s="16"/>
      <c r="AU695" s="16"/>
      <c r="AV695" s="16"/>
      <c r="AW695" s="16"/>
      <c r="AX695" s="16"/>
      <c r="AY695" s="16"/>
      <c r="AZ695" s="16"/>
      <c r="BA695" s="16"/>
      <c r="BB695" s="16"/>
      <c r="BC695" s="16"/>
      <c r="BD695" s="16"/>
      <c r="BE695" s="16"/>
      <c r="BF695" s="16"/>
      <c r="BG695" s="16"/>
      <c r="BH695" s="16"/>
      <c r="BI695" s="16"/>
      <c r="BJ695" s="16"/>
      <c r="BK695" s="16"/>
      <c r="BL695" s="16"/>
      <c r="BM695" s="16"/>
      <c r="BN695" s="16"/>
      <c r="BO695" s="16"/>
      <c r="BP695" s="16"/>
      <c r="BQ695" s="16"/>
      <c r="BR695" s="16"/>
      <c r="BS695" s="16"/>
      <c r="BT695" s="16"/>
      <c r="BU695" s="16"/>
      <c r="BV695" s="16"/>
      <c r="BW695" s="16"/>
      <c r="BX695" s="16"/>
      <c r="BY695" s="16"/>
      <c r="BZ695" s="16"/>
      <c r="CA695" s="16"/>
      <c r="CB695" s="16"/>
      <c r="CC695" s="16"/>
      <c r="CD695" s="16"/>
      <c r="CE695" s="16"/>
      <c r="CF695" s="16"/>
      <c r="CG695" s="16"/>
      <c r="CH695" s="16"/>
      <c r="CI695" s="16"/>
      <c r="CJ695" s="16"/>
      <c r="CK695" s="16"/>
      <c r="CL695" s="16"/>
      <c r="CM695" s="16"/>
      <c r="CN695" s="16"/>
      <c r="CO695" s="16"/>
      <c r="CP695" s="16"/>
      <c r="CQ695" s="16"/>
      <c r="CR695" s="16"/>
      <c r="CS695" s="16"/>
      <c r="CT695" s="16"/>
      <c r="CU695" s="16"/>
      <c r="CV695" s="16"/>
      <c r="CW695" s="16"/>
      <c r="CX695" s="16"/>
      <c r="CY695" s="16"/>
      <c r="CZ695" s="16"/>
      <c r="DA695" s="16"/>
      <c r="DB695" s="16"/>
      <c r="DC695" s="16"/>
      <c r="DD695" s="16"/>
      <c r="DE695" s="16"/>
      <c r="DF695" s="16"/>
      <c r="DG695" s="16"/>
      <c r="DH695" s="16"/>
      <c r="DI695" s="16"/>
      <c r="DJ695" s="16"/>
      <c r="DK695" s="16">
        <v>1</v>
      </c>
      <c r="LK695" t="s">
        <v>15</v>
      </c>
      <c r="LL695">
        <v>240000</v>
      </c>
      <c r="LM695" t="s">
        <v>12</v>
      </c>
    </row>
    <row r="696" spans="1:325" ht="15.75" thickBot="1" x14ac:dyDescent="0.3">
      <c r="A696" s="9" t="s">
        <v>12</v>
      </c>
      <c r="B696" s="10" t="s">
        <v>59</v>
      </c>
      <c r="C696" s="10" t="s">
        <v>37</v>
      </c>
      <c r="D696" s="11">
        <v>44042.115277777775</v>
      </c>
      <c r="E696" s="11">
        <f>DATE(YEAR($D696),MONTH($D696)-1,DAY($D696))</f>
        <v>44012</v>
      </c>
      <c r="F696" s="11">
        <f>DATE(YEAR($E696),MONTH($E696),DAY($E696)+$LL696*30.4/650)</f>
        <v>44853</v>
      </c>
      <c r="G696" s="11">
        <f>DATE(YEAR($F696),MONTH($F696),DAY($F696)+$LL696*30.4/650)</f>
        <v>45694</v>
      </c>
      <c r="H696" s="11">
        <f>DATE(YEAR($G696),MONTH($G696),DAY($G696)+$LL696*30.4/650)</f>
        <v>46535</v>
      </c>
      <c r="I696" s="11">
        <f>DATE(YEAR($H696),MONTH($H696),DAY($H696)+$LL696*30.4/650)</f>
        <v>47376</v>
      </c>
      <c r="J696" s="12">
        <f>DATE(YEAR($I696),MONTH($I696),DAY($I696)+$LL696*30.4/650)</f>
        <v>48217</v>
      </c>
      <c r="K696" s="15"/>
      <c r="L696" s="16"/>
      <c r="M696" s="16"/>
      <c r="N696" s="16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  <c r="AE696" s="16"/>
      <c r="AF696" s="16"/>
      <c r="AG696" s="16"/>
      <c r="AH696" s="16"/>
      <c r="AI696" s="16">
        <v>1</v>
      </c>
      <c r="AJ696" s="16"/>
      <c r="AK696" s="16"/>
      <c r="AL696" s="16"/>
      <c r="AM696" s="16"/>
      <c r="AN696" s="16"/>
      <c r="AO696" s="16"/>
      <c r="AP696" s="16"/>
      <c r="AQ696" s="16"/>
      <c r="AR696" s="16"/>
      <c r="AS696" s="16"/>
      <c r="AT696" s="16"/>
      <c r="AU696" s="16"/>
      <c r="AV696" s="16"/>
      <c r="AW696" s="16"/>
      <c r="AX696" s="16"/>
      <c r="AY696" s="16"/>
      <c r="AZ696" s="16"/>
      <c r="BA696" s="16"/>
      <c r="BB696" s="16"/>
      <c r="BC696" s="16"/>
      <c r="BD696" s="16"/>
      <c r="BE696" s="16"/>
      <c r="BF696" s="16"/>
      <c r="BG696" s="16"/>
      <c r="BH696" s="16"/>
      <c r="BI696" s="16"/>
      <c r="BJ696" s="16"/>
      <c r="BK696" s="16"/>
      <c r="BL696" s="16"/>
      <c r="BM696" s="16"/>
      <c r="BN696" s="16"/>
      <c r="BO696" s="16"/>
      <c r="BP696" s="16"/>
      <c r="BQ696" s="16"/>
      <c r="BR696" s="16"/>
      <c r="BS696" s="16"/>
      <c r="BT696" s="16"/>
      <c r="BU696" s="16"/>
      <c r="BV696" s="16"/>
      <c r="BW696" s="16"/>
      <c r="BX696" s="16"/>
      <c r="BY696" s="16"/>
      <c r="BZ696" s="16"/>
      <c r="CA696" s="16"/>
      <c r="CB696" s="16"/>
      <c r="CC696" s="16"/>
      <c r="CD696" s="16"/>
      <c r="CE696" s="16"/>
      <c r="CF696" s="16"/>
      <c r="CG696" s="16"/>
      <c r="CH696" s="16"/>
      <c r="CI696" s="16"/>
      <c r="CJ696" s="16"/>
      <c r="CK696" s="16"/>
      <c r="CL696" s="16"/>
      <c r="CM696" s="16"/>
      <c r="CN696" s="16"/>
      <c r="CO696" s="16"/>
      <c r="CP696" s="16"/>
      <c r="CQ696" s="16"/>
      <c r="CR696" s="16"/>
      <c r="CS696" s="16"/>
      <c r="CT696" s="16"/>
      <c r="CU696" s="16"/>
      <c r="CV696" s="16"/>
      <c r="CW696" s="16"/>
      <c r="CX696" s="16"/>
      <c r="CY696" s="16"/>
      <c r="CZ696" s="16"/>
      <c r="DA696" s="16"/>
      <c r="DB696" s="16"/>
      <c r="DC696" s="16"/>
      <c r="DD696" s="16"/>
      <c r="DE696" s="16"/>
      <c r="DF696" s="16"/>
      <c r="DG696" s="16"/>
      <c r="DH696" s="16"/>
      <c r="DI696" s="16"/>
      <c r="DJ696" s="16"/>
      <c r="DK696" s="16"/>
      <c r="LK696" t="s">
        <v>28</v>
      </c>
      <c r="LL696">
        <v>18000</v>
      </c>
      <c r="LM696" t="s">
        <v>12</v>
      </c>
    </row>
    <row r="697" spans="1:325" ht="15.75" thickBot="1" x14ac:dyDescent="0.3">
      <c r="A697" s="9" t="s">
        <v>12</v>
      </c>
      <c r="B697" s="10" t="s">
        <v>59</v>
      </c>
      <c r="C697" s="10" t="s">
        <v>36</v>
      </c>
      <c r="D697" s="11">
        <v>44021.617361111108</v>
      </c>
      <c r="E697" s="11">
        <f>DATE(YEAR($D697),MONTH($D697),DAY($D697)-7)</f>
        <v>44014</v>
      </c>
      <c r="F697" s="11">
        <f>DATE(YEAR($E697),MONTH($E697)+$LL697,DAY($E697))</f>
        <v>45140</v>
      </c>
      <c r="G697" s="11">
        <f>DATE(YEAR($F697),MONTH($F697)+$LL697,DAY($F697))</f>
        <v>46267</v>
      </c>
      <c r="H697" s="11">
        <f>DATE(YEAR($G697),MONTH($G697)+$LL697,DAY($G697))</f>
        <v>47393</v>
      </c>
      <c r="I697" s="11">
        <f>DATE(YEAR($H697),MONTH($H697)+$LL697,DAY($H697))</f>
        <v>48520</v>
      </c>
      <c r="J697" s="12">
        <f>DATE(YEAR($I697),MONTH($I697)+$LL697,DAY($I697))</f>
        <v>49645</v>
      </c>
      <c r="K697" s="15"/>
      <c r="L697" s="16"/>
      <c r="M697" s="16"/>
      <c r="N697" s="16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  <c r="AF697" s="16"/>
      <c r="AG697" s="16"/>
      <c r="AH697" s="16"/>
      <c r="AI697" s="16">
        <v>1</v>
      </c>
      <c r="AJ697" s="16"/>
      <c r="AK697" s="16"/>
      <c r="AL697" s="16"/>
      <c r="AM697" s="16"/>
      <c r="AN697" s="16"/>
      <c r="AO697" s="16"/>
      <c r="AP697" s="16"/>
      <c r="AQ697" s="16"/>
      <c r="AR697" s="16"/>
      <c r="AS697" s="16"/>
      <c r="AT697" s="16"/>
      <c r="AU697" s="16"/>
      <c r="AV697" s="16"/>
      <c r="AW697" s="16"/>
      <c r="AX697" s="16"/>
      <c r="AY697" s="16"/>
      <c r="AZ697" s="16"/>
      <c r="BA697" s="16"/>
      <c r="BB697" s="16"/>
      <c r="BC697" s="16"/>
      <c r="BD697" s="16"/>
      <c r="BE697" s="16"/>
      <c r="BF697" s="16"/>
      <c r="BG697" s="16"/>
      <c r="BH697" s="16"/>
      <c r="BI697" s="16"/>
      <c r="BJ697" s="16"/>
      <c r="BK697" s="16"/>
      <c r="BL697" s="16"/>
      <c r="BM697" s="16"/>
      <c r="BN697" s="16"/>
      <c r="BO697" s="16"/>
      <c r="BP697" s="16"/>
      <c r="BQ697" s="16"/>
      <c r="BR697" s="16"/>
      <c r="BS697" s="16"/>
      <c r="BT697" s="16"/>
      <c r="BU697" s="16"/>
      <c r="BV697" s="16"/>
      <c r="BW697" s="16"/>
      <c r="BX697" s="16"/>
      <c r="BY697" s="16"/>
      <c r="BZ697" s="16"/>
      <c r="CA697" s="16"/>
      <c r="CB697" s="16"/>
      <c r="CC697" s="16"/>
      <c r="CD697" s="16"/>
      <c r="CE697" s="16"/>
      <c r="CF697" s="16"/>
      <c r="CG697" s="16"/>
      <c r="CH697" s="16"/>
      <c r="CI697" s="16"/>
      <c r="CJ697" s="16"/>
      <c r="CK697" s="16"/>
      <c r="CL697" s="16"/>
      <c r="CM697" s="16"/>
      <c r="CN697" s="16"/>
      <c r="CO697" s="16"/>
      <c r="CP697" s="16"/>
      <c r="CQ697" s="16"/>
      <c r="CR697" s="16"/>
      <c r="CS697" s="16"/>
      <c r="CT697" s="16"/>
      <c r="CU697" s="16"/>
      <c r="CV697" s="16"/>
      <c r="CW697" s="16"/>
      <c r="CX697" s="16"/>
      <c r="CY697" s="16"/>
      <c r="CZ697" s="16"/>
      <c r="DA697" s="16"/>
      <c r="DB697" s="16"/>
      <c r="DC697" s="16"/>
      <c r="DD697" s="16"/>
      <c r="DE697" s="16"/>
      <c r="DF697" s="16"/>
      <c r="DG697" s="16"/>
      <c r="DH697" s="16"/>
      <c r="DI697" s="16"/>
      <c r="DJ697" s="16"/>
      <c r="DK697" s="16"/>
      <c r="LK697" t="s">
        <v>18</v>
      </c>
      <c r="LL697">
        <v>37</v>
      </c>
      <c r="LM697" t="s">
        <v>12</v>
      </c>
    </row>
    <row r="698" spans="1:325" ht="15.75" thickBot="1" x14ac:dyDescent="0.3">
      <c r="A698" s="9" t="s">
        <v>12</v>
      </c>
      <c r="B698" s="10" t="s">
        <v>59</v>
      </c>
      <c r="C698" s="10" t="s">
        <v>40</v>
      </c>
      <c r="D698" s="11">
        <v>47579.334027777775</v>
      </c>
      <c r="E698" s="11">
        <f>DATE(YEAR($D698),MONTH($D698)-2,DAY($D698))</f>
        <v>47520</v>
      </c>
      <c r="F698" s="11">
        <f>DATE(YEAR($E698)+$LL698,MONTH($E698),DAY($E698))</f>
        <v>51903</v>
      </c>
      <c r="G698" s="11">
        <f>DATE(YEAR($F698)+$LL698,MONTH($F698),DAY($F698))</f>
        <v>56286</v>
      </c>
      <c r="H698" s="11">
        <f>DATE(YEAR($G698)+$LL698,MONTH($G698),DAY($G698))</f>
        <v>60669</v>
      </c>
      <c r="I698" s="11">
        <f>DATE(YEAR($H698)+$LL698,MONTH($H698),DAY($H698))</f>
        <v>65052</v>
      </c>
      <c r="J698" s="12">
        <f>DATE(YEAR($I698)+$LL698,MONTH($I698),DAY($I698))</f>
        <v>69435</v>
      </c>
      <c r="K698" s="15"/>
      <c r="L698" s="16"/>
      <c r="M698" s="16"/>
      <c r="N698" s="16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  <c r="AF698" s="16"/>
      <c r="AG698" s="16"/>
      <c r="AH698" s="16"/>
      <c r="AI698" s="16"/>
      <c r="AJ698" s="16"/>
      <c r="AK698" s="16"/>
      <c r="AL698" s="16"/>
      <c r="AM698" s="16"/>
      <c r="AN698" s="16"/>
      <c r="AO698" s="16"/>
      <c r="AP698" s="16"/>
      <c r="AQ698" s="16"/>
      <c r="AR698" s="16"/>
      <c r="AS698" s="16"/>
      <c r="AT698" s="16"/>
      <c r="AU698" s="16"/>
      <c r="AV698" s="16"/>
      <c r="AW698" s="16"/>
      <c r="AX698" s="16"/>
      <c r="AY698" s="16"/>
      <c r="AZ698" s="16"/>
      <c r="BA698" s="16"/>
      <c r="BB698" s="16"/>
      <c r="BC698" s="16"/>
      <c r="BD698" s="16"/>
      <c r="BE698" s="16"/>
      <c r="BF698" s="16"/>
      <c r="BG698" s="16"/>
      <c r="BH698" s="16"/>
      <c r="BI698" s="16"/>
      <c r="BJ698" s="16"/>
      <c r="BK698" s="16"/>
      <c r="BL698" s="16"/>
      <c r="BM698" s="16"/>
      <c r="BN698" s="16"/>
      <c r="BO698" s="16"/>
      <c r="BP698" s="16"/>
      <c r="BQ698" s="16"/>
      <c r="BR698" s="16"/>
      <c r="BS698" s="16"/>
      <c r="BT698" s="16"/>
      <c r="BU698" s="16"/>
      <c r="BV698" s="16"/>
      <c r="BW698" s="16"/>
      <c r="BX698" s="16"/>
      <c r="BY698" s="16"/>
      <c r="BZ698" s="16"/>
      <c r="CA698" s="16"/>
      <c r="CB698" s="16"/>
      <c r="CC698" s="16"/>
      <c r="CD698" s="16"/>
      <c r="CE698" s="16"/>
      <c r="CF698" s="16"/>
      <c r="CG698" s="16"/>
      <c r="CH698" s="16"/>
      <c r="CI698" s="16"/>
      <c r="CJ698" s="16"/>
      <c r="CK698" s="16"/>
      <c r="CL698" s="16"/>
      <c r="CM698" s="16"/>
      <c r="CN698" s="16"/>
      <c r="CO698" s="16"/>
      <c r="CP698" s="16"/>
      <c r="CQ698" s="16"/>
      <c r="CR698" s="16"/>
      <c r="CS698" s="16"/>
      <c r="CT698" s="16"/>
      <c r="CU698" s="16"/>
      <c r="CV698" s="16"/>
      <c r="CW698" s="16"/>
      <c r="CX698" s="16"/>
      <c r="CY698" s="16"/>
      <c r="CZ698" s="16"/>
      <c r="DA698" s="16"/>
      <c r="DB698" s="16"/>
      <c r="DC698" s="16"/>
      <c r="DD698" s="16"/>
      <c r="DE698" s="16"/>
      <c r="DF698" s="16"/>
      <c r="DG698" s="16"/>
      <c r="DH698" s="16"/>
      <c r="DI698" s="16"/>
      <c r="DJ698" s="16"/>
      <c r="DK698" s="16"/>
      <c r="LK698" t="s">
        <v>16</v>
      </c>
      <c r="LL698">
        <v>12</v>
      </c>
      <c r="LM698" t="s">
        <v>12</v>
      </c>
    </row>
    <row r="699" spans="1:325" ht="15.75" thickBot="1" x14ac:dyDescent="0.3">
      <c r="A699" s="9" t="s">
        <v>12</v>
      </c>
      <c r="B699" s="10" t="s">
        <v>59</v>
      </c>
      <c r="C699" s="10" t="s">
        <v>41</v>
      </c>
      <c r="D699" s="11">
        <v>44604.976388888892</v>
      </c>
      <c r="E699" s="11">
        <f>DATE(YEAR($D699),MONTH($D699)-1,DAY($D699))</f>
        <v>44573</v>
      </c>
      <c r="F699" s="11">
        <f>DATE(YEAR($E699),MONTH($E699),DAY($E699)+$LL699*30.4/10000)</f>
        <v>45302</v>
      </c>
      <c r="G699" s="11">
        <f>DATE(YEAR($F699),MONTH($F699),DAY($F699)+$LL699*30.4/10000)</f>
        <v>46031</v>
      </c>
      <c r="H699" s="11">
        <f>DATE(YEAR($G699),MONTH($G699),DAY($G699)+$LL699*30.4/10000)</f>
        <v>46760</v>
      </c>
      <c r="I699" s="11">
        <f>DATE(YEAR($H699),MONTH($H699),DAY($H699)+$LL699*30.4/10000)</f>
        <v>47489</v>
      </c>
      <c r="J699" s="12">
        <f>DATE(YEAR($I699),MONTH($I699),DAY($I699)+$LL699*30.4/10000)</f>
        <v>48218</v>
      </c>
      <c r="K699" s="15"/>
      <c r="L699" s="16"/>
      <c r="M699" s="16"/>
      <c r="N699" s="16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  <c r="AF699" s="16"/>
      <c r="AG699" s="16"/>
      <c r="AH699" s="16"/>
      <c r="AI699" s="16"/>
      <c r="AJ699" s="16"/>
      <c r="AK699" s="16"/>
      <c r="AL699" s="16"/>
      <c r="AM699" s="16"/>
      <c r="AN699" s="16"/>
      <c r="AO699" s="16"/>
      <c r="AP699" s="16"/>
      <c r="AQ699" s="16"/>
      <c r="AR699" s="16"/>
      <c r="AS699" s="16"/>
      <c r="AT699" s="16"/>
      <c r="AU699" s="16"/>
      <c r="AV699" s="16"/>
      <c r="AW699" s="16"/>
      <c r="AX699" s="16"/>
      <c r="AY699" s="16"/>
      <c r="AZ699" s="16"/>
      <c r="BA699" s="16"/>
      <c r="BB699" s="16"/>
      <c r="BC699" s="16"/>
      <c r="BD699" s="16"/>
      <c r="BE699" s="16"/>
      <c r="BF699" s="16"/>
      <c r="BG699" s="16"/>
      <c r="BH699" s="16"/>
      <c r="BI699" s="16"/>
      <c r="BJ699" s="16"/>
      <c r="BK699" s="16"/>
      <c r="BL699" s="16"/>
      <c r="BM699" s="16"/>
      <c r="BN699" s="16"/>
      <c r="BO699" s="16"/>
      <c r="BP699" s="16"/>
      <c r="BQ699" s="16"/>
      <c r="BR699" s="16"/>
      <c r="BS699" s="16"/>
      <c r="BT699" s="16"/>
      <c r="BU699" s="16"/>
      <c r="BV699" s="16"/>
      <c r="BW699" s="16"/>
      <c r="BX699" s="16"/>
      <c r="BY699" s="16"/>
      <c r="BZ699" s="16"/>
      <c r="CA699" s="16"/>
      <c r="CB699" s="16"/>
      <c r="CC699" s="16"/>
      <c r="CD699" s="16"/>
      <c r="CE699" s="16"/>
      <c r="CF699" s="16"/>
      <c r="CG699" s="16"/>
      <c r="CH699" s="16"/>
      <c r="CI699" s="16"/>
      <c r="CJ699" s="16"/>
      <c r="CK699" s="16"/>
      <c r="CL699" s="16"/>
      <c r="CM699" s="16"/>
      <c r="CN699" s="16"/>
      <c r="CO699" s="16"/>
      <c r="CP699" s="16"/>
      <c r="CQ699" s="16"/>
      <c r="CR699" s="16"/>
      <c r="CS699" s="16"/>
      <c r="CT699" s="16"/>
      <c r="CU699" s="16"/>
      <c r="CV699" s="16"/>
      <c r="CW699" s="16"/>
      <c r="CX699" s="16"/>
      <c r="CY699" s="16"/>
      <c r="CZ699" s="16"/>
      <c r="DA699" s="16"/>
      <c r="DB699" s="16"/>
      <c r="DC699" s="16"/>
      <c r="DD699" s="16"/>
      <c r="DE699" s="16"/>
      <c r="DF699" s="16"/>
      <c r="DG699" s="16"/>
      <c r="DH699" s="16"/>
      <c r="DI699" s="16"/>
      <c r="DJ699" s="16"/>
      <c r="DK699" s="16">
        <v>1</v>
      </c>
      <c r="LK699" t="s">
        <v>15</v>
      </c>
      <c r="LL699">
        <v>240000</v>
      </c>
      <c r="LM699" t="s">
        <v>12</v>
      </c>
    </row>
    <row r="700" spans="1:325" ht="15.75" thickBot="1" x14ac:dyDescent="0.3">
      <c r="A700" s="9" t="s">
        <v>12</v>
      </c>
      <c r="B700" s="10" t="s">
        <v>59</v>
      </c>
      <c r="C700" s="10" t="s">
        <v>42</v>
      </c>
      <c r="D700" s="11">
        <v>45381.045138888891</v>
      </c>
      <c r="E700" s="11">
        <f>DATE(YEAR($D700),MONTH($D700)-1,DAY($D700))</f>
        <v>45352</v>
      </c>
      <c r="F700" s="11">
        <f>DATE(YEAR($E700)+$LL700,MONTH($E700),DAY($E700))</f>
        <v>48274</v>
      </c>
      <c r="G700" s="11">
        <f>DATE(YEAR($F700)+$LL700,MONTH($F700),DAY($F700))</f>
        <v>51196</v>
      </c>
      <c r="H700" s="11">
        <f>DATE(YEAR($G700)+$LL700,MONTH($G700),DAY($G700))</f>
        <v>54118</v>
      </c>
      <c r="I700" s="11">
        <f>DATE(YEAR($H700)+$LL700,MONTH($H700),DAY($H700))</f>
        <v>57040</v>
      </c>
      <c r="J700" s="12">
        <f>DATE(YEAR($I700)+$LL700,MONTH($I700),DAY($I700))</f>
        <v>59962</v>
      </c>
      <c r="K700" s="15"/>
      <c r="L700" s="16"/>
      <c r="M700" s="16"/>
      <c r="N700" s="16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  <c r="AF700" s="16"/>
      <c r="AG700" s="16"/>
      <c r="AH700" s="16"/>
      <c r="AI700" s="16"/>
      <c r="AJ700" s="16"/>
      <c r="AK700" s="16"/>
      <c r="AL700" s="16"/>
      <c r="AM700" s="16"/>
      <c r="AN700" s="16"/>
      <c r="AO700" s="16"/>
      <c r="AP700" s="16"/>
      <c r="AQ700" s="16"/>
      <c r="AR700" s="16"/>
      <c r="AS700" s="16"/>
      <c r="AT700" s="16"/>
      <c r="AU700" s="16"/>
      <c r="AV700" s="16"/>
      <c r="AW700" s="16"/>
      <c r="AX700" s="16"/>
      <c r="AY700" s="16"/>
      <c r="AZ700" s="16"/>
      <c r="BA700" s="16"/>
      <c r="BB700" s="16"/>
      <c r="BC700" s="16"/>
      <c r="BD700" s="16"/>
      <c r="BE700" s="16"/>
      <c r="BF700" s="16"/>
      <c r="BG700" s="16"/>
      <c r="BH700" s="16"/>
      <c r="BI700" s="16"/>
      <c r="BJ700" s="16"/>
      <c r="BK700" s="16"/>
      <c r="BL700" s="16"/>
      <c r="BM700" s="16"/>
      <c r="BN700" s="16"/>
      <c r="BO700" s="16"/>
      <c r="BP700" s="16"/>
      <c r="BQ700" s="16"/>
      <c r="BR700" s="16"/>
      <c r="BS700" s="16"/>
      <c r="BT700" s="16"/>
      <c r="BU700" s="16"/>
      <c r="BV700" s="16"/>
      <c r="BW700" s="16"/>
      <c r="BX700" s="16"/>
      <c r="BY700" s="16"/>
      <c r="BZ700" s="16"/>
      <c r="CA700" s="16"/>
      <c r="CB700" s="16"/>
      <c r="CC700" s="16"/>
      <c r="CD700" s="16"/>
      <c r="CE700" s="16"/>
      <c r="CF700" s="16"/>
      <c r="CG700" s="16"/>
      <c r="CH700" s="16"/>
      <c r="CI700" s="16"/>
      <c r="CJ700" s="16"/>
      <c r="CK700" s="16"/>
      <c r="CL700" s="16"/>
      <c r="CM700" s="16"/>
      <c r="CN700" s="16"/>
      <c r="CO700" s="16"/>
      <c r="CP700" s="16"/>
      <c r="CQ700" s="16"/>
      <c r="CR700" s="16"/>
      <c r="CS700" s="16"/>
      <c r="CT700" s="16"/>
      <c r="CU700" s="16"/>
      <c r="CV700" s="16"/>
      <c r="CW700" s="16"/>
      <c r="CX700" s="16"/>
      <c r="CY700" s="16"/>
      <c r="CZ700" s="16"/>
      <c r="DA700" s="16"/>
      <c r="DB700" s="16"/>
      <c r="DC700" s="16"/>
      <c r="DD700" s="16"/>
      <c r="DE700" s="16"/>
      <c r="DF700" s="16"/>
      <c r="DG700" s="16"/>
      <c r="DH700" s="16"/>
      <c r="DI700" s="16"/>
      <c r="DJ700" s="16"/>
      <c r="DK700" s="16"/>
      <c r="LK700" t="s">
        <v>16</v>
      </c>
      <c r="LL700">
        <v>8</v>
      </c>
      <c r="LM700" t="s">
        <v>12</v>
      </c>
    </row>
    <row r="701" spans="1:325" ht="15.75" thickBot="1" x14ac:dyDescent="0.3">
      <c r="A701" s="9" t="s">
        <v>12</v>
      </c>
      <c r="B701" s="10" t="s">
        <v>59</v>
      </c>
      <c r="C701" s="10" t="s">
        <v>32</v>
      </c>
      <c r="D701" s="11">
        <v>44604.976388888892</v>
      </c>
      <c r="E701" s="11">
        <f>DATE(YEAR($D701),MONTH($D701)-1,DAY($D701))</f>
        <v>44573</v>
      </c>
      <c r="F701" s="11">
        <f>DATE(YEAR($E701),MONTH($E701),DAY($E701)+$LL701*30.4/10000)</f>
        <v>45302</v>
      </c>
      <c r="G701" s="11">
        <f>DATE(YEAR($F701),MONTH($F701),DAY($F701)+$LL701*30.4/10000)</f>
        <v>46031</v>
      </c>
      <c r="H701" s="11">
        <f>DATE(YEAR($G701),MONTH($G701),DAY($G701)+$LL701*30.4/10000)</f>
        <v>46760</v>
      </c>
      <c r="I701" s="11">
        <f>DATE(YEAR($H701),MONTH($H701),DAY($H701)+$LL701*30.4/10000)</f>
        <v>47489</v>
      </c>
      <c r="J701" s="12">
        <f>DATE(YEAR($I701),MONTH($I701),DAY($I701)+$LL701*30.4/10000)</f>
        <v>48218</v>
      </c>
      <c r="K701" s="15"/>
      <c r="L701" s="16"/>
      <c r="M701" s="16"/>
      <c r="N701" s="16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  <c r="AF701" s="16"/>
      <c r="AG701" s="16"/>
      <c r="AH701" s="16"/>
      <c r="AI701" s="16"/>
      <c r="AJ701" s="16"/>
      <c r="AK701" s="16"/>
      <c r="AL701" s="16"/>
      <c r="AM701" s="16"/>
      <c r="AN701" s="16"/>
      <c r="AO701" s="16"/>
      <c r="AP701" s="16"/>
      <c r="AQ701" s="16"/>
      <c r="AR701" s="16"/>
      <c r="AS701" s="16"/>
      <c r="AT701" s="16"/>
      <c r="AU701" s="16"/>
      <c r="AV701" s="16"/>
      <c r="AW701" s="16"/>
      <c r="AX701" s="16"/>
      <c r="AY701" s="16"/>
      <c r="AZ701" s="16"/>
      <c r="BA701" s="16"/>
      <c r="BB701" s="16"/>
      <c r="BC701" s="16"/>
      <c r="BD701" s="16"/>
      <c r="BE701" s="16"/>
      <c r="BF701" s="16"/>
      <c r="BG701" s="16"/>
      <c r="BH701" s="16"/>
      <c r="BI701" s="16"/>
      <c r="BJ701" s="16"/>
      <c r="BK701" s="16"/>
      <c r="BL701" s="16"/>
      <c r="BM701" s="16"/>
      <c r="BN701" s="16"/>
      <c r="BO701" s="16"/>
      <c r="BP701" s="16"/>
      <c r="BQ701" s="16"/>
      <c r="BR701" s="16"/>
      <c r="BS701" s="16"/>
      <c r="BT701" s="16"/>
      <c r="BU701" s="16"/>
      <c r="BV701" s="16"/>
      <c r="BW701" s="16"/>
      <c r="BX701" s="16"/>
      <c r="BY701" s="16"/>
      <c r="BZ701" s="16"/>
      <c r="CA701" s="16"/>
      <c r="CB701" s="16"/>
      <c r="CC701" s="16"/>
      <c r="CD701" s="16"/>
      <c r="CE701" s="16"/>
      <c r="CF701" s="16"/>
      <c r="CG701" s="16"/>
      <c r="CH701" s="16"/>
      <c r="CI701" s="16"/>
      <c r="CJ701" s="16"/>
      <c r="CK701" s="16"/>
      <c r="CL701" s="16"/>
      <c r="CM701" s="16"/>
      <c r="CN701" s="16"/>
      <c r="CO701" s="16"/>
      <c r="CP701" s="16"/>
      <c r="CQ701" s="16"/>
      <c r="CR701" s="16"/>
      <c r="CS701" s="16"/>
      <c r="CT701" s="16"/>
      <c r="CU701" s="16"/>
      <c r="CV701" s="16"/>
      <c r="CW701" s="16"/>
      <c r="CX701" s="16"/>
      <c r="CY701" s="16"/>
      <c r="CZ701" s="16"/>
      <c r="DA701" s="16"/>
      <c r="DB701" s="16"/>
      <c r="DC701" s="16"/>
      <c r="DD701" s="16"/>
      <c r="DE701" s="16"/>
      <c r="DF701" s="16"/>
      <c r="DG701" s="16"/>
      <c r="DH701" s="16"/>
      <c r="DI701" s="16"/>
      <c r="DJ701" s="16"/>
      <c r="DK701" s="16">
        <v>1</v>
      </c>
      <c r="LK701" t="s">
        <v>15</v>
      </c>
      <c r="LL701">
        <v>240000</v>
      </c>
      <c r="LM701" t="s">
        <v>12</v>
      </c>
    </row>
    <row r="702" spans="1:325" ht="15.75" thickBot="1" x14ac:dyDescent="0.3">
      <c r="A702" s="9" t="s">
        <v>12</v>
      </c>
      <c r="B702" s="10" t="s">
        <v>59</v>
      </c>
      <c r="C702" s="10" t="s">
        <v>33</v>
      </c>
      <c r="D702" s="11">
        <v>44148.811111111114</v>
      </c>
      <c r="E702" s="11">
        <f>DATE(YEAR($D702),MONTH($D702)-1,DAY($D702))</f>
        <v>44117</v>
      </c>
      <c r="F702" s="11">
        <f>DATE(YEAR($E702),MONTH($E702),DAY($E702)+$LL702/10)</f>
        <v>44717</v>
      </c>
      <c r="G702" s="11">
        <f>DATE(YEAR($F702),MONTH($F702),DAY($F702)+$LL702/10)</f>
        <v>45317</v>
      </c>
      <c r="H702" s="11">
        <f>DATE(YEAR($G702),MONTH($G702),DAY($G702)+$LL702/10)</f>
        <v>45917</v>
      </c>
      <c r="I702" s="11">
        <f>DATE(YEAR($H702),MONTH($H702),DAY($H702)+$LL702/10)</f>
        <v>46517</v>
      </c>
      <c r="J702" s="12">
        <f>DATE(YEAR($I702),MONTH($I702),DAY($I702)+$LL702/10)</f>
        <v>47117</v>
      </c>
      <c r="K702" s="15"/>
      <c r="L702" s="16"/>
      <c r="M702" s="16"/>
      <c r="N702" s="16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16"/>
      <c r="AH702" s="16"/>
      <c r="AI702" s="16"/>
      <c r="AJ702" s="16"/>
      <c r="AK702" s="16"/>
      <c r="AL702" s="16"/>
      <c r="AM702" s="16"/>
      <c r="AN702" s="16"/>
      <c r="AO702" s="16"/>
      <c r="AP702" s="16"/>
      <c r="AQ702" s="16"/>
      <c r="AR702" s="16"/>
      <c r="AS702" s="16"/>
      <c r="AT702" s="16"/>
      <c r="AU702" s="16"/>
      <c r="AV702" s="16"/>
      <c r="AW702" s="16"/>
      <c r="AX702" s="16">
        <v>1</v>
      </c>
      <c r="AY702" s="16"/>
      <c r="AZ702" s="16"/>
      <c r="BA702" s="16"/>
      <c r="BB702" s="16"/>
      <c r="BC702" s="16"/>
      <c r="BD702" s="16"/>
      <c r="BE702" s="16"/>
      <c r="BF702" s="16"/>
      <c r="BG702" s="16"/>
      <c r="BH702" s="16"/>
      <c r="BI702" s="16"/>
      <c r="BJ702" s="16"/>
      <c r="BK702" s="16"/>
      <c r="BL702" s="16"/>
      <c r="BM702" s="16"/>
      <c r="BN702" s="16"/>
      <c r="BO702" s="16"/>
      <c r="BP702" s="16"/>
      <c r="BQ702" s="16"/>
      <c r="BR702" s="16"/>
      <c r="BS702" s="16"/>
      <c r="BT702" s="16"/>
      <c r="BU702" s="16"/>
      <c r="BV702" s="16"/>
      <c r="BW702" s="16"/>
      <c r="BX702" s="16"/>
      <c r="BY702" s="16"/>
      <c r="BZ702" s="16"/>
      <c r="CA702" s="16"/>
      <c r="CB702" s="16"/>
      <c r="CC702" s="16"/>
      <c r="CD702" s="16"/>
      <c r="CE702" s="16"/>
      <c r="CF702" s="16"/>
      <c r="CG702" s="16"/>
      <c r="CH702" s="16"/>
      <c r="CI702" s="16"/>
      <c r="CJ702" s="16"/>
      <c r="CK702" s="16"/>
      <c r="CL702" s="16"/>
      <c r="CM702" s="16"/>
      <c r="CN702" s="16"/>
      <c r="CO702" s="16"/>
      <c r="CP702" s="16"/>
      <c r="CQ702" s="16"/>
      <c r="CR702" s="16"/>
      <c r="CS702" s="16"/>
      <c r="CT702" s="16"/>
      <c r="CU702" s="16"/>
      <c r="CV702" s="16"/>
      <c r="CW702" s="16"/>
      <c r="CX702" s="16"/>
      <c r="CY702" s="16"/>
      <c r="CZ702" s="16"/>
      <c r="DA702" s="16"/>
      <c r="DB702" s="16"/>
      <c r="DC702" s="16"/>
      <c r="DD702" s="16"/>
      <c r="DE702" s="16"/>
      <c r="DF702" s="16"/>
      <c r="DG702" s="16"/>
      <c r="DH702" s="16"/>
      <c r="DI702" s="16"/>
      <c r="DJ702" s="16"/>
      <c r="DK702" s="16"/>
      <c r="LK702" t="s">
        <v>21</v>
      </c>
      <c r="LL702">
        <v>6000</v>
      </c>
      <c r="LM702" t="s">
        <v>12</v>
      </c>
    </row>
    <row r="703" spans="1:325" ht="15.75" thickBot="1" x14ac:dyDescent="0.3">
      <c r="A703" s="9" t="s">
        <v>12</v>
      </c>
      <c r="B703" s="10" t="s">
        <v>59</v>
      </c>
      <c r="C703" s="10" t="s">
        <v>34</v>
      </c>
      <c r="D703" s="11">
        <v>44021.293055555558</v>
      </c>
      <c r="E703" s="11">
        <f>DATE(YEAR($D703),MONTH($D703),DAY($D703)-7)</f>
        <v>44014</v>
      </c>
      <c r="F703" s="11">
        <f>DATE(YEAR($E703),MONTH($E703)+$LL703,DAY($E703))</f>
        <v>45140</v>
      </c>
      <c r="G703" s="11">
        <f>DATE(YEAR($F703),MONTH($F703)+$LL703,DAY($F703))</f>
        <v>46267</v>
      </c>
      <c r="H703" s="11">
        <f>DATE(YEAR($G703),MONTH($G703)+$LL703,DAY($G703))</f>
        <v>47393</v>
      </c>
      <c r="I703" s="11">
        <f>DATE(YEAR($H703),MONTH($H703)+$LL703,DAY($H703))</f>
        <v>48520</v>
      </c>
      <c r="J703" s="12">
        <f>DATE(YEAR($I703),MONTH($I703)+$LL703,DAY($I703))</f>
        <v>49645</v>
      </c>
      <c r="K703" s="15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  <c r="AF703" s="16"/>
      <c r="AG703" s="16"/>
      <c r="AH703" s="16"/>
      <c r="AI703" s="16">
        <v>1</v>
      </c>
      <c r="AJ703" s="16"/>
      <c r="AK703" s="16"/>
      <c r="AL703" s="16"/>
      <c r="AM703" s="16"/>
      <c r="AN703" s="16"/>
      <c r="AO703" s="16"/>
      <c r="AP703" s="16"/>
      <c r="AQ703" s="16"/>
      <c r="AR703" s="16"/>
      <c r="AS703" s="16"/>
      <c r="AT703" s="16"/>
      <c r="AU703" s="16"/>
      <c r="AV703" s="16"/>
      <c r="AW703" s="16"/>
      <c r="AX703" s="16"/>
      <c r="AY703" s="16"/>
      <c r="AZ703" s="16"/>
      <c r="BA703" s="16"/>
      <c r="BB703" s="16"/>
      <c r="BC703" s="16"/>
      <c r="BD703" s="16"/>
      <c r="BE703" s="16"/>
      <c r="BF703" s="16"/>
      <c r="BG703" s="16"/>
      <c r="BH703" s="16"/>
      <c r="BI703" s="16"/>
      <c r="BJ703" s="16"/>
      <c r="BK703" s="16"/>
      <c r="BL703" s="16"/>
      <c r="BM703" s="16"/>
      <c r="BN703" s="16"/>
      <c r="BO703" s="16"/>
      <c r="BP703" s="16"/>
      <c r="BQ703" s="16"/>
      <c r="BR703" s="16"/>
      <c r="BS703" s="16"/>
      <c r="BT703" s="16"/>
      <c r="BU703" s="16"/>
      <c r="BV703" s="16"/>
      <c r="BW703" s="16"/>
      <c r="BX703" s="16"/>
      <c r="BY703" s="16"/>
      <c r="BZ703" s="16"/>
      <c r="CA703" s="16"/>
      <c r="CB703" s="16"/>
      <c r="CC703" s="16"/>
      <c r="CD703" s="16"/>
      <c r="CE703" s="16"/>
      <c r="CF703" s="16"/>
      <c r="CG703" s="16"/>
      <c r="CH703" s="16"/>
      <c r="CI703" s="16"/>
      <c r="CJ703" s="16"/>
      <c r="CK703" s="16"/>
      <c r="CL703" s="16"/>
      <c r="CM703" s="16"/>
      <c r="CN703" s="16"/>
      <c r="CO703" s="16"/>
      <c r="CP703" s="16"/>
      <c r="CQ703" s="16"/>
      <c r="CR703" s="16"/>
      <c r="CS703" s="16"/>
      <c r="CT703" s="16"/>
      <c r="CU703" s="16"/>
      <c r="CV703" s="16"/>
      <c r="CW703" s="16"/>
      <c r="CX703" s="16"/>
      <c r="CY703" s="16"/>
      <c r="CZ703" s="16"/>
      <c r="DA703" s="16"/>
      <c r="DB703" s="16"/>
      <c r="DC703" s="16"/>
      <c r="DD703" s="16"/>
      <c r="DE703" s="16"/>
      <c r="DF703" s="16"/>
      <c r="DG703" s="16"/>
      <c r="DH703" s="16"/>
      <c r="DI703" s="16"/>
      <c r="DJ703" s="16"/>
      <c r="DK703" s="16"/>
      <c r="LK703" t="s">
        <v>18</v>
      </c>
      <c r="LL703">
        <v>37</v>
      </c>
      <c r="LM703" t="s">
        <v>12</v>
      </c>
    </row>
    <row r="704" spans="1:325" ht="15.75" thickBot="1" x14ac:dyDescent="0.3">
      <c r="A704" s="9" t="s">
        <v>12</v>
      </c>
      <c r="B704" s="10" t="s">
        <v>59</v>
      </c>
      <c r="C704" s="10" t="s">
        <v>38</v>
      </c>
      <c r="D704" s="11">
        <v>44042.115277777775</v>
      </c>
      <c r="E704" s="11">
        <f>DATE(YEAR($D704),MONTH($D704)-1,DAY($D704))</f>
        <v>44012</v>
      </c>
      <c r="F704" s="11">
        <f>DATE(YEAR($E704),MONTH($E704),DAY($E704)+$LL704*30.4/650)</f>
        <v>44853</v>
      </c>
      <c r="G704" s="11">
        <f>DATE(YEAR($F704),MONTH($F704),DAY($F704)+$LL704*30.4/650)</f>
        <v>45694</v>
      </c>
      <c r="H704" s="11">
        <f>DATE(YEAR($G704),MONTH($G704),DAY($G704)+$LL704*30.4/650)</f>
        <v>46535</v>
      </c>
      <c r="I704" s="11">
        <f>DATE(YEAR($H704),MONTH($H704),DAY($H704)+$LL704*30.4/650)</f>
        <v>47376</v>
      </c>
      <c r="J704" s="12">
        <f>DATE(YEAR($I704),MONTH($I704),DAY($I704)+$LL704*30.4/650)</f>
        <v>48217</v>
      </c>
      <c r="K704" s="15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  <c r="AF704" s="16"/>
      <c r="AG704" s="16"/>
      <c r="AH704" s="16"/>
      <c r="AI704" s="16">
        <v>1</v>
      </c>
      <c r="AJ704" s="16"/>
      <c r="AK704" s="16"/>
      <c r="AL704" s="16"/>
      <c r="AM704" s="16"/>
      <c r="AN704" s="16"/>
      <c r="AO704" s="16"/>
      <c r="AP704" s="16"/>
      <c r="AQ704" s="16"/>
      <c r="AR704" s="16"/>
      <c r="AS704" s="16"/>
      <c r="AT704" s="16"/>
      <c r="AU704" s="16"/>
      <c r="AV704" s="16"/>
      <c r="AW704" s="16"/>
      <c r="AX704" s="16"/>
      <c r="AY704" s="16"/>
      <c r="AZ704" s="16"/>
      <c r="BA704" s="16"/>
      <c r="BB704" s="16"/>
      <c r="BC704" s="16"/>
      <c r="BD704" s="16"/>
      <c r="BE704" s="16"/>
      <c r="BF704" s="16"/>
      <c r="BG704" s="16"/>
      <c r="BH704" s="16"/>
      <c r="BI704" s="16"/>
      <c r="BJ704" s="16"/>
      <c r="BK704" s="16"/>
      <c r="BL704" s="16"/>
      <c r="BM704" s="16"/>
      <c r="BN704" s="16"/>
      <c r="BO704" s="16"/>
      <c r="BP704" s="16"/>
      <c r="BQ704" s="16"/>
      <c r="BR704" s="16"/>
      <c r="BS704" s="16"/>
      <c r="BT704" s="16"/>
      <c r="BU704" s="16"/>
      <c r="BV704" s="16"/>
      <c r="BW704" s="16"/>
      <c r="BX704" s="16"/>
      <c r="BY704" s="16"/>
      <c r="BZ704" s="16"/>
      <c r="CA704" s="16"/>
      <c r="CB704" s="16"/>
      <c r="CC704" s="16"/>
      <c r="CD704" s="16"/>
      <c r="CE704" s="16"/>
      <c r="CF704" s="16"/>
      <c r="CG704" s="16"/>
      <c r="CH704" s="16"/>
      <c r="CI704" s="16"/>
      <c r="CJ704" s="16"/>
      <c r="CK704" s="16"/>
      <c r="CL704" s="16"/>
      <c r="CM704" s="16"/>
      <c r="CN704" s="16"/>
      <c r="CO704" s="16"/>
      <c r="CP704" s="16"/>
      <c r="CQ704" s="16"/>
      <c r="CR704" s="16"/>
      <c r="CS704" s="16"/>
      <c r="CT704" s="16"/>
      <c r="CU704" s="16"/>
      <c r="CV704" s="16"/>
      <c r="CW704" s="16"/>
      <c r="CX704" s="16"/>
      <c r="CY704" s="16"/>
      <c r="CZ704" s="16"/>
      <c r="DA704" s="16"/>
      <c r="DB704" s="16"/>
      <c r="DC704" s="16"/>
      <c r="DD704" s="16"/>
      <c r="DE704" s="16"/>
      <c r="DF704" s="16"/>
      <c r="DG704" s="16"/>
      <c r="DH704" s="16"/>
      <c r="DI704" s="16"/>
      <c r="DJ704" s="16"/>
      <c r="DK704" s="16"/>
      <c r="LK704" t="s">
        <v>28</v>
      </c>
      <c r="LL704">
        <v>18000</v>
      </c>
      <c r="LM704" t="s">
        <v>12</v>
      </c>
    </row>
    <row r="705" spans="1:325" ht="15.75" thickBot="1" x14ac:dyDescent="0.3">
      <c r="A705" s="9" t="s">
        <v>12</v>
      </c>
      <c r="B705" s="10" t="s">
        <v>59</v>
      </c>
      <c r="C705" s="10" t="s">
        <v>29</v>
      </c>
      <c r="D705" s="11">
        <v>44110.111805555556</v>
      </c>
      <c r="E705" s="11">
        <f>DATE(YEAR($D705),MONTH($D705),DAY($D705)-7)</f>
        <v>44103</v>
      </c>
      <c r="F705" s="11">
        <f>DATE(YEAR($E705),MONTH($E705)+$LL705,DAY($E705))</f>
        <v>44498</v>
      </c>
      <c r="G705" s="11">
        <f>DATE(YEAR($F705),MONTH($F705)+$LL705,DAY($F705))</f>
        <v>44894</v>
      </c>
      <c r="H705" s="11">
        <f>DATE(YEAR($G705),MONTH($G705)+$LL705,DAY($G705))</f>
        <v>45289</v>
      </c>
      <c r="I705" s="11">
        <f>DATE(YEAR($H705),MONTH($H705)+$LL705,DAY($H705))</f>
        <v>45686</v>
      </c>
      <c r="J705" s="12">
        <f>DATE(YEAR($I705),MONTH($I705)+$LL705,DAY($I705))</f>
        <v>46082</v>
      </c>
      <c r="K705" s="15"/>
      <c r="L705" s="16"/>
      <c r="M705" s="16"/>
      <c r="N705" s="16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  <c r="AF705" s="16"/>
      <c r="AG705" s="16"/>
      <c r="AH705" s="16"/>
      <c r="AI705" s="16"/>
      <c r="AJ705" s="16"/>
      <c r="AK705" s="16"/>
      <c r="AL705" s="16"/>
      <c r="AM705" s="16"/>
      <c r="AN705" s="16"/>
      <c r="AO705" s="16"/>
      <c r="AP705" s="16"/>
      <c r="AQ705" s="16"/>
      <c r="AR705" s="16"/>
      <c r="AS705" s="16"/>
      <c r="AT705" s="16"/>
      <c r="AU705" s="16"/>
      <c r="AV705" s="16">
        <v>1</v>
      </c>
      <c r="AW705" s="16"/>
      <c r="AX705" s="16"/>
      <c r="AY705" s="16"/>
      <c r="AZ705" s="16"/>
      <c r="BA705" s="16"/>
      <c r="BB705" s="16"/>
      <c r="BC705" s="16"/>
      <c r="BD705" s="16"/>
      <c r="BE705" s="16"/>
      <c r="BF705" s="16"/>
      <c r="BG705" s="16"/>
      <c r="BH705" s="16"/>
      <c r="BI705" s="16"/>
      <c r="BJ705" s="16"/>
      <c r="BK705" s="16"/>
      <c r="BL705" s="16"/>
      <c r="BM705" s="16"/>
      <c r="BN705" s="16"/>
      <c r="BO705" s="16"/>
      <c r="BP705" s="16"/>
      <c r="BQ705" s="16"/>
      <c r="BR705" s="16"/>
      <c r="BS705" s="16"/>
      <c r="BT705" s="16"/>
      <c r="BU705" s="16"/>
      <c r="BV705" s="16"/>
      <c r="BW705" s="16"/>
      <c r="BX705" s="16"/>
      <c r="BY705" s="16"/>
      <c r="BZ705" s="16"/>
      <c r="CA705" s="16"/>
      <c r="CB705" s="16"/>
      <c r="CC705" s="16"/>
      <c r="CD705" s="16"/>
      <c r="CE705" s="16"/>
      <c r="CF705" s="16"/>
      <c r="CG705" s="16"/>
      <c r="CH705" s="16"/>
      <c r="CI705" s="16"/>
      <c r="CJ705" s="16"/>
      <c r="CK705" s="16"/>
      <c r="CL705" s="16"/>
      <c r="CM705" s="16"/>
      <c r="CN705" s="16"/>
      <c r="CO705" s="16"/>
      <c r="CP705" s="16"/>
      <c r="CQ705" s="16"/>
      <c r="CR705" s="16"/>
      <c r="CS705" s="16"/>
      <c r="CT705" s="16"/>
      <c r="CU705" s="16"/>
      <c r="CV705" s="16"/>
      <c r="CW705" s="16"/>
      <c r="CX705" s="16"/>
      <c r="CY705" s="16"/>
      <c r="CZ705" s="16">
        <v>1</v>
      </c>
      <c r="DA705" s="16"/>
      <c r="DB705" s="16"/>
      <c r="DC705" s="16"/>
      <c r="DD705" s="16"/>
      <c r="DE705" s="16"/>
      <c r="DF705" s="16"/>
      <c r="DG705" s="16"/>
      <c r="DH705" s="16"/>
      <c r="DI705" s="16"/>
      <c r="DJ705" s="16"/>
      <c r="DK705" s="16"/>
      <c r="LK705" t="s">
        <v>18</v>
      </c>
      <c r="LL705">
        <v>13</v>
      </c>
      <c r="LM705" t="s">
        <v>12</v>
      </c>
    </row>
    <row r="706" spans="1:325" ht="15.75" thickBot="1" x14ac:dyDescent="0.3">
      <c r="A706" s="9" t="s">
        <v>12</v>
      </c>
      <c r="B706" s="10" t="s">
        <v>59</v>
      </c>
      <c r="C706" s="10" t="s">
        <v>31</v>
      </c>
      <c r="D706" s="11">
        <v>45068.313888888886</v>
      </c>
      <c r="E706" s="11">
        <f>DATE(YEAR($D706),MONTH($D706)-1,DAY($D706))</f>
        <v>45038</v>
      </c>
      <c r="F706" s="11">
        <f>DATE(YEAR($E706),MONTH($E706),DAY($E706)+$LL706/10)</f>
        <v>47138</v>
      </c>
      <c r="G706" s="11">
        <f>DATE(YEAR($F706),MONTH($F706),DAY($F706)+$LL706/10)</f>
        <v>49238</v>
      </c>
      <c r="H706" s="11">
        <f>DATE(YEAR($G706),MONTH($G706),DAY($G706)+$LL706/10)</f>
        <v>51338</v>
      </c>
      <c r="I706" s="11">
        <f>DATE(YEAR($H706),MONTH($H706),DAY($H706)+$LL706/10)</f>
        <v>53438</v>
      </c>
      <c r="J706" s="12">
        <f>DATE(YEAR($I706),MONTH($I706),DAY($I706)+$LL706/10)</f>
        <v>55538</v>
      </c>
      <c r="K706" s="15"/>
      <c r="L706" s="16"/>
      <c r="M706" s="16"/>
      <c r="N706" s="16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  <c r="AF706" s="16"/>
      <c r="AG706" s="16"/>
      <c r="AH706" s="16"/>
      <c r="AI706" s="16"/>
      <c r="AJ706" s="16"/>
      <c r="AK706" s="16"/>
      <c r="AL706" s="16"/>
      <c r="AM706" s="16"/>
      <c r="AN706" s="16"/>
      <c r="AO706" s="16"/>
      <c r="AP706" s="16"/>
      <c r="AQ706" s="16"/>
      <c r="AR706" s="16"/>
      <c r="AS706" s="16"/>
      <c r="AT706" s="16"/>
      <c r="AU706" s="16"/>
      <c r="AV706" s="16"/>
      <c r="AW706" s="16"/>
      <c r="AX706" s="16"/>
      <c r="AY706" s="16"/>
      <c r="AZ706" s="16"/>
      <c r="BA706" s="16"/>
      <c r="BB706" s="16"/>
      <c r="BC706" s="16"/>
      <c r="BD706" s="16"/>
      <c r="BE706" s="16"/>
      <c r="BF706" s="16"/>
      <c r="BG706" s="16"/>
      <c r="BH706" s="16"/>
      <c r="BI706" s="16"/>
      <c r="BJ706" s="16"/>
      <c r="BK706" s="16"/>
      <c r="BL706" s="16"/>
      <c r="BM706" s="16"/>
      <c r="BN706" s="16"/>
      <c r="BO706" s="16"/>
      <c r="BP706" s="16"/>
      <c r="BQ706" s="16"/>
      <c r="BR706" s="16"/>
      <c r="BS706" s="16"/>
      <c r="BT706" s="16"/>
      <c r="BU706" s="16"/>
      <c r="BV706" s="16"/>
      <c r="BW706" s="16"/>
      <c r="BX706" s="16"/>
      <c r="BY706" s="16"/>
      <c r="BZ706" s="16"/>
      <c r="CA706" s="16"/>
      <c r="CB706" s="16"/>
      <c r="CC706" s="16"/>
      <c r="CD706" s="16"/>
      <c r="CE706" s="16"/>
      <c r="CF706" s="16"/>
      <c r="CG706" s="16"/>
      <c r="CH706" s="16"/>
      <c r="CI706" s="16"/>
      <c r="CJ706" s="16"/>
      <c r="CK706" s="16"/>
      <c r="CL706" s="16"/>
      <c r="CM706" s="16"/>
      <c r="CN706" s="16"/>
      <c r="CO706" s="16"/>
      <c r="CP706" s="16"/>
      <c r="CQ706" s="16"/>
      <c r="CR706" s="16"/>
      <c r="CS706" s="16"/>
      <c r="CT706" s="16"/>
      <c r="CU706" s="16"/>
      <c r="CV706" s="16"/>
      <c r="CW706" s="16"/>
      <c r="CX706" s="16"/>
      <c r="CY706" s="16"/>
      <c r="CZ706" s="16"/>
      <c r="DA706" s="16"/>
      <c r="DB706" s="16"/>
      <c r="DC706" s="16"/>
      <c r="DD706" s="16"/>
      <c r="DE706" s="16"/>
      <c r="DF706" s="16"/>
      <c r="DG706" s="16"/>
      <c r="DH706" s="16"/>
      <c r="DI706" s="16"/>
      <c r="DJ706" s="16"/>
      <c r="DK706" s="16"/>
      <c r="LK706" t="s">
        <v>21</v>
      </c>
      <c r="LL706">
        <v>21000</v>
      </c>
      <c r="LM706" t="s">
        <v>12</v>
      </c>
    </row>
    <row r="707" spans="1:325" ht="15.75" thickBot="1" x14ac:dyDescent="0.3">
      <c r="A707" s="9" t="s">
        <v>12</v>
      </c>
      <c r="B707" s="10" t="s">
        <v>60</v>
      </c>
      <c r="C707" s="10" t="s">
        <v>38</v>
      </c>
      <c r="D707" s="11">
        <v>43916.620138888888</v>
      </c>
      <c r="E707" s="11">
        <f>DATE(YEAR($D707),MONTH($D707)-1,DAY($D707))</f>
        <v>43887</v>
      </c>
      <c r="F707" s="11">
        <f>DATE(YEAR($E707),MONTH($E707),DAY($E707)+$LL707*30.4/650)</f>
        <v>44728</v>
      </c>
      <c r="G707" s="11">
        <f>DATE(YEAR($F707),MONTH($F707),DAY($F707)+$LL707*30.4/650)</f>
        <v>45569</v>
      </c>
      <c r="H707" s="11">
        <f>DATE(YEAR($G707),MONTH($G707),DAY($G707)+$LL707*30.4/650)</f>
        <v>46410</v>
      </c>
      <c r="I707" s="11">
        <f>DATE(YEAR($H707),MONTH($H707),DAY($H707)+$LL707*30.4/650)</f>
        <v>47251</v>
      </c>
      <c r="J707" s="12">
        <f>DATE(YEAR($I707),MONTH($I707),DAY($I707)+$LL707*30.4/650)</f>
        <v>48092</v>
      </c>
      <c r="K707" s="15"/>
      <c r="L707" s="16"/>
      <c r="M707" s="16"/>
      <c r="N707" s="16"/>
      <c r="O707" s="16"/>
      <c r="P707" s="16"/>
      <c r="Q707" s="16">
        <v>1</v>
      </c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  <c r="AF707" s="16"/>
      <c r="AG707" s="16"/>
      <c r="AH707" s="16"/>
      <c r="AI707" s="16"/>
      <c r="AJ707" s="16"/>
      <c r="AK707" s="16"/>
      <c r="AL707" s="16"/>
      <c r="AM707" s="16"/>
      <c r="AN707" s="16"/>
      <c r="AO707" s="16"/>
      <c r="AP707" s="16"/>
      <c r="AQ707" s="16"/>
      <c r="AR707" s="16"/>
      <c r="AS707" s="16"/>
      <c r="AT707" s="16"/>
      <c r="AU707" s="16"/>
      <c r="AV707" s="16"/>
      <c r="AW707" s="16"/>
      <c r="AX707" s="16"/>
      <c r="AY707" s="16"/>
      <c r="AZ707" s="16"/>
      <c r="BA707" s="16"/>
      <c r="BB707" s="16"/>
      <c r="BC707" s="16"/>
      <c r="BD707" s="16"/>
      <c r="BE707" s="16"/>
      <c r="BF707" s="16"/>
      <c r="BG707" s="16"/>
      <c r="BH707" s="16"/>
      <c r="BI707" s="16"/>
      <c r="BJ707" s="16"/>
      <c r="BK707" s="16"/>
      <c r="BL707" s="16"/>
      <c r="BM707" s="16"/>
      <c r="BN707" s="16"/>
      <c r="BO707" s="16"/>
      <c r="BP707" s="16"/>
      <c r="BQ707" s="16"/>
      <c r="BR707" s="16"/>
      <c r="BS707" s="16"/>
      <c r="BT707" s="16"/>
      <c r="BU707" s="16"/>
      <c r="BV707" s="16"/>
      <c r="BW707" s="16"/>
      <c r="BX707" s="16"/>
      <c r="BY707" s="16"/>
      <c r="BZ707" s="16"/>
      <c r="CA707" s="16"/>
      <c r="CB707" s="16"/>
      <c r="CC707" s="16"/>
      <c r="CD707" s="16"/>
      <c r="CE707" s="16"/>
      <c r="CF707" s="16"/>
      <c r="CG707" s="16"/>
      <c r="CH707" s="16"/>
      <c r="CI707" s="16"/>
      <c r="CJ707" s="16"/>
      <c r="CK707" s="16"/>
      <c r="CL707" s="16"/>
      <c r="CM707" s="16"/>
      <c r="CN707" s="16"/>
      <c r="CO707" s="16"/>
      <c r="CP707" s="16"/>
      <c r="CQ707" s="16"/>
      <c r="CR707" s="16"/>
      <c r="CS707" s="16"/>
      <c r="CT707" s="16"/>
      <c r="CU707" s="16"/>
      <c r="CV707" s="16"/>
      <c r="CW707" s="16"/>
      <c r="CX707" s="16"/>
      <c r="CY707" s="16"/>
      <c r="CZ707" s="16"/>
      <c r="DA707" s="16"/>
      <c r="DB707" s="16"/>
      <c r="DC707" s="16"/>
      <c r="DD707" s="16"/>
      <c r="DE707" s="16"/>
      <c r="DF707" s="16"/>
      <c r="DG707" s="16"/>
      <c r="DH707" s="16"/>
      <c r="DI707" s="16"/>
      <c r="DJ707" s="16"/>
      <c r="DK707" s="16"/>
      <c r="LK707" t="s">
        <v>28</v>
      </c>
      <c r="LL707">
        <v>18000</v>
      </c>
      <c r="LM707" t="s">
        <v>12</v>
      </c>
    </row>
    <row r="708" spans="1:325" ht="15.75" thickBot="1" x14ac:dyDescent="0.3">
      <c r="A708" s="9" t="s">
        <v>12</v>
      </c>
      <c r="B708" s="10" t="s">
        <v>60</v>
      </c>
      <c r="C708" s="10" t="s">
        <v>29</v>
      </c>
      <c r="D708" s="11">
        <v>44074.361111111109</v>
      </c>
      <c r="E708" s="11">
        <f>DATE(YEAR($D708),MONTH($D708),DAY($D708)-7)</f>
        <v>44067</v>
      </c>
      <c r="F708" s="11">
        <f>DATE(YEAR($E708),MONTH($E708)+$LL708,DAY($E708))</f>
        <v>44463</v>
      </c>
      <c r="G708" s="11">
        <f>DATE(YEAR($F708),MONTH($F708)+$LL708,DAY($F708))</f>
        <v>44858</v>
      </c>
      <c r="H708" s="11">
        <f>DATE(YEAR($G708),MONTH($G708)+$LL708,DAY($G708))</f>
        <v>45254</v>
      </c>
      <c r="I708" s="11">
        <f>DATE(YEAR($H708),MONTH($H708)+$LL708,DAY($H708))</f>
        <v>45650</v>
      </c>
      <c r="J708" s="12">
        <f>DATE(YEAR($I708),MONTH($I708)+$LL708,DAY($I708))</f>
        <v>46046</v>
      </c>
      <c r="K708" s="15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16"/>
      <c r="AH708" s="16"/>
      <c r="AI708" s="16"/>
      <c r="AJ708" s="16"/>
      <c r="AK708" s="16"/>
      <c r="AL708" s="16"/>
      <c r="AM708" s="16"/>
      <c r="AN708" s="16"/>
      <c r="AO708" s="16"/>
      <c r="AP708" s="16"/>
      <c r="AQ708" s="16">
        <v>1</v>
      </c>
      <c r="AR708" s="16"/>
      <c r="AS708" s="16"/>
      <c r="AT708" s="16"/>
      <c r="AU708" s="16"/>
      <c r="AV708" s="16"/>
      <c r="AW708" s="16"/>
      <c r="AX708" s="16"/>
      <c r="AY708" s="16"/>
      <c r="AZ708" s="16"/>
      <c r="BA708" s="16"/>
      <c r="BB708" s="16"/>
      <c r="BC708" s="16"/>
      <c r="BD708" s="16"/>
      <c r="BE708" s="16"/>
      <c r="BF708" s="16"/>
      <c r="BG708" s="16"/>
      <c r="BH708" s="16"/>
      <c r="BI708" s="16"/>
      <c r="BJ708" s="16"/>
      <c r="BK708" s="16"/>
      <c r="BL708" s="16"/>
      <c r="BM708" s="16"/>
      <c r="BN708" s="16"/>
      <c r="BO708" s="16"/>
      <c r="BP708" s="16"/>
      <c r="BQ708" s="16"/>
      <c r="BR708" s="16"/>
      <c r="BS708" s="16"/>
      <c r="BT708" s="16"/>
      <c r="BU708" s="16"/>
      <c r="BV708" s="16"/>
      <c r="BW708" s="16"/>
      <c r="BX708" s="16"/>
      <c r="BY708" s="16"/>
      <c r="BZ708" s="16"/>
      <c r="CA708" s="16"/>
      <c r="CB708" s="16"/>
      <c r="CC708" s="16"/>
      <c r="CD708" s="16"/>
      <c r="CE708" s="16"/>
      <c r="CF708" s="16"/>
      <c r="CG708" s="16"/>
      <c r="CH708" s="16"/>
      <c r="CI708" s="16"/>
      <c r="CJ708" s="16"/>
      <c r="CK708" s="16"/>
      <c r="CL708" s="16"/>
      <c r="CM708" s="16"/>
      <c r="CN708" s="16"/>
      <c r="CO708" s="16"/>
      <c r="CP708" s="16"/>
      <c r="CQ708" s="16"/>
      <c r="CR708" s="16"/>
      <c r="CS708" s="16"/>
      <c r="CT708" s="16"/>
      <c r="CU708" s="16">
        <v>1</v>
      </c>
      <c r="CV708" s="16"/>
      <c r="CW708" s="16"/>
      <c r="CX708" s="16"/>
      <c r="CY708" s="16"/>
      <c r="CZ708" s="16"/>
      <c r="DA708" s="16"/>
      <c r="DB708" s="16"/>
      <c r="DC708" s="16"/>
      <c r="DD708" s="16"/>
      <c r="DE708" s="16"/>
      <c r="DF708" s="16"/>
      <c r="DG708" s="16"/>
      <c r="DH708" s="16"/>
      <c r="DI708" s="16"/>
      <c r="DJ708" s="16"/>
      <c r="DK708" s="16"/>
      <c r="LK708" t="s">
        <v>18</v>
      </c>
      <c r="LL708">
        <v>13</v>
      </c>
      <c r="LM708" t="s">
        <v>12</v>
      </c>
    </row>
    <row r="709" spans="1:325" ht="15.75" thickBot="1" x14ac:dyDescent="0.3">
      <c r="A709" s="9" t="s">
        <v>12</v>
      </c>
      <c r="B709" s="10" t="s">
        <v>60</v>
      </c>
      <c r="C709" s="10" t="s">
        <v>30</v>
      </c>
      <c r="D709" s="11">
        <v>44036.15902777778</v>
      </c>
      <c r="E709" s="11">
        <f>DATE(YEAR($D709),MONTH($D709),DAY($D709)-7)</f>
        <v>44029</v>
      </c>
      <c r="F709" s="11">
        <f>DATE(YEAR($E709),MONTH($E709)+$LL709,DAY($E709))</f>
        <v>44425</v>
      </c>
      <c r="G709" s="11">
        <f>DATE(YEAR($F709),MONTH($F709)+$LL709,DAY($F709))</f>
        <v>44821</v>
      </c>
      <c r="H709" s="11">
        <f>DATE(YEAR($G709),MONTH($G709)+$LL709,DAY($G709))</f>
        <v>45216</v>
      </c>
      <c r="I709" s="11">
        <f>DATE(YEAR($H709),MONTH($H709)+$LL709,DAY($H709))</f>
        <v>45613</v>
      </c>
      <c r="J709" s="12">
        <f>DATE(YEAR($I709),MONTH($I709)+$LL709,DAY($I709))</f>
        <v>46008</v>
      </c>
      <c r="K709" s="15"/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  <c r="AF709" s="16"/>
      <c r="AG709" s="16"/>
      <c r="AH709" s="16"/>
      <c r="AI709" s="16"/>
      <c r="AJ709" s="16"/>
      <c r="AK709" s="16">
        <v>1</v>
      </c>
      <c r="AL709" s="16"/>
      <c r="AM709" s="16"/>
      <c r="AN709" s="16"/>
      <c r="AO709" s="16"/>
      <c r="AP709" s="16"/>
      <c r="AQ709" s="16"/>
      <c r="AR709" s="16"/>
      <c r="AS709" s="16"/>
      <c r="AT709" s="16"/>
      <c r="AU709" s="16"/>
      <c r="AV709" s="16"/>
      <c r="AW709" s="16"/>
      <c r="AX709" s="16"/>
      <c r="AY709" s="16"/>
      <c r="AZ709" s="16"/>
      <c r="BA709" s="16"/>
      <c r="BB709" s="16"/>
      <c r="BC709" s="16"/>
      <c r="BD709" s="16"/>
      <c r="BE709" s="16"/>
      <c r="BF709" s="16"/>
      <c r="BG709" s="16"/>
      <c r="BH709" s="16"/>
      <c r="BI709" s="16"/>
      <c r="BJ709" s="16"/>
      <c r="BK709" s="16"/>
      <c r="BL709" s="16"/>
      <c r="BM709" s="16"/>
      <c r="BN709" s="16"/>
      <c r="BO709" s="16"/>
      <c r="BP709" s="16"/>
      <c r="BQ709" s="16"/>
      <c r="BR709" s="16"/>
      <c r="BS709" s="16"/>
      <c r="BT709" s="16"/>
      <c r="BU709" s="16"/>
      <c r="BV709" s="16"/>
      <c r="BW709" s="16"/>
      <c r="BX709" s="16"/>
      <c r="BY709" s="16"/>
      <c r="BZ709" s="16"/>
      <c r="CA709" s="16"/>
      <c r="CB709" s="16"/>
      <c r="CC709" s="16"/>
      <c r="CD709" s="16"/>
      <c r="CE709" s="16"/>
      <c r="CF709" s="16"/>
      <c r="CG709" s="16"/>
      <c r="CH709" s="16"/>
      <c r="CI709" s="16"/>
      <c r="CJ709" s="16"/>
      <c r="CK709" s="16"/>
      <c r="CL709" s="16"/>
      <c r="CM709" s="16"/>
      <c r="CN709" s="16"/>
      <c r="CO709" s="16"/>
      <c r="CP709" s="16">
        <v>1</v>
      </c>
      <c r="CQ709" s="16"/>
      <c r="CR709" s="16"/>
      <c r="CS709" s="16"/>
      <c r="CT709" s="16"/>
      <c r="CU709" s="16"/>
      <c r="CV709" s="16"/>
      <c r="CW709" s="16"/>
      <c r="CX709" s="16"/>
      <c r="CY709" s="16"/>
      <c r="CZ709" s="16"/>
      <c r="DA709" s="16"/>
      <c r="DB709" s="16"/>
      <c r="DC709" s="16"/>
      <c r="DD709" s="16"/>
      <c r="DE709" s="16"/>
      <c r="DF709" s="16"/>
      <c r="DG709" s="16"/>
      <c r="DH709" s="16"/>
      <c r="DI709" s="16"/>
      <c r="DJ709" s="16"/>
      <c r="DK709" s="16"/>
      <c r="LK709" t="s">
        <v>18</v>
      </c>
      <c r="LL709">
        <v>13</v>
      </c>
      <c r="LM709" t="s">
        <v>12</v>
      </c>
    </row>
    <row r="710" spans="1:325" ht="15.75" thickBot="1" x14ac:dyDescent="0.3">
      <c r="A710" s="9" t="s">
        <v>12</v>
      </c>
      <c r="B710" s="10" t="s">
        <v>60</v>
      </c>
      <c r="C710" s="10" t="s">
        <v>31</v>
      </c>
      <c r="D710" s="11">
        <v>57431.069444444445</v>
      </c>
      <c r="E710" s="11">
        <f t="shared" ref="E710:E717" si="30">DATE(YEAR($D710),MONTH($D710)-1,DAY($D710))</f>
        <v>57403</v>
      </c>
      <c r="F710" s="11">
        <f>DATE(YEAR($E710),MONTH($E710),DAY($E710)+$LL710/10)</f>
        <v>59503</v>
      </c>
      <c r="G710" s="11">
        <f>DATE(YEAR($F710),MONTH($F710),DAY($F710)+$LL710/10)</f>
        <v>61603</v>
      </c>
      <c r="H710" s="11">
        <f>DATE(YEAR($G710),MONTH($G710),DAY($G710)+$LL710/10)</f>
        <v>63703</v>
      </c>
      <c r="I710" s="11">
        <f>DATE(YEAR($H710),MONTH($H710),DAY($H710)+$LL710/10)</f>
        <v>65803</v>
      </c>
      <c r="J710" s="12">
        <f>DATE(YEAR($I710),MONTH($I710),DAY($I710)+$LL710/10)</f>
        <v>67903</v>
      </c>
      <c r="K710" s="15"/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16"/>
      <c r="AH710" s="16"/>
      <c r="AI710" s="16"/>
      <c r="AJ710" s="16"/>
      <c r="AK710" s="16"/>
      <c r="AL710" s="16"/>
      <c r="AM710" s="16"/>
      <c r="AN710" s="16"/>
      <c r="AO710" s="16"/>
      <c r="AP710" s="16"/>
      <c r="AQ710" s="16"/>
      <c r="AR710" s="16"/>
      <c r="AS710" s="16"/>
      <c r="AT710" s="16"/>
      <c r="AU710" s="16"/>
      <c r="AV710" s="16"/>
      <c r="AW710" s="16"/>
      <c r="AX710" s="16"/>
      <c r="AY710" s="16"/>
      <c r="AZ710" s="16"/>
      <c r="BA710" s="16"/>
      <c r="BB710" s="16"/>
      <c r="BC710" s="16"/>
      <c r="BD710" s="16"/>
      <c r="BE710" s="16"/>
      <c r="BF710" s="16"/>
      <c r="BG710" s="16"/>
      <c r="BH710" s="16"/>
      <c r="BI710" s="16"/>
      <c r="BJ710" s="16"/>
      <c r="BK710" s="16"/>
      <c r="BL710" s="16"/>
      <c r="BM710" s="16"/>
      <c r="BN710" s="16"/>
      <c r="BO710" s="16"/>
      <c r="BP710" s="16"/>
      <c r="BQ710" s="16"/>
      <c r="BR710" s="16"/>
      <c r="BS710" s="16"/>
      <c r="BT710" s="16"/>
      <c r="BU710" s="16"/>
      <c r="BV710" s="16"/>
      <c r="BW710" s="16"/>
      <c r="BX710" s="16"/>
      <c r="BY710" s="16"/>
      <c r="BZ710" s="16"/>
      <c r="CA710" s="16"/>
      <c r="CB710" s="16"/>
      <c r="CC710" s="16"/>
      <c r="CD710" s="16"/>
      <c r="CE710" s="16"/>
      <c r="CF710" s="16"/>
      <c r="CG710" s="16"/>
      <c r="CH710" s="16"/>
      <c r="CI710" s="16"/>
      <c r="CJ710" s="16"/>
      <c r="CK710" s="16"/>
      <c r="CL710" s="16"/>
      <c r="CM710" s="16"/>
      <c r="CN710" s="16"/>
      <c r="CO710" s="16"/>
      <c r="CP710" s="16"/>
      <c r="CQ710" s="16"/>
      <c r="CR710" s="16"/>
      <c r="CS710" s="16"/>
      <c r="CT710" s="16"/>
      <c r="CU710" s="16"/>
      <c r="CV710" s="16"/>
      <c r="CW710" s="16"/>
      <c r="CX710" s="16"/>
      <c r="CY710" s="16"/>
      <c r="CZ710" s="16"/>
      <c r="DA710" s="16"/>
      <c r="DB710" s="16"/>
      <c r="DC710" s="16"/>
      <c r="DD710" s="16"/>
      <c r="DE710" s="16"/>
      <c r="DF710" s="16"/>
      <c r="DG710" s="16"/>
      <c r="DH710" s="16"/>
      <c r="DI710" s="16"/>
      <c r="DJ710" s="16"/>
      <c r="DK710" s="16"/>
      <c r="LK710" t="s">
        <v>21</v>
      </c>
      <c r="LL710">
        <v>21000</v>
      </c>
      <c r="LM710" t="s">
        <v>12</v>
      </c>
    </row>
    <row r="711" spans="1:325" ht="15.75" thickBot="1" x14ac:dyDescent="0.3">
      <c r="A711" s="9" t="s">
        <v>12</v>
      </c>
      <c r="B711" s="10" t="s">
        <v>60</v>
      </c>
      <c r="C711" s="10" t="s">
        <v>24</v>
      </c>
      <c r="D711" s="11">
        <v>47668.506944444445</v>
      </c>
      <c r="E711" s="11">
        <f t="shared" si="30"/>
        <v>47638</v>
      </c>
      <c r="F711" s="11">
        <f>DATE(YEAR($E711),MONTH($E711),DAY($E711)+$LL711*30.4/10000)</f>
        <v>51286</v>
      </c>
      <c r="G711" s="11">
        <f>DATE(YEAR($F711),MONTH($F711),DAY($F711)+$LL711*30.4/10000)</f>
        <v>54934</v>
      </c>
      <c r="H711" s="11">
        <f>DATE(YEAR($G711),MONTH($G711),DAY($G711)+$LL711*30.4/10000)</f>
        <v>58582</v>
      </c>
      <c r="I711" s="11">
        <f>DATE(YEAR($H711),MONTH($H711),DAY($H711)+$LL711*30.4/10000)</f>
        <v>62230</v>
      </c>
      <c r="J711" s="12">
        <f>DATE(YEAR($I711),MONTH($I711),DAY($I711)+$LL711*30.4/10000)</f>
        <v>65878</v>
      </c>
      <c r="K711" s="15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  <c r="AF711" s="16"/>
      <c r="AG711" s="16"/>
      <c r="AH711" s="16"/>
      <c r="AI711" s="16"/>
      <c r="AJ711" s="16"/>
      <c r="AK711" s="16"/>
      <c r="AL711" s="16"/>
      <c r="AM711" s="16"/>
      <c r="AN711" s="16"/>
      <c r="AO711" s="16"/>
      <c r="AP711" s="16"/>
      <c r="AQ711" s="16"/>
      <c r="AR711" s="16"/>
      <c r="AS711" s="16"/>
      <c r="AT711" s="16"/>
      <c r="AU711" s="16"/>
      <c r="AV711" s="16"/>
      <c r="AW711" s="16"/>
      <c r="AX711" s="16"/>
      <c r="AY711" s="16"/>
      <c r="AZ711" s="16"/>
      <c r="BA711" s="16"/>
      <c r="BB711" s="16"/>
      <c r="BC711" s="16"/>
      <c r="BD711" s="16"/>
      <c r="BE711" s="16"/>
      <c r="BF711" s="16"/>
      <c r="BG711" s="16"/>
      <c r="BH711" s="16"/>
      <c r="BI711" s="16"/>
      <c r="BJ711" s="16"/>
      <c r="BK711" s="16"/>
      <c r="BL711" s="16"/>
      <c r="BM711" s="16"/>
      <c r="BN711" s="16"/>
      <c r="BO711" s="16"/>
      <c r="BP711" s="16"/>
      <c r="BQ711" s="16"/>
      <c r="BR711" s="16"/>
      <c r="BS711" s="16"/>
      <c r="BT711" s="16"/>
      <c r="BU711" s="16"/>
      <c r="BV711" s="16"/>
      <c r="BW711" s="16"/>
      <c r="BX711" s="16"/>
      <c r="BY711" s="16"/>
      <c r="BZ711" s="16"/>
      <c r="CA711" s="16"/>
      <c r="CB711" s="16"/>
      <c r="CC711" s="16"/>
      <c r="CD711" s="16"/>
      <c r="CE711" s="16"/>
      <c r="CF711" s="16"/>
      <c r="CG711" s="16"/>
      <c r="CH711" s="16"/>
      <c r="CI711" s="16"/>
      <c r="CJ711" s="16"/>
      <c r="CK711" s="16"/>
      <c r="CL711" s="16"/>
      <c r="CM711" s="16"/>
      <c r="CN711" s="16"/>
      <c r="CO711" s="16"/>
      <c r="CP711" s="16"/>
      <c r="CQ711" s="16"/>
      <c r="CR711" s="16"/>
      <c r="CS711" s="16"/>
      <c r="CT711" s="16"/>
      <c r="CU711" s="16"/>
      <c r="CV711" s="16"/>
      <c r="CW711" s="16"/>
      <c r="CX711" s="16"/>
      <c r="CY711" s="16"/>
      <c r="CZ711" s="16"/>
      <c r="DA711" s="16"/>
      <c r="DB711" s="16"/>
      <c r="DC711" s="16"/>
      <c r="DD711" s="16"/>
      <c r="DE711" s="16"/>
      <c r="DF711" s="16"/>
      <c r="DG711" s="16"/>
      <c r="DH711" s="16"/>
      <c r="DI711" s="16"/>
      <c r="DJ711" s="16"/>
      <c r="DK711" s="16"/>
      <c r="LK711" t="s">
        <v>15</v>
      </c>
      <c r="LL711">
        <v>1200000</v>
      </c>
      <c r="LM711" t="s">
        <v>12</v>
      </c>
    </row>
    <row r="712" spans="1:325" ht="15.75" thickBot="1" x14ac:dyDescent="0.3">
      <c r="A712" s="9" t="s">
        <v>12</v>
      </c>
      <c r="B712" s="10" t="s">
        <v>60</v>
      </c>
      <c r="C712" s="10" t="s">
        <v>25</v>
      </c>
      <c r="D712" s="11">
        <v>44444.626388888886</v>
      </c>
      <c r="E712" s="11">
        <f t="shared" si="30"/>
        <v>44413</v>
      </c>
      <c r="F712" s="11">
        <f>DATE(YEAR($E712),MONTH($E712),DAY($E712)+$LL712*30.4/10000)</f>
        <v>45142</v>
      </c>
      <c r="G712" s="11">
        <f>DATE(YEAR($F712),MONTH($F712),DAY($F712)+$LL712*30.4/10000)</f>
        <v>45871</v>
      </c>
      <c r="H712" s="11">
        <f>DATE(YEAR($G712),MONTH($G712),DAY($G712)+$LL712*30.4/10000)</f>
        <v>46600</v>
      </c>
      <c r="I712" s="11">
        <f>DATE(YEAR($H712),MONTH($H712),DAY($H712)+$LL712*30.4/10000)</f>
        <v>47329</v>
      </c>
      <c r="J712" s="12">
        <f>DATE(YEAR($I712),MONTH($I712),DAY($I712)+$LL712*30.4/10000)</f>
        <v>48058</v>
      </c>
      <c r="K712" s="15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  <c r="AF712" s="16"/>
      <c r="AG712" s="16"/>
      <c r="AH712" s="16"/>
      <c r="AI712" s="16"/>
      <c r="AJ712" s="16"/>
      <c r="AK712" s="16"/>
      <c r="AL712" s="16"/>
      <c r="AM712" s="16"/>
      <c r="AN712" s="16"/>
      <c r="AO712" s="16"/>
      <c r="AP712" s="16"/>
      <c r="AQ712" s="16"/>
      <c r="AR712" s="16"/>
      <c r="AS712" s="16"/>
      <c r="AT712" s="16"/>
      <c r="AU712" s="16"/>
      <c r="AV712" s="16"/>
      <c r="AW712" s="16"/>
      <c r="AX712" s="16"/>
      <c r="AY712" s="16"/>
      <c r="AZ712" s="16"/>
      <c r="BA712" s="16"/>
      <c r="BB712" s="16"/>
      <c r="BC712" s="16"/>
      <c r="BD712" s="16"/>
      <c r="BE712" s="16"/>
      <c r="BF712" s="16"/>
      <c r="BG712" s="16"/>
      <c r="BH712" s="16"/>
      <c r="BI712" s="16"/>
      <c r="BJ712" s="16"/>
      <c r="BK712" s="16"/>
      <c r="BL712" s="16"/>
      <c r="BM712" s="16"/>
      <c r="BN712" s="16"/>
      <c r="BO712" s="16"/>
      <c r="BP712" s="16"/>
      <c r="BQ712" s="16"/>
      <c r="BR712" s="16"/>
      <c r="BS712" s="16"/>
      <c r="BT712" s="16"/>
      <c r="BU712" s="16"/>
      <c r="BV712" s="16"/>
      <c r="BW712" s="16"/>
      <c r="BX712" s="16"/>
      <c r="BY712" s="16"/>
      <c r="BZ712" s="16"/>
      <c r="CA712" s="16"/>
      <c r="CB712" s="16"/>
      <c r="CC712" s="16"/>
      <c r="CD712" s="16"/>
      <c r="CE712" s="16"/>
      <c r="CF712" s="16"/>
      <c r="CG712" s="16"/>
      <c r="CH712" s="16"/>
      <c r="CI712" s="16"/>
      <c r="CJ712" s="16"/>
      <c r="CK712" s="16"/>
      <c r="CL712" s="16"/>
      <c r="CM712" s="16"/>
      <c r="CN712" s="16">
        <v>1</v>
      </c>
      <c r="CO712" s="16"/>
      <c r="CP712" s="16"/>
      <c r="CQ712" s="16"/>
      <c r="CR712" s="16"/>
      <c r="CS712" s="16"/>
      <c r="CT712" s="16"/>
      <c r="CU712" s="16"/>
      <c r="CV712" s="16"/>
      <c r="CW712" s="16"/>
      <c r="CX712" s="16"/>
      <c r="CY712" s="16"/>
      <c r="CZ712" s="16"/>
      <c r="DA712" s="16"/>
      <c r="DB712" s="16"/>
      <c r="DC712" s="16"/>
      <c r="DD712" s="16"/>
      <c r="DE712" s="16"/>
      <c r="DF712" s="16"/>
      <c r="DG712" s="16"/>
      <c r="DH712" s="16"/>
      <c r="DI712" s="16"/>
      <c r="DJ712" s="16"/>
      <c r="DK712" s="16"/>
      <c r="LK712" t="s">
        <v>15</v>
      </c>
      <c r="LL712">
        <v>240000</v>
      </c>
      <c r="LM712" t="s">
        <v>12</v>
      </c>
    </row>
    <row r="713" spans="1:325" ht="15.75" thickBot="1" x14ac:dyDescent="0.3">
      <c r="A713" s="9" t="s">
        <v>12</v>
      </c>
      <c r="B713" s="10" t="s">
        <v>60</v>
      </c>
      <c r="C713" s="10" t="s">
        <v>26</v>
      </c>
      <c r="D713" s="11">
        <v>44171.025694444441</v>
      </c>
      <c r="E713" s="11">
        <f t="shared" si="30"/>
        <v>44141</v>
      </c>
      <c r="F713" s="11">
        <f>DATE(YEAR($E713),MONTH($E713),DAY($E713)+$LL713/10)</f>
        <v>45191</v>
      </c>
      <c r="G713" s="11">
        <f>DATE(YEAR($F713),MONTH($F713),DAY($F713)+$LL713/10)</f>
        <v>46241</v>
      </c>
      <c r="H713" s="11">
        <f>DATE(YEAR($G713),MONTH($G713),DAY($G713)+$LL713/10)</f>
        <v>47291</v>
      </c>
      <c r="I713" s="11">
        <f>DATE(YEAR($H713),MONTH($H713),DAY($H713)+$LL713/10)</f>
        <v>48341</v>
      </c>
      <c r="J713" s="12">
        <f>DATE(YEAR($I713),MONTH($I713),DAY($I713)+$LL713/10)</f>
        <v>49391</v>
      </c>
      <c r="K713" s="15"/>
      <c r="L713" s="16"/>
      <c r="M713" s="16"/>
      <c r="N713" s="16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  <c r="AF713" s="16"/>
      <c r="AG713" s="16"/>
      <c r="AH713" s="16"/>
      <c r="AI713" s="16"/>
      <c r="AJ713" s="16"/>
      <c r="AK713" s="16"/>
      <c r="AL713" s="16"/>
      <c r="AM713" s="16"/>
      <c r="AN713" s="16"/>
      <c r="AO713" s="16"/>
      <c r="AP713" s="16"/>
      <c r="AQ713" s="16"/>
      <c r="AR713" s="16"/>
      <c r="AS713" s="16"/>
      <c r="AT713" s="16"/>
      <c r="AU713" s="16"/>
      <c r="AV713" s="16"/>
      <c r="AW713" s="16"/>
      <c r="AX713" s="16"/>
      <c r="AY713" s="16"/>
      <c r="AZ713" s="16"/>
      <c r="BA713" s="16">
        <v>1</v>
      </c>
      <c r="BB713" s="16"/>
      <c r="BC713" s="16"/>
      <c r="BD713" s="16"/>
      <c r="BE713" s="16"/>
      <c r="BF713" s="16"/>
      <c r="BG713" s="16"/>
      <c r="BH713" s="16"/>
      <c r="BI713" s="16"/>
      <c r="BJ713" s="16"/>
      <c r="BK713" s="16"/>
      <c r="BL713" s="16"/>
      <c r="BM713" s="16"/>
      <c r="BN713" s="16"/>
      <c r="BO713" s="16"/>
      <c r="BP713" s="16"/>
      <c r="BQ713" s="16"/>
      <c r="BR713" s="16"/>
      <c r="BS713" s="16"/>
      <c r="BT713" s="16"/>
      <c r="BU713" s="16"/>
      <c r="BV713" s="16"/>
      <c r="BW713" s="16"/>
      <c r="BX713" s="16"/>
      <c r="BY713" s="16"/>
      <c r="BZ713" s="16"/>
      <c r="CA713" s="16"/>
      <c r="CB713" s="16"/>
      <c r="CC713" s="16"/>
      <c r="CD713" s="16"/>
      <c r="CE713" s="16"/>
      <c r="CF713" s="16"/>
      <c r="CG713" s="16"/>
      <c r="CH713" s="16"/>
      <c r="CI713" s="16"/>
      <c r="CJ713" s="16"/>
      <c r="CK713" s="16"/>
      <c r="CL713" s="16"/>
      <c r="CM713" s="16"/>
      <c r="CN713" s="16"/>
      <c r="CO713" s="16"/>
      <c r="CP713" s="16"/>
      <c r="CQ713" s="16"/>
      <c r="CR713" s="16"/>
      <c r="CS713" s="16"/>
      <c r="CT713" s="16"/>
      <c r="CU713" s="16"/>
      <c r="CV713" s="16"/>
      <c r="CW713" s="16"/>
      <c r="CX713" s="16"/>
      <c r="CY713" s="16"/>
      <c r="CZ713" s="16"/>
      <c r="DA713" s="16"/>
      <c r="DB713" s="16"/>
      <c r="DC713" s="16"/>
      <c r="DD713" s="16"/>
      <c r="DE713" s="16"/>
      <c r="DF713" s="16"/>
      <c r="DG713" s="16"/>
      <c r="DH713" s="16"/>
      <c r="DI713" s="16"/>
      <c r="DJ713" s="16"/>
      <c r="DK713" s="16"/>
      <c r="LK713" t="s">
        <v>21</v>
      </c>
      <c r="LL713">
        <v>10500</v>
      </c>
      <c r="LM713" t="s">
        <v>12</v>
      </c>
    </row>
    <row r="714" spans="1:325" ht="15.75" thickBot="1" x14ac:dyDescent="0.3">
      <c r="A714" s="9" t="s">
        <v>12</v>
      </c>
      <c r="B714" s="10" t="s">
        <v>60</v>
      </c>
      <c r="C714" s="10" t="s">
        <v>26</v>
      </c>
      <c r="D714" s="11">
        <v>50537.587500000001</v>
      </c>
      <c r="E714" s="11">
        <f t="shared" si="30"/>
        <v>50507</v>
      </c>
      <c r="F714" s="11">
        <f>DATE(YEAR($E714),MONTH($E714),DAY($E714)+$LL714/10)</f>
        <v>51557</v>
      </c>
      <c r="G714" s="11">
        <f>DATE(YEAR($F714),MONTH($F714),DAY($F714)+$LL714/10)</f>
        <v>52607</v>
      </c>
      <c r="H714" s="11">
        <f>DATE(YEAR($G714),MONTH($G714),DAY($G714)+$LL714/10)</f>
        <v>53657</v>
      </c>
      <c r="I714" s="11">
        <f>DATE(YEAR($H714),MONTH($H714),DAY($H714)+$LL714/10)</f>
        <v>54707</v>
      </c>
      <c r="J714" s="12">
        <f>DATE(YEAR($I714),MONTH($I714),DAY($I714)+$LL714/10)</f>
        <v>55757</v>
      </c>
      <c r="K714" s="15"/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  <c r="AF714" s="16"/>
      <c r="AG714" s="16"/>
      <c r="AH714" s="16"/>
      <c r="AI714" s="16"/>
      <c r="AJ714" s="16"/>
      <c r="AK714" s="16"/>
      <c r="AL714" s="16"/>
      <c r="AM714" s="16"/>
      <c r="AN714" s="16"/>
      <c r="AO714" s="16"/>
      <c r="AP714" s="16"/>
      <c r="AQ714" s="16"/>
      <c r="AR714" s="16"/>
      <c r="AS714" s="16"/>
      <c r="AT714" s="16"/>
      <c r="AU714" s="16"/>
      <c r="AV714" s="16"/>
      <c r="AW714" s="16"/>
      <c r="AX714" s="16"/>
      <c r="AY714" s="16"/>
      <c r="AZ714" s="16"/>
      <c r="BA714" s="16"/>
      <c r="BB714" s="16"/>
      <c r="BC714" s="16"/>
      <c r="BD714" s="16"/>
      <c r="BE714" s="16"/>
      <c r="BF714" s="16"/>
      <c r="BG714" s="16"/>
      <c r="BH714" s="16"/>
      <c r="BI714" s="16"/>
      <c r="BJ714" s="16"/>
      <c r="BK714" s="16"/>
      <c r="BL714" s="16"/>
      <c r="BM714" s="16"/>
      <c r="BN714" s="16"/>
      <c r="BO714" s="16"/>
      <c r="BP714" s="16"/>
      <c r="BQ714" s="16"/>
      <c r="BR714" s="16"/>
      <c r="BS714" s="16"/>
      <c r="BT714" s="16"/>
      <c r="BU714" s="16"/>
      <c r="BV714" s="16"/>
      <c r="BW714" s="16"/>
      <c r="BX714" s="16"/>
      <c r="BY714" s="16"/>
      <c r="BZ714" s="16"/>
      <c r="CA714" s="16"/>
      <c r="CB714" s="16"/>
      <c r="CC714" s="16"/>
      <c r="CD714" s="16"/>
      <c r="CE714" s="16"/>
      <c r="CF714" s="16"/>
      <c r="CG714" s="16"/>
      <c r="CH714" s="16"/>
      <c r="CI714" s="16"/>
      <c r="CJ714" s="16"/>
      <c r="CK714" s="16"/>
      <c r="CL714" s="16"/>
      <c r="CM714" s="16"/>
      <c r="CN714" s="16"/>
      <c r="CO714" s="16"/>
      <c r="CP714" s="16"/>
      <c r="CQ714" s="16"/>
      <c r="CR714" s="16"/>
      <c r="CS714" s="16"/>
      <c r="CT714" s="16"/>
      <c r="CU714" s="16"/>
      <c r="CV714" s="16"/>
      <c r="CW714" s="16"/>
      <c r="CX714" s="16"/>
      <c r="CY714" s="16"/>
      <c r="CZ714" s="16"/>
      <c r="DA714" s="16"/>
      <c r="DB714" s="16"/>
      <c r="DC714" s="16"/>
      <c r="DD714" s="16"/>
      <c r="DE714" s="16"/>
      <c r="DF714" s="16"/>
      <c r="DG714" s="16"/>
      <c r="DH714" s="16"/>
      <c r="DI714" s="16"/>
      <c r="DJ714" s="16"/>
      <c r="DK714" s="16"/>
      <c r="LK714" t="s">
        <v>21</v>
      </c>
      <c r="LL714">
        <v>10500</v>
      </c>
      <c r="LM714" t="s">
        <v>12</v>
      </c>
    </row>
    <row r="715" spans="1:325" ht="15.75" thickBot="1" x14ac:dyDescent="0.3">
      <c r="A715" s="9" t="s">
        <v>12</v>
      </c>
      <c r="B715" s="10" t="s">
        <v>60</v>
      </c>
      <c r="C715" s="10" t="s">
        <v>27</v>
      </c>
      <c r="D715" s="11">
        <v>43916.620138888888</v>
      </c>
      <c r="E715" s="11">
        <f t="shared" si="30"/>
        <v>43887</v>
      </c>
      <c r="F715" s="11">
        <f>DATE(YEAR($E715),MONTH($E715),DAY($E715)+$LL715*30.4/650)</f>
        <v>44728</v>
      </c>
      <c r="G715" s="11">
        <f>DATE(YEAR($F715),MONTH($F715),DAY($F715)+$LL715*30.4/650)</f>
        <v>45569</v>
      </c>
      <c r="H715" s="11">
        <f>DATE(YEAR($G715),MONTH($G715),DAY($G715)+$LL715*30.4/650)</f>
        <v>46410</v>
      </c>
      <c r="I715" s="11">
        <f>DATE(YEAR($H715),MONTH($H715),DAY($H715)+$LL715*30.4/650)</f>
        <v>47251</v>
      </c>
      <c r="J715" s="12">
        <f>DATE(YEAR($I715),MONTH($I715),DAY($I715)+$LL715*30.4/650)</f>
        <v>48092</v>
      </c>
      <c r="K715" s="15"/>
      <c r="L715" s="16"/>
      <c r="M715" s="16"/>
      <c r="N715" s="16"/>
      <c r="O715" s="16"/>
      <c r="P715" s="16"/>
      <c r="Q715" s="16">
        <v>1</v>
      </c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  <c r="AF715" s="16"/>
      <c r="AG715" s="16"/>
      <c r="AH715" s="16"/>
      <c r="AI715" s="16"/>
      <c r="AJ715" s="16"/>
      <c r="AK715" s="16"/>
      <c r="AL715" s="16"/>
      <c r="AM715" s="16"/>
      <c r="AN715" s="16"/>
      <c r="AO715" s="16"/>
      <c r="AP715" s="16"/>
      <c r="AQ715" s="16"/>
      <c r="AR715" s="16"/>
      <c r="AS715" s="16"/>
      <c r="AT715" s="16"/>
      <c r="AU715" s="16"/>
      <c r="AV715" s="16"/>
      <c r="AW715" s="16"/>
      <c r="AX715" s="16"/>
      <c r="AY715" s="16"/>
      <c r="AZ715" s="16"/>
      <c r="BA715" s="16"/>
      <c r="BB715" s="16"/>
      <c r="BC715" s="16"/>
      <c r="BD715" s="16"/>
      <c r="BE715" s="16"/>
      <c r="BF715" s="16"/>
      <c r="BG715" s="16"/>
      <c r="BH715" s="16"/>
      <c r="BI715" s="16"/>
      <c r="BJ715" s="16"/>
      <c r="BK715" s="16"/>
      <c r="BL715" s="16"/>
      <c r="BM715" s="16"/>
      <c r="BN715" s="16"/>
      <c r="BO715" s="16"/>
      <c r="BP715" s="16"/>
      <c r="BQ715" s="16"/>
      <c r="BR715" s="16"/>
      <c r="BS715" s="16"/>
      <c r="BT715" s="16"/>
      <c r="BU715" s="16"/>
      <c r="BV715" s="16"/>
      <c r="BW715" s="16"/>
      <c r="BX715" s="16"/>
      <c r="BY715" s="16"/>
      <c r="BZ715" s="16"/>
      <c r="CA715" s="16"/>
      <c r="CB715" s="16"/>
      <c r="CC715" s="16"/>
      <c r="CD715" s="16"/>
      <c r="CE715" s="16"/>
      <c r="CF715" s="16"/>
      <c r="CG715" s="16"/>
      <c r="CH715" s="16"/>
      <c r="CI715" s="16"/>
      <c r="CJ715" s="16"/>
      <c r="CK715" s="16"/>
      <c r="CL715" s="16"/>
      <c r="CM715" s="16"/>
      <c r="CN715" s="16"/>
      <c r="CO715" s="16"/>
      <c r="CP715" s="16"/>
      <c r="CQ715" s="16"/>
      <c r="CR715" s="16"/>
      <c r="CS715" s="16"/>
      <c r="CT715" s="16"/>
      <c r="CU715" s="16"/>
      <c r="CV715" s="16"/>
      <c r="CW715" s="16"/>
      <c r="CX715" s="16"/>
      <c r="CY715" s="16"/>
      <c r="CZ715" s="16"/>
      <c r="DA715" s="16"/>
      <c r="DB715" s="16"/>
      <c r="DC715" s="16"/>
      <c r="DD715" s="16"/>
      <c r="DE715" s="16"/>
      <c r="DF715" s="16"/>
      <c r="DG715" s="16"/>
      <c r="DH715" s="16"/>
      <c r="DI715" s="16"/>
      <c r="DJ715" s="16"/>
      <c r="DK715" s="16"/>
      <c r="LK715" t="s">
        <v>28</v>
      </c>
      <c r="LL715">
        <v>18000</v>
      </c>
      <c r="LM715" t="s">
        <v>12</v>
      </c>
    </row>
    <row r="716" spans="1:325" ht="15.75" thickBot="1" x14ac:dyDescent="0.3">
      <c r="A716" s="9" t="s">
        <v>12</v>
      </c>
      <c r="B716" s="10" t="s">
        <v>60</v>
      </c>
      <c r="C716" s="10" t="s">
        <v>23</v>
      </c>
      <c r="D716" s="11">
        <v>43949.963194444441</v>
      </c>
      <c r="E716" s="11">
        <f t="shared" si="30"/>
        <v>43918</v>
      </c>
      <c r="F716" s="11">
        <f>DATE(YEAR($E716),MONTH($E716),DAY($E716)+$LL716/10)</f>
        <v>44068</v>
      </c>
      <c r="G716" s="11">
        <f>DATE(YEAR($F716),MONTH($F716),DAY($F716)+$LL716/10)</f>
        <v>44218</v>
      </c>
      <c r="H716" s="11">
        <f>DATE(YEAR($G716),MONTH($G716),DAY($G716)+$LL716/10)</f>
        <v>44368</v>
      </c>
      <c r="I716" s="11">
        <f>DATE(YEAR($H716),MONTH($H716),DAY($H716)+$LL716/10)</f>
        <v>44518</v>
      </c>
      <c r="J716" s="12">
        <f>DATE(YEAR($I716),MONTH($I716),DAY($I716)+$LL716/10)</f>
        <v>44668</v>
      </c>
      <c r="K716" s="15"/>
      <c r="L716" s="16"/>
      <c r="M716" s="16"/>
      <c r="N716" s="16"/>
      <c r="O716" s="16"/>
      <c r="P716" s="16"/>
      <c r="Q716" s="16"/>
      <c r="R716" s="16"/>
      <c r="S716" s="16"/>
      <c r="T716" s="16"/>
      <c r="U716" s="16">
        <v>1</v>
      </c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  <c r="AF716" s="16"/>
      <c r="AG716" s="16"/>
      <c r="AH716" s="16"/>
      <c r="AI716" s="16"/>
      <c r="AJ716" s="16"/>
      <c r="AK716" s="16"/>
      <c r="AL716" s="16"/>
      <c r="AM716" s="16"/>
      <c r="AN716" s="16"/>
      <c r="AO716" s="16"/>
      <c r="AP716" s="16"/>
      <c r="AQ716" s="16">
        <v>1</v>
      </c>
      <c r="AR716" s="16"/>
      <c r="AS716" s="16"/>
      <c r="AT716" s="16"/>
      <c r="AU716" s="16"/>
      <c r="AV716" s="16"/>
      <c r="AW716" s="16"/>
      <c r="AX716" s="16"/>
      <c r="AY716" s="16"/>
      <c r="AZ716" s="16"/>
      <c r="BA716" s="16"/>
      <c r="BB716" s="16"/>
      <c r="BC716" s="16"/>
      <c r="BD716" s="16"/>
      <c r="BE716" s="16"/>
      <c r="BF716" s="16"/>
      <c r="BG716" s="16"/>
      <c r="BH716" s="16"/>
      <c r="BI716" s="16"/>
      <c r="BJ716" s="16"/>
      <c r="BK716" s="16"/>
      <c r="BL716" s="16">
        <v>1</v>
      </c>
      <c r="BM716" s="16"/>
      <c r="BN716" s="16"/>
      <c r="BO716" s="16"/>
      <c r="BP716" s="16"/>
      <c r="BQ716" s="16"/>
      <c r="BR716" s="16"/>
      <c r="BS716" s="16"/>
      <c r="BT716" s="16"/>
      <c r="BU716" s="16"/>
      <c r="BV716" s="16"/>
      <c r="BW716" s="16"/>
      <c r="BX716" s="16"/>
      <c r="BY716" s="16"/>
      <c r="BZ716" s="16"/>
      <c r="CA716" s="16"/>
      <c r="CB716" s="16"/>
      <c r="CC716" s="16"/>
      <c r="CD716" s="16"/>
      <c r="CE716" s="16"/>
      <c r="CF716" s="16"/>
      <c r="CG716" s="16"/>
      <c r="CH716" s="16">
        <v>1</v>
      </c>
      <c r="CI716" s="16"/>
      <c r="CJ716" s="16"/>
      <c r="CK716" s="16"/>
      <c r="CL716" s="16"/>
      <c r="CM716" s="16"/>
      <c r="CN716" s="16"/>
      <c r="CO716" s="16"/>
      <c r="CP716" s="16"/>
      <c r="CQ716" s="16"/>
      <c r="CR716" s="16"/>
      <c r="CS716" s="16"/>
      <c r="CT716" s="16"/>
      <c r="CU716" s="16"/>
      <c r="CV716" s="16"/>
      <c r="CW716" s="16"/>
      <c r="CX716" s="16"/>
      <c r="CY716" s="16"/>
      <c r="CZ716" s="16"/>
      <c r="DA716" s="16"/>
      <c r="DB716" s="16"/>
      <c r="DC716" s="16">
        <v>1</v>
      </c>
      <c r="DD716" s="16"/>
      <c r="DE716" s="16"/>
      <c r="DF716" s="16"/>
      <c r="DG716" s="16"/>
      <c r="DH716" s="16"/>
      <c r="DI716" s="16"/>
      <c r="DJ716" s="16"/>
      <c r="DK716" s="16"/>
      <c r="LK716" t="s">
        <v>21</v>
      </c>
      <c r="LL716">
        <v>1500</v>
      </c>
      <c r="LM716" t="s">
        <v>12</v>
      </c>
    </row>
    <row r="717" spans="1:325" ht="15.75" thickBot="1" x14ac:dyDescent="0.3">
      <c r="A717" s="9" t="s">
        <v>12</v>
      </c>
      <c r="B717" s="10" t="s">
        <v>60</v>
      </c>
      <c r="C717" s="10" t="s">
        <v>20</v>
      </c>
      <c r="D717" s="11">
        <v>44205.444444444445</v>
      </c>
      <c r="E717" s="11">
        <f t="shared" si="30"/>
        <v>44174</v>
      </c>
      <c r="F717" s="11">
        <f>DATE(YEAR($E717),MONTH($E717),DAY($E717)+$LL717/10)</f>
        <v>44474</v>
      </c>
      <c r="G717" s="11">
        <f>DATE(YEAR($F717),MONTH($F717),DAY($F717)+$LL717/10)</f>
        <v>44774</v>
      </c>
      <c r="H717" s="11">
        <f>DATE(YEAR($G717),MONTH($G717),DAY($G717)+$LL717/10)</f>
        <v>45074</v>
      </c>
      <c r="I717" s="11">
        <f>DATE(YEAR($H717),MONTH($H717),DAY($H717)+$LL717/10)</f>
        <v>45374</v>
      </c>
      <c r="J717" s="12">
        <f>DATE(YEAR($I717),MONTH($I717),DAY($I717)+$LL717/10)</f>
        <v>45674</v>
      </c>
      <c r="K717" s="15"/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  <c r="AF717" s="16"/>
      <c r="AG717" s="16"/>
      <c r="AH717" s="16"/>
      <c r="AI717" s="16"/>
      <c r="AJ717" s="16"/>
      <c r="AK717" s="16"/>
      <c r="AL717" s="16"/>
      <c r="AM717" s="16"/>
      <c r="AN717" s="16"/>
      <c r="AO717" s="16"/>
      <c r="AP717" s="16"/>
      <c r="AQ717" s="16"/>
      <c r="AR717" s="16"/>
      <c r="AS717" s="16"/>
      <c r="AT717" s="16"/>
      <c r="AU717" s="16"/>
      <c r="AV717" s="16"/>
      <c r="AW717" s="16"/>
      <c r="AX717" s="16"/>
      <c r="AY717" s="16"/>
      <c r="AZ717" s="16"/>
      <c r="BA717" s="16"/>
      <c r="BB717" s="16"/>
      <c r="BC717" s="16"/>
      <c r="BD717" s="16"/>
      <c r="BE717" s="16"/>
      <c r="BF717" s="16">
        <v>1</v>
      </c>
      <c r="BG717" s="16"/>
      <c r="BH717" s="16"/>
      <c r="BI717" s="16"/>
      <c r="BJ717" s="16"/>
      <c r="BK717" s="16"/>
      <c r="BL717" s="16"/>
      <c r="BM717" s="16"/>
      <c r="BN717" s="16"/>
      <c r="BO717" s="16"/>
      <c r="BP717" s="16"/>
      <c r="BQ717" s="16"/>
      <c r="BR717" s="16"/>
      <c r="BS717" s="16"/>
      <c r="BT717" s="16"/>
      <c r="BU717" s="16"/>
      <c r="BV717" s="16"/>
      <c r="BW717" s="16"/>
      <c r="BX717" s="16"/>
      <c r="BY717" s="16"/>
      <c r="BZ717" s="16"/>
      <c r="CA717" s="16"/>
      <c r="CB717" s="16"/>
      <c r="CC717" s="16"/>
      <c r="CD717" s="16"/>
      <c r="CE717" s="16"/>
      <c r="CF717" s="16"/>
      <c r="CG717" s="16"/>
      <c r="CH717" s="16"/>
      <c r="CI717" s="16"/>
      <c r="CJ717" s="16"/>
      <c r="CK717" s="16"/>
      <c r="CL717" s="16"/>
      <c r="CM717" s="16"/>
      <c r="CN717" s="16"/>
      <c r="CO717" s="16"/>
      <c r="CP717" s="16"/>
      <c r="CQ717" s="16"/>
      <c r="CR717" s="16"/>
      <c r="CS717" s="16"/>
      <c r="CT717" s="16"/>
      <c r="CU717" s="16"/>
      <c r="CV717" s="16"/>
      <c r="CW717" s="16">
        <v>1</v>
      </c>
      <c r="CX717" s="16"/>
      <c r="CY717" s="16"/>
      <c r="CZ717" s="16"/>
      <c r="DA717" s="16"/>
      <c r="DB717" s="16"/>
      <c r="DC717" s="16"/>
      <c r="DD717" s="16"/>
      <c r="DE717" s="16"/>
      <c r="DF717" s="16"/>
      <c r="DG717" s="16"/>
      <c r="DH717" s="16"/>
      <c r="DI717" s="16"/>
      <c r="DJ717" s="16"/>
      <c r="DK717" s="16"/>
      <c r="LK717" t="s">
        <v>21</v>
      </c>
      <c r="LL717">
        <v>3000</v>
      </c>
      <c r="LM717" t="s">
        <v>12</v>
      </c>
    </row>
    <row r="718" spans="1:325" ht="15.75" thickBot="1" x14ac:dyDescent="0.3">
      <c r="A718" s="9" t="s">
        <v>12</v>
      </c>
      <c r="B718" s="10" t="s">
        <v>60</v>
      </c>
      <c r="C718" s="10" t="s">
        <v>14</v>
      </c>
      <c r="D718" s="11">
        <v>47949.344444444447</v>
      </c>
      <c r="E718" s="11">
        <f>DATE(YEAR($D718),MONTH($D718)-2,DAY($D718))</f>
        <v>47890</v>
      </c>
      <c r="F718" s="11">
        <f>DATE(YEAR($E718)+$LL718,MONTH($E718),DAY($E718))</f>
        <v>52273</v>
      </c>
      <c r="G718" s="11">
        <f>DATE(YEAR($F718)+$LL718,MONTH($F718),DAY($F718))</f>
        <v>56656</v>
      </c>
      <c r="H718" s="11">
        <f>DATE(YEAR($G718)+$LL718,MONTH($G718),DAY($G718))</f>
        <v>61039</v>
      </c>
      <c r="I718" s="11">
        <f>DATE(YEAR($H718)+$LL718,MONTH($H718),DAY($H718))</f>
        <v>65422</v>
      </c>
      <c r="J718" s="12">
        <f>DATE(YEAR($I718)+$LL718,MONTH($I718),DAY($I718))</f>
        <v>69805</v>
      </c>
      <c r="K718" s="15"/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  <c r="AF718" s="16"/>
      <c r="AG718" s="16"/>
      <c r="AH718" s="16"/>
      <c r="AI718" s="16"/>
      <c r="AJ718" s="16"/>
      <c r="AK718" s="16"/>
      <c r="AL718" s="16"/>
      <c r="AM718" s="16"/>
      <c r="AN718" s="16"/>
      <c r="AO718" s="16"/>
      <c r="AP718" s="16"/>
      <c r="AQ718" s="16"/>
      <c r="AR718" s="16"/>
      <c r="AS718" s="16"/>
      <c r="AT718" s="16"/>
      <c r="AU718" s="16"/>
      <c r="AV718" s="16"/>
      <c r="AW718" s="16"/>
      <c r="AX718" s="16"/>
      <c r="AY718" s="16"/>
      <c r="AZ718" s="16"/>
      <c r="BA718" s="16"/>
      <c r="BB718" s="16"/>
      <c r="BC718" s="16"/>
      <c r="BD718" s="16"/>
      <c r="BE718" s="16"/>
      <c r="BF718" s="16"/>
      <c r="BG718" s="16"/>
      <c r="BH718" s="16"/>
      <c r="BI718" s="16"/>
      <c r="BJ718" s="16"/>
      <c r="BK718" s="16"/>
      <c r="BL718" s="16"/>
      <c r="BM718" s="16"/>
      <c r="BN718" s="16"/>
      <c r="BO718" s="16"/>
      <c r="BP718" s="16"/>
      <c r="BQ718" s="16"/>
      <c r="BR718" s="16"/>
      <c r="BS718" s="16"/>
      <c r="BT718" s="16"/>
      <c r="BU718" s="16"/>
      <c r="BV718" s="16"/>
      <c r="BW718" s="16"/>
      <c r="BX718" s="16"/>
      <c r="BY718" s="16"/>
      <c r="BZ718" s="16"/>
      <c r="CA718" s="16"/>
      <c r="CB718" s="16"/>
      <c r="CC718" s="16"/>
      <c r="CD718" s="16"/>
      <c r="CE718" s="16"/>
      <c r="CF718" s="16"/>
      <c r="CG718" s="16"/>
      <c r="CH718" s="16"/>
      <c r="CI718" s="16"/>
      <c r="CJ718" s="16"/>
      <c r="CK718" s="16"/>
      <c r="CL718" s="16"/>
      <c r="CM718" s="16"/>
      <c r="CN718" s="16"/>
      <c r="CO718" s="16"/>
      <c r="CP718" s="16"/>
      <c r="CQ718" s="16"/>
      <c r="CR718" s="16"/>
      <c r="CS718" s="16"/>
      <c r="CT718" s="16"/>
      <c r="CU718" s="16"/>
      <c r="CV718" s="16"/>
      <c r="CW718" s="16"/>
      <c r="CX718" s="16"/>
      <c r="CY718" s="16"/>
      <c r="CZ718" s="16"/>
      <c r="DA718" s="16"/>
      <c r="DB718" s="16"/>
      <c r="DC718" s="16"/>
      <c r="DD718" s="16"/>
      <c r="DE718" s="16"/>
      <c r="DF718" s="16"/>
      <c r="DG718" s="16"/>
      <c r="DH718" s="16"/>
      <c r="DI718" s="16"/>
      <c r="DJ718" s="16"/>
      <c r="DK718" s="16"/>
      <c r="LK718" t="s">
        <v>16</v>
      </c>
      <c r="LL718">
        <v>12</v>
      </c>
      <c r="LM718" t="s">
        <v>12</v>
      </c>
    </row>
    <row r="719" spans="1:325" ht="15.75" thickBot="1" x14ac:dyDescent="0.3">
      <c r="A719" s="9" t="s">
        <v>12</v>
      </c>
      <c r="B719" s="10" t="s">
        <v>60</v>
      </c>
      <c r="C719" s="10" t="s">
        <v>14</v>
      </c>
      <c r="D719" s="11">
        <v>44654.869444444441</v>
      </c>
      <c r="E719" s="11">
        <f>DATE(YEAR($D719),MONTH($D719)-2,DAY($D719))</f>
        <v>44595</v>
      </c>
      <c r="F719" s="11">
        <f>DATE(YEAR($E719),MONTH($E719),DAY($E719)+$LL719*30.4/10000)</f>
        <v>45507</v>
      </c>
      <c r="G719" s="11">
        <f>DATE(YEAR($F719),MONTH($F719),DAY($F719)+$LL719*30.4/10000)</f>
        <v>46419</v>
      </c>
      <c r="H719" s="11">
        <f>DATE(YEAR($G719),MONTH($G719),DAY($G719)+$LL719*30.4/10000)</f>
        <v>47331</v>
      </c>
      <c r="I719" s="11">
        <f>DATE(YEAR($H719),MONTH($H719),DAY($H719)+$LL719*30.4/10000)</f>
        <v>48243</v>
      </c>
      <c r="J719" s="12">
        <f>DATE(YEAR($I719),MONTH($I719),DAY($I719)+$LL719*30.4/10000)</f>
        <v>49155</v>
      </c>
      <c r="K719" s="15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  <c r="AF719" s="16"/>
      <c r="AG719" s="16"/>
      <c r="AH719" s="16"/>
      <c r="AI719" s="16"/>
      <c r="AJ719" s="16"/>
      <c r="AK719" s="16"/>
      <c r="AL719" s="16"/>
      <c r="AM719" s="16"/>
      <c r="AN719" s="16"/>
      <c r="AO719" s="16"/>
      <c r="AP719" s="16"/>
      <c r="AQ719" s="16"/>
      <c r="AR719" s="16"/>
      <c r="AS719" s="16"/>
      <c r="AT719" s="16"/>
      <c r="AU719" s="16"/>
      <c r="AV719" s="16"/>
      <c r="AW719" s="16"/>
      <c r="AX719" s="16"/>
      <c r="AY719" s="16"/>
      <c r="AZ719" s="16"/>
      <c r="BA719" s="16"/>
      <c r="BB719" s="16"/>
      <c r="BC719" s="16"/>
      <c r="BD719" s="16"/>
      <c r="BE719" s="16"/>
      <c r="BF719" s="16"/>
      <c r="BG719" s="16"/>
      <c r="BH719" s="16"/>
      <c r="BI719" s="16"/>
      <c r="BJ719" s="16"/>
      <c r="BK719" s="16"/>
      <c r="BL719" s="16"/>
      <c r="BM719" s="16"/>
      <c r="BN719" s="16"/>
      <c r="BO719" s="16"/>
      <c r="BP719" s="16"/>
      <c r="BQ719" s="16"/>
      <c r="BR719" s="16"/>
      <c r="BS719" s="16"/>
      <c r="BT719" s="16"/>
      <c r="BU719" s="16"/>
      <c r="BV719" s="16"/>
      <c r="BW719" s="16"/>
      <c r="BX719" s="16"/>
      <c r="BY719" s="16"/>
      <c r="BZ719" s="16"/>
      <c r="CA719" s="16"/>
      <c r="CB719" s="16"/>
      <c r="CC719" s="16"/>
      <c r="CD719" s="16"/>
      <c r="CE719" s="16"/>
      <c r="CF719" s="16"/>
      <c r="CG719" s="16"/>
      <c r="CH719" s="16"/>
      <c r="CI719" s="16"/>
      <c r="CJ719" s="16"/>
      <c r="CK719" s="16"/>
      <c r="CL719" s="16"/>
      <c r="CM719" s="16"/>
      <c r="CN719" s="16"/>
      <c r="CO719" s="16"/>
      <c r="CP719" s="16"/>
      <c r="CQ719" s="16"/>
      <c r="CR719" s="16"/>
      <c r="CS719" s="16"/>
      <c r="CT719" s="16"/>
      <c r="CU719" s="16"/>
      <c r="CV719" s="16"/>
      <c r="CW719" s="16"/>
      <c r="CX719" s="16"/>
      <c r="CY719" s="16"/>
      <c r="CZ719" s="16"/>
      <c r="DA719" s="16"/>
      <c r="DB719" s="16"/>
      <c r="DC719" s="16"/>
      <c r="DD719" s="16"/>
      <c r="DE719" s="16"/>
      <c r="DF719" s="16"/>
      <c r="DG719" s="16"/>
      <c r="DH719" s="16"/>
      <c r="DI719" s="16"/>
      <c r="DJ719" s="16"/>
      <c r="DK719" s="16"/>
      <c r="LK719" t="s">
        <v>15</v>
      </c>
      <c r="LL719">
        <v>300000</v>
      </c>
      <c r="LM719" t="s">
        <v>12</v>
      </c>
    </row>
    <row r="720" spans="1:325" ht="15.75" thickBot="1" x14ac:dyDescent="0.3">
      <c r="A720" s="9" t="s">
        <v>12</v>
      </c>
      <c r="B720" s="10" t="s">
        <v>60</v>
      </c>
      <c r="C720" s="10" t="s">
        <v>17</v>
      </c>
      <c r="D720" s="11">
        <v>44176.62222222222</v>
      </c>
      <c r="E720" s="11">
        <f>DATE(YEAR($D720),MONTH($D720)-2,DAY($D720))</f>
        <v>44115</v>
      </c>
      <c r="F720" s="11">
        <f>DATE(YEAR($E720),MONTH($E720)+$LL720,DAY($E720))</f>
        <v>45210</v>
      </c>
      <c r="G720" s="11">
        <f>DATE(YEAR($F720),MONTH($F720)+$LL720,DAY($F720))</f>
        <v>46306</v>
      </c>
      <c r="H720" s="11">
        <f>DATE(YEAR($G720),MONTH($G720)+$LL720,DAY($G720))</f>
        <v>47402</v>
      </c>
      <c r="I720" s="11">
        <f>DATE(YEAR($H720),MONTH($H720)+$LL720,DAY($H720))</f>
        <v>48498</v>
      </c>
      <c r="J720" s="12">
        <f>DATE(YEAR($I720),MONTH($I720)+$LL720,DAY($I720))</f>
        <v>49593</v>
      </c>
      <c r="K720" s="15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  <c r="AF720" s="16"/>
      <c r="AG720" s="16"/>
      <c r="AH720" s="16"/>
      <c r="AI720" s="16"/>
      <c r="AJ720" s="16"/>
      <c r="AK720" s="16"/>
      <c r="AL720" s="16"/>
      <c r="AM720" s="16"/>
      <c r="AN720" s="16"/>
      <c r="AO720" s="16"/>
      <c r="AP720" s="16"/>
      <c r="AQ720" s="16"/>
      <c r="AR720" s="16"/>
      <c r="AS720" s="16"/>
      <c r="AT720" s="16"/>
      <c r="AU720" s="16"/>
      <c r="AV720" s="16"/>
      <c r="AW720" s="16">
        <v>1</v>
      </c>
      <c r="AX720" s="16"/>
      <c r="AY720" s="16"/>
      <c r="AZ720" s="16"/>
      <c r="BA720" s="16"/>
      <c r="BB720" s="16"/>
      <c r="BC720" s="16"/>
      <c r="BD720" s="16"/>
      <c r="BE720" s="16"/>
      <c r="BF720" s="16"/>
      <c r="BG720" s="16"/>
      <c r="BH720" s="16"/>
      <c r="BI720" s="16"/>
      <c r="BJ720" s="16"/>
      <c r="BK720" s="16"/>
      <c r="BL720" s="16"/>
      <c r="BM720" s="16"/>
      <c r="BN720" s="16"/>
      <c r="BO720" s="16"/>
      <c r="BP720" s="16"/>
      <c r="BQ720" s="16"/>
      <c r="BR720" s="16"/>
      <c r="BS720" s="16"/>
      <c r="BT720" s="16"/>
      <c r="BU720" s="16"/>
      <c r="BV720" s="16"/>
      <c r="BW720" s="16"/>
      <c r="BX720" s="16"/>
      <c r="BY720" s="16"/>
      <c r="BZ720" s="16"/>
      <c r="CA720" s="16"/>
      <c r="CB720" s="16"/>
      <c r="CC720" s="16"/>
      <c r="CD720" s="16"/>
      <c r="CE720" s="16"/>
      <c r="CF720" s="16"/>
      <c r="CG720" s="16"/>
      <c r="CH720" s="16"/>
      <c r="CI720" s="16"/>
      <c r="CJ720" s="16"/>
      <c r="CK720" s="16"/>
      <c r="CL720" s="16"/>
      <c r="CM720" s="16"/>
      <c r="CN720" s="16"/>
      <c r="CO720" s="16"/>
      <c r="CP720" s="16"/>
      <c r="CQ720" s="16"/>
      <c r="CR720" s="16"/>
      <c r="CS720" s="16"/>
      <c r="CT720" s="16"/>
      <c r="CU720" s="16"/>
      <c r="CV720" s="16"/>
      <c r="CW720" s="16"/>
      <c r="CX720" s="16"/>
      <c r="CY720" s="16"/>
      <c r="CZ720" s="16"/>
      <c r="DA720" s="16"/>
      <c r="DB720" s="16"/>
      <c r="DC720" s="16"/>
      <c r="DD720" s="16"/>
      <c r="DE720" s="16"/>
      <c r="DF720" s="16"/>
      <c r="DG720" s="16"/>
      <c r="DH720" s="16"/>
      <c r="DI720" s="16"/>
      <c r="DJ720" s="16"/>
      <c r="DK720" s="16"/>
      <c r="LK720" t="s">
        <v>18</v>
      </c>
      <c r="LL720">
        <v>36</v>
      </c>
      <c r="LM720" t="s">
        <v>12</v>
      </c>
    </row>
    <row r="721" spans="1:325" ht="15.75" thickBot="1" x14ac:dyDescent="0.3">
      <c r="A721" s="9" t="s">
        <v>12</v>
      </c>
      <c r="B721" s="10" t="s">
        <v>60</v>
      </c>
      <c r="C721" s="10" t="s">
        <v>19</v>
      </c>
      <c r="D721" s="11">
        <v>44176.724305555559</v>
      </c>
      <c r="E721" s="11">
        <f>DATE(YEAR($D721),MONTH($D721)-2,DAY($D721))</f>
        <v>44115</v>
      </c>
      <c r="F721" s="11">
        <f>DATE(YEAR($E721)+$LL721,MONTH($E721),DAY($E721))</f>
        <v>46306</v>
      </c>
      <c r="G721" s="11">
        <f>DATE(YEAR($F721)+$LL721,MONTH($F721),DAY($F721))</f>
        <v>48498</v>
      </c>
      <c r="H721" s="11">
        <f>DATE(YEAR($G721)+$LL721,MONTH($G721),DAY($G721))</f>
        <v>50689</v>
      </c>
      <c r="I721" s="11">
        <f>DATE(YEAR($H721)+$LL721,MONTH($H721),DAY($H721))</f>
        <v>52881</v>
      </c>
      <c r="J721" s="12">
        <f>DATE(YEAR($I721)+$LL721,MONTH($I721),DAY($I721))</f>
        <v>55072</v>
      </c>
      <c r="K721" s="15"/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  <c r="AF721" s="16"/>
      <c r="AG721" s="16"/>
      <c r="AH721" s="16"/>
      <c r="AI721" s="16"/>
      <c r="AJ721" s="16"/>
      <c r="AK721" s="16"/>
      <c r="AL721" s="16"/>
      <c r="AM721" s="16"/>
      <c r="AN721" s="16"/>
      <c r="AO721" s="16"/>
      <c r="AP721" s="16"/>
      <c r="AQ721" s="16"/>
      <c r="AR721" s="16"/>
      <c r="AS721" s="16"/>
      <c r="AT721" s="16"/>
      <c r="AU721" s="16"/>
      <c r="AV721" s="16"/>
      <c r="AW721" s="16">
        <v>1</v>
      </c>
      <c r="AX721" s="16"/>
      <c r="AY721" s="16"/>
      <c r="AZ721" s="16"/>
      <c r="BA721" s="16"/>
      <c r="BB721" s="16"/>
      <c r="BC721" s="16"/>
      <c r="BD721" s="16"/>
      <c r="BE721" s="16"/>
      <c r="BF721" s="16"/>
      <c r="BG721" s="16"/>
      <c r="BH721" s="16"/>
      <c r="BI721" s="16"/>
      <c r="BJ721" s="16"/>
      <c r="BK721" s="16"/>
      <c r="BL721" s="16"/>
      <c r="BM721" s="16"/>
      <c r="BN721" s="16"/>
      <c r="BO721" s="16"/>
      <c r="BP721" s="16"/>
      <c r="BQ721" s="16"/>
      <c r="BR721" s="16"/>
      <c r="BS721" s="16"/>
      <c r="BT721" s="16"/>
      <c r="BU721" s="16"/>
      <c r="BV721" s="16"/>
      <c r="BW721" s="16"/>
      <c r="BX721" s="16"/>
      <c r="BY721" s="16"/>
      <c r="BZ721" s="16"/>
      <c r="CA721" s="16"/>
      <c r="CB721" s="16"/>
      <c r="CC721" s="16"/>
      <c r="CD721" s="16"/>
      <c r="CE721" s="16"/>
      <c r="CF721" s="16"/>
      <c r="CG721" s="16"/>
      <c r="CH721" s="16"/>
      <c r="CI721" s="16"/>
      <c r="CJ721" s="16"/>
      <c r="CK721" s="16"/>
      <c r="CL721" s="16"/>
      <c r="CM721" s="16"/>
      <c r="CN721" s="16"/>
      <c r="CO721" s="16"/>
      <c r="CP721" s="16"/>
      <c r="CQ721" s="16"/>
      <c r="CR721" s="16"/>
      <c r="CS721" s="16"/>
      <c r="CT721" s="16"/>
      <c r="CU721" s="16"/>
      <c r="CV721" s="16"/>
      <c r="CW721" s="16"/>
      <c r="CX721" s="16"/>
      <c r="CY721" s="16"/>
      <c r="CZ721" s="16"/>
      <c r="DA721" s="16"/>
      <c r="DB721" s="16"/>
      <c r="DC721" s="16"/>
      <c r="DD721" s="16"/>
      <c r="DE721" s="16"/>
      <c r="DF721" s="16"/>
      <c r="DG721" s="16"/>
      <c r="DH721" s="16"/>
      <c r="DI721" s="16"/>
      <c r="DJ721" s="16"/>
      <c r="DK721" s="16"/>
      <c r="LK721" t="s">
        <v>16</v>
      </c>
      <c r="LL721">
        <v>6</v>
      </c>
      <c r="LM721" t="s">
        <v>12</v>
      </c>
    </row>
    <row r="722" spans="1:325" ht="15.75" thickBot="1" x14ac:dyDescent="0.3">
      <c r="A722" s="9" t="s">
        <v>12</v>
      </c>
      <c r="B722" s="10" t="s">
        <v>60</v>
      </c>
      <c r="C722" s="10" t="s">
        <v>20</v>
      </c>
      <c r="D722" s="11">
        <v>44281.272916666669</v>
      </c>
      <c r="E722" s="11">
        <f>DATE(YEAR($D722),MONTH($D722)-1,DAY($D722))</f>
        <v>44253</v>
      </c>
      <c r="F722" s="11">
        <f>DATE(YEAR($E722),MONTH($E722),DAY($E722)+$LL722/10)</f>
        <v>44553</v>
      </c>
      <c r="G722" s="11">
        <f>DATE(YEAR($F722),MONTH($F722),DAY($F722)+$LL722/10)</f>
        <v>44853</v>
      </c>
      <c r="H722" s="11">
        <f>DATE(YEAR($G722),MONTH($G722),DAY($G722)+$LL722/10)</f>
        <v>45153</v>
      </c>
      <c r="I722" s="11">
        <f>DATE(YEAR($H722),MONTH($H722),DAY($H722)+$LL722/10)</f>
        <v>45453</v>
      </c>
      <c r="J722" s="12">
        <f>DATE(YEAR($I722),MONTH($I722),DAY($I722)+$LL722/10)</f>
        <v>45753</v>
      </c>
      <c r="K722" s="15"/>
      <c r="L722" s="16"/>
      <c r="M722" s="16"/>
      <c r="N722" s="16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  <c r="AF722" s="16"/>
      <c r="AG722" s="16"/>
      <c r="AH722" s="16"/>
      <c r="AI722" s="16"/>
      <c r="AJ722" s="16"/>
      <c r="AK722" s="16"/>
      <c r="AL722" s="16"/>
      <c r="AM722" s="16"/>
      <c r="AN722" s="16"/>
      <c r="AO722" s="16"/>
      <c r="AP722" s="16"/>
      <c r="AQ722" s="16"/>
      <c r="AR722" s="16"/>
      <c r="AS722" s="16"/>
      <c r="AT722" s="16"/>
      <c r="AU722" s="16"/>
      <c r="AV722" s="16"/>
      <c r="AW722" s="16"/>
      <c r="AX722" s="16"/>
      <c r="AY722" s="16"/>
      <c r="AZ722" s="16"/>
      <c r="BA722" s="16"/>
      <c r="BB722" s="16"/>
      <c r="BC722" s="16"/>
      <c r="BD722" s="16"/>
      <c r="BE722" s="16"/>
      <c r="BF722" s="16"/>
      <c r="BG722" s="16"/>
      <c r="BH722" s="16"/>
      <c r="BI722" s="16"/>
      <c r="BJ722" s="16"/>
      <c r="BK722" s="16"/>
      <c r="BL722" s="16"/>
      <c r="BM722" s="16"/>
      <c r="BN722" s="16"/>
      <c r="BO722" s="16"/>
      <c r="BP722" s="16"/>
      <c r="BQ722" s="16">
        <v>1</v>
      </c>
      <c r="BR722" s="16"/>
      <c r="BS722" s="16"/>
      <c r="BT722" s="16"/>
      <c r="BU722" s="16"/>
      <c r="BV722" s="16"/>
      <c r="BW722" s="16"/>
      <c r="BX722" s="16"/>
      <c r="BY722" s="16"/>
      <c r="BZ722" s="16"/>
      <c r="CA722" s="16"/>
      <c r="CB722" s="16"/>
      <c r="CC722" s="16"/>
      <c r="CD722" s="16"/>
      <c r="CE722" s="16"/>
      <c r="CF722" s="16"/>
      <c r="CG722" s="16"/>
      <c r="CH722" s="16"/>
      <c r="CI722" s="16"/>
      <c r="CJ722" s="16"/>
      <c r="CK722" s="16"/>
      <c r="CL722" s="16"/>
      <c r="CM722" s="16"/>
      <c r="CN722" s="16"/>
      <c r="CO722" s="16"/>
      <c r="CP722" s="16"/>
      <c r="CQ722" s="16"/>
      <c r="CR722" s="16"/>
      <c r="CS722" s="16"/>
      <c r="CT722" s="16"/>
      <c r="CU722" s="16"/>
      <c r="CV722" s="16"/>
      <c r="CW722" s="16"/>
      <c r="CX722" s="16"/>
      <c r="CY722" s="16"/>
      <c r="CZ722" s="16"/>
      <c r="DA722" s="16"/>
      <c r="DB722" s="16"/>
      <c r="DC722" s="16"/>
      <c r="DD722" s="16"/>
      <c r="DE722" s="16"/>
      <c r="DF722" s="16"/>
      <c r="DG722" s="16"/>
      <c r="DH722" s="16">
        <v>1</v>
      </c>
      <c r="DI722" s="16"/>
      <c r="DJ722" s="16"/>
      <c r="DK722" s="16"/>
      <c r="LK722" t="s">
        <v>21</v>
      </c>
      <c r="LL722">
        <v>3000</v>
      </c>
      <c r="LM722" t="s">
        <v>12</v>
      </c>
    </row>
    <row r="723" spans="1:325" ht="15.75" thickBot="1" x14ac:dyDescent="0.3">
      <c r="A723" s="9" t="s">
        <v>12</v>
      </c>
      <c r="B723" s="10" t="s">
        <v>60</v>
      </c>
      <c r="C723" s="10" t="s">
        <v>22</v>
      </c>
      <c r="D723" s="11">
        <v>44167.161805555559</v>
      </c>
      <c r="E723" s="11">
        <f>DATE(YEAR($D723),MONTH($D723)-2,DAY($D723))</f>
        <v>44106</v>
      </c>
      <c r="F723" s="11">
        <f>DATE(YEAR($E723),MONTH($E723)+$LL723,DAY($E723))</f>
        <v>44836</v>
      </c>
      <c r="G723" s="11">
        <f>DATE(YEAR($F723),MONTH($F723)+$LL723,DAY($F723))</f>
        <v>45567</v>
      </c>
      <c r="H723" s="11">
        <f>DATE(YEAR($G723),MONTH($G723)+$LL723,DAY($G723))</f>
        <v>46297</v>
      </c>
      <c r="I723" s="11">
        <f>DATE(YEAR($H723),MONTH($H723)+$LL723,DAY($H723))</f>
        <v>47028</v>
      </c>
      <c r="J723" s="12">
        <f>DATE(YEAR($I723),MONTH($I723)+$LL723,DAY($I723))</f>
        <v>47758</v>
      </c>
      <c r="K723" s="15"/>
      <c r="L723" s="16"/>
      <c r="M723" s="16"/>
      <c r="N723" s="16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  <c r="AF723" s="16"/>
      <c r="AG723" s="16"/>
      <c r="AH723" s="16"/>
      <c r="AI723" s="16"/>
      <c r="AJ723" s="16"/>
      <c r="AK723" s="16"/>
      <c r="AL723" s="16"/>
      <c r="AM723" s="16"/>
      <c r="AN723" s="16"/>
      <c r="AO723" s="16"/>
      <c r="AP723" s="16"/>
      <c r="AQ723" s="16"/>
      <c r="AR723" s="16"/>
      <c r="AS723" s="16"/>
      <c r="AT723" s="16"/>
      <c r="AU723" s="16"/>
      <c r="AV723" s="16">
        <v>1</v>
      </c>
      <c r="AW723" s="16"/>
      <c r="AX723" s="16"/>
      <c r="AY723" s="16"/>
      <c r="AZ723" s="16"/>
      <c r="BA723" s="16"/>
      <c r="BB723" s="16"/>
      <c r="BC723" s="16"/>
      <c r="BD723" s="16"/>
      <c r="BE723" s="16"/>
      <c r="BF723" s="16"/>
      <c r="BG723" s="16"/>
      <c r="BH723" s="16"/>
      <c r="BI723" s="16"/>
      <c r="BJ723" s="16"/>
      <c r="BK723" s="16"/>
      <c r="BL723" s="16"/>
      <c r="BM723" s="16"/>
      <c r="BN723" s="16"/>
      <c r="BO723" s="16"/>
      <c r="BP723" s="16"/>
      <c r="BQ723" s="16"/>
      <c r="BR723" s="16"/>
      <c r="BS723" s="16"/>
      <c r="BT723" s="16"/>
      <c r="BU723" s="16"/>
      <c r="BV723" s="16"/>
      <c r="BW723" s="16"/>
      <c r="BX723" s="16"/>
      <c r="BY723" s="16"/>
      <c r="BZ723" s="16"/>
      <c r="CA723" s="16"/>
      <c r="CB723" s="16"/>
      <c r="CC723" s="16"/>
      <c r="CD723" s="16"/>
      <c r="CE723" s="16"/>
      <c r="CF723" s="16"/>
      <c r="CG723" s="16"/>
      <c r="CH723" s="16"/>
      <c r="CI723" s="16"/>
      <c r="CJ723" s="16"/>
      <c r="CK723" s="16"/>
      <c r="CL723" s="16"/>
      <c r="CM723" s="16"/>
      <c r="CN723" s="16"/>
      <c r="CO723" s="16"/>
      <c r="CP723" s="16"/>
      <c r="CQ723" s="16"/>
      <c r="CR723" s="16"/>
      <c r="CS723" s="16"/>
      <c r="CT723" s="16"/>
      <c r="CU723" s="16"/>
      <c r="CV723" s="16"/>
      <c r="CW723" s="16"/>
      <c r="CX723" s="16"/>
      <c r="CY723" s="16"/>
      <c r="CZ723" s="16"/>
      <c r="DA723" s="16"/>
      <c r="DB723" s="16"/>
      <c r="DC723" s="16"/>
      <c r="DD723" s="16"/>
      <c r="DE723" s="16"/>
      <c r="DF723" s="16"/>
      <c r="DG723" s="16"/>
      <c r="DH723" s="16"/>
      <c r="DI723" s="16"/>
      <c r="DJ723" s="16"/>
      <c r="DK723" s="16"/>
      <c r="LK723" t="s">
        <v>18</v>
      </c>
      <c r="LL723">
        <v>24</v>
      </c>
      <c r="LM723" t="s">
        <v>12</v>
      </c>
    </row>
    <row r="724" spans="1:325" ht="15.75" thickBot="1" x14ac:dyDescent="0.3">
      <c r="A724" s="9" t="s">
        <v>12</v>
      </c>
      <c r="B724" s="10" t="s">
        <v>60</v>
      </c>
      <c r="C724" s="10" t="s">
        <v>23</v>
      </c>
      <c r="D724" s="11">
        <v>43941.026388888888</v>
      </c>
      <c r="E724" s="11">
        <f>DATE(YEAR($D724),MONTH($D724)-1,DAY($D724))</f>
        <v>43910</v>
      </c>
      <c r="F724" s="11">
        <f>DATE(YEAR($E724),MONTH($E724),DAY($E724)+$LL724/10)</f>
        <v>44060</v>
      </c>
      <c r="G724" s="11">
        <f>DATE(YEAR($F724),MONTH($F724),DAY($F724)+$LL724/10)</f>
        <v>44210</v>
      </c>
      <c r="H724" s="11">
        <f>DATE(YEAR($G724),MONTH($G724),DAY($G724)+$LL724/10)</f>
        <v>44360</v>
      </c>
      <c r="I724" s="11">
        <f>DATE(YEAR($H724),MONTH($H724),DAY($H724)+$LL724/10)</f>
        <v>44510</v>
      </c>
      <c r="J724" s="12">
        <f>DATE(YEAR($I724),MONTH($I724),DAY($I724)+$LL724/10)</f>
        <v>44660</v>
      </c>
      <c r="K724" s="15"/>
      <c r="L724" s="16"/>
      <c r="M724" s="16"/>
      <c r="N724" s="16"/>
      <c r="O724" s="16"/>
      <c r="P724" s="16"/>
      <c r="Q724" s="16"/>
      <c r="R724" s="16"/>
      <c r="S724" s="16"/>
      <c r="T724" s="16">
        <v>1</v>
      </c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16"/>
      <c r="AH724" s="16"/>
      <c r="AI724" s="16"/>
      <c r="AJ724" s="16"/>
      <c r="AK724" s="16"/>
      <c r="AL724" s="16"/>
      <c r="AM724" s="16"/>
      <c r="AN724" s="16"/>
      <c r="AO724" s="16"/>
      <c r="AP724" s="16">
        <v>1</v>
      </c>
      <c r="AQ724" s="16"/>
      <c r="AR724" s="16"/>
      <c r="AS724" s="16"/>
      <c r="AT724" s="16"/>
      <c r="AU724" s="16"/>
      <c r="AV724" s="16"/>
      <c r="AW724" s="16"/>
      <c r="AX724" s="16"/>
      <c r="AY724" s="16"/>
      <c r="AZ724" s="16"/>
      <c r="BA724" s="16"/>
      <c r="BB724" s="16"/>
      <c r="BC724" s="16"/>
      <c r="BD724" s="16"/>
      <c r="BE724" s="16"/>
      <c r="BF724" s="16"/>
      <c r="BG724" s="16"/>
      <c r="BH724" s="16"/>
      <c r="BI724" s="16"/>
      <c r="BJ724" s="16"/>
      <c r="BK724" s="16">
        <v>1</v>
      </c>
      <c r="BL724" s="16"/>
      <c r="BM724" s="16"/>
      <c r="BN724" s="16"/>
      <c r="BO724" s="16"/>
      <c r="BP724" s="16"/>
      <c r="BQ724" s="16"/>
      <c r="BR724" s="16"/>
      <c r="BS724" s="16"/>
      <c r="BT724" s="16"/>
      <c r="BU724" s="16"/>
      <c r="BV724" s="16"/>
      <c r="BW724" s="16"/>
      <c r="BX724" s="16"/>
      <c r="BY724" s="16"/>
      <c r="BZ724" s="16"/>
      <c r="CA724" s="16"/>
      <c r="CB724" s="16"/>
      <c r="CC724" s="16"/>
      <c r="CD724" s="16"/>
      <c r="CE724" s="16"/>
      <c r="CF724" s="16">
        <v>1</v>
      </c>
      <c r="CG724" s="16"/>
      <c r="CH724" s="16"/>
      <c r="CI724" s="16"/>
      <c r="CJ724" s="16"/>
      <c r="CK724" s="16"/>
      <c r="CL724" s="16"/>
      <c r="CM724" s="16"/>
      <c r="CN724" s="16"/>
      <c r="CO724" s="16"/>
      <c r="CP724" s="16"/>
      <c r="CQ724" s="16"/>
      <c r="CR724" s="16"/>
      <c r="CS724" s="16"/>
      <c r="CT724" s="16"/>
      <c r="CU724" s="16"/>
      <c r="CV724" s="16"/>
      <c r="CW724" s="16"/>
      <c r="CX724" s="16"/>
      <c r="CY724" s="16"/>
      <c r="CZ724" s="16"/>
      <c r="DA724" s="16"/>
      <c r="DB724" s="16">
        <v>1</v>
      </c>
      <c r="DC724" s="16"/>
      <c r="DD724" s="16"/>
      <c r="DE724" s="16"/>
      <c r="DF724" s="16"/>
      <c r="DG724" s="16"/>
      <c r="DH724" s="16"/>
      <c r="DI724" s="16"/>
      <c r="DJ724" s="16"/>
      <c r="DK724" s="16"/>
      <c r="LK724" t="s">
        <v>21</v>
      </c>
      <c r="LL724">
        <v>1500</v>
      </c>
      <c r="LM724" t="s">
        <v>12</v>
      </c>
    </row>
    <row r="725" spans="1:325" ht="15.75" thickBot="1" x14ac:dyDescent="0.3">
      <c r="A725" s="9" t="s">
        <v>12</v>
      </c>
      <c r="B725" s="10" t="s">
        <v>60</v>
      </c>
      <c r="C725" s="10" t="s">
        <v>14</v>
      </c>
      <c r="D725" s="11">
        <v>44795.11041666667</v>
      </c>
      <c r="E725" s="11">
        <f t="shared" ref="E725:E739" si="31">DATE(YEAR($D725),MONTH($D725)-2,DAY($D725))</f>
        <v>44734</v>
      </c>
      <c r="F725" s="11">
        <f>DATE(YEAR($E725),MONTH($E725),DAY($E725)+$LL725*30.4/10000)</f>
        <v>45646</v>
      </c>
      <c r="G725" s="11">
        <f>DATE(YEAR($F725),MONTH($F725),DAY($F725)+$LL725*30.4/10000)</f>
        <v>46558</v>
      </c>
      <c r="H725" s="11">
        <f>DATE(YEAR($G725),MONTH($G725),DAY($G725)+$LL725*30.4/10000)</f>
        <v>47470</v>
      </c>
      <c r="I725" s="11">
        <f>DATE(YEAR($H725),MONTH($H725),DAY($H725)+$LL725*30.4/10000)</f>
        <v>48382</v>
      </c>
      <c r="J725" s="12">
        <f>DATE(YEAR($I725),MONTH($I725),DAY($I725)+$LL725*30.4/10000)</f>
        <v>49294</v>
      </c>
      <c r="K725" s="15"/>
      <c r="L725" s="16"/>
      <c r="M725" s="16"/>
      <c r="N725" s="16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  <c r="AF725" s="16"/>
      <c r="AG725" s="16"/>
      <c r="AH725" s="16"/>
      <c r="AI725" s="16"/>
      <c r="AJ725" s="16"/>
      <c r="AK725" s="16"/>
      <c r="AL725" s="16"/>
      <c r="AM725" s="16"/>
      <c r="AN725" s="16"/>
      <c r="AO725" s="16"/>
      <c r="AP725" s="16"/>
      <c r="AQ725" s="16"/>
      <c r="AR725" s="16"/>
      <c r="AS725" s="16"/>
      <c r="AT725" s="16"/>
      <c r="AU725" s="16"/>
      <c r="AV725" s="16"/>
      <c r="AW725" s="16"/>
      <c r="AX725" s="16"/>
      <c r="AY725" s="16"/>
      <c r="AZ725" s="16"/>
      <c r="BA725" s="16"/>
      <c r="BB725" s="16"/>
      <c r="BC725" s="16"/>
      <c r="BD725" s="16"/>
      <c r="BE725" s="16"/>
      <c r="BF725" s="16"/>
      <c r="BG725" s="16"/>
      <c r="BH725" s="16"/>
      <c r="BI725" s="16"/>
      <c r="BJ725" s="16"/>
      <c r="BK725" s="16"/>
      <c r="BL725" s="16"/>
      <c r="BM725" s="16"/>
      <c r="BN725" s="16"/>
      <c r="BO725" s="16"/>
      <c r="BP725" s="16"/>
      <c r="BQ725" s="16"/>
      <c r="BR725" s="16"/>
      <c r="BS725" s="16"/>
      <c r="BT725" s="16"/>
      <c r="BU725" s="16"/>
      <c r="BV725" s="16"/>
      <c r="BW725" s="16"/>
      <c r="BX725" s="16"/>
      <c r="BY725" s="16"/>
      <c r="BZ725" s="16"/>
      <c r="CA725" s="16"/>
      <c r="CB725" s="16"/>
      <c r="CC725" s="16"/>
      <c r="CD725" s="16"/>
      <c r="CE725" s="16"/>
      <c r="CF725" s="16"/>
      <c r="CG725" s="16"/>
      <c r="CH725" s="16"/>
      <c r="CI725" s="16"/>
      <c r="CJ725" s="16"/>
      <c r="CK725" s="16"/>
      <c r="CL725" s="16"/>
      <c r="CM725" s="16"/>
      <c r="CN725" s="16"/>
      <c r="CO725" s="16"/>
      <c r="CP725" s="16"/>
      <c r="CQ725" s="16"/>
      <c r="CR725" s="16"/>
      <c r="CS725" s="16"/>
      <c r="CT725" s="16"/>
      <c r="CU725" s="16"/>
      <c r="CV725" s="16"/>
      <c r="CW725" s="16"/>
      <c r="CX725" s="16"/>
      <c r="CY725" s="16"/>
      <c r="CZ725" s="16"/>
      <c r="DA725" s="16"/>
      <c r="DB725" s="16"/>
      <c r="DC725" s="16"/>
      <c r="DD725" s="16"/>
      <c r="DE725" s="16"/>
      <c r="DF725" s="16"/>
      <c r="DG725" s="16"/>
      <c r="DH725" s="16"/>
      <c r="DI725" s="16"/>
      <c r="DJ725" s="16"/>
      <c r="DK725" s="16"/>
      <c r="LK725" t="s">
        <v>15</v>
      </c>
      <c r="LL725">
        <v>300000</v>
      </c>
      <c r="LM725" t="s">
        <v>12</v>
      </c>
    </row>
    <row r="726" spans="1:325" ht="15.75" thickBot="1" x14ac:dyDescent="0.3">
      <c r="A726" s="9" t="s">
        <v>12</v>
      </c>
      <c r="B726" s="10" t="s">
        <v>60</v>
      </c>
      <c r="C726" s="10" t="s">
        <v>14</v>
      </c>
      <c r="D726" s="11">
        <v>44321.022916666669</v>
      </c>
      <c r="E726" s="11">
        <f t="shared" si="31"/>
        <v>44260</v>
      </c>
      <c r="F726" s="11">
        <f>DATE(YEAR($E726),MONTH($E726),DAY($E726)+$LL726*30.4/10000)</f>
        <v>45172</v>
      </c>
      <c r="G726" s="11">
        <f>DATE(YEAR($F726),MONTH($F726),DAY($F726)+$LL726*30.4/10000)</f>
        <v>46084</v>
      </c>
      <c r="H726" s="11">
        <f>DATE(YEAR($G726),MONTH($G726),DAY($G726)+$LL726*30.4/10000)</f>
        <v>46996</v>
      </c>
      <c r="I726" s="11">
        <f>DATE(YEAR($H726),MONTH($H726),DAY($H726)+$LL726*30.4/10000)</f>
        <v>47908</v>
      </c>
      <c r="J726" s="12">
        <f>DATE(YEAR($I726),MONTH($I726),DAY($I726)+$LL726*30.4/10000)</f>
        <v>48820</v>
      </c>
      <c r="K726" s="15"/>
      <c r="L726" s="16"/>
      <c r="M726" s="16"/>
      <c r="N726" s="16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  <c r="AF726" s="16"/>
      <c r="AG726" s="16"/>
      <c r="AH726" s="16"/>
      <c r="AI726" s="16"/>
      <c r="AJ726" s="16"/>
      <c r="AK726" s="16"/>
      <c r="AL726" s="16"/>
      <c r="AM726" s="16"/>
      <c r="AN726" s="16"/>
      <c r="AO726" s="16"/>
      <c r="AP726" s="16"/>
      <c r="AQ726" s="16"/>
      <c r="AR726" s="16"/>
      <c r="AS726" s="16"/>
      <c r="AT726" s="16"/>
      <c r="AU726" s="16"/>
      <c r="AV726" s="16"/>
      <c r="AW726" s="16"/>
      <c r="AX726" s="16"/>
      <c r="AY726" s="16"/>
      <c r="AZ726" s="16"/>
      <c r="BA726" s="16"/>
      <c r="BB726" s="16"/>
      <c r="BC726" s="16"/>
      <c r="BD726" s="16"/>
      <c r="BE726" s="16"/>
      <c r="BF726" s="16"/>
      <c r="BG726" s="16"/>
      <c r="BH726" s="16"/>
      <c r="BI726" s="16"/>
      <c r="BJ726" s="16"/>
      <c r="BK726" s="16"/>
      <c r="BL726" s="16"/>
      <c r="BM726" s="16"/>
      <c r="BN726" s="16"/>
      <c r="BO726" s="16"/>
      <c r="BP726" s="16"/>
      <c r="BQ726" s="16"/>
      <c r="BR726" s="16">
        <v>1</v>
      </c>
      <c r="BS726" s="16"/>
      <c r="BT726" s="16"/>
      <c r="BU726" s="16"/>
      <c r="BV726" s="16"/>
      <c r="BW726" s="16"/>
      <c r="BX726" s="16"/>
      <c r="BY726" s="16"/>
      <c r="BZ726" s="16"/>
      <c r="CA726" s="16"/>
      <c r="CB726" s="16"/>
      <c r="CC726" s="16"/>
      <c r="CD726" s="16"/>
      <c r="CE726" s="16"/>
      <c r="CF726" s="16"/>
      <c r="CG726" s="16"/>
      <c r="CH726" s="16"/>
      <c r="CI726" s="16"/>
      <c r="CJ726" s="16"/>
      <c r="CK726" s="16"/>
      <c r="CL726" s="16"/>
      <c r="CM726" s="16"/>
      <c r="CN726" s="16"/>
      <c r="CO726" s="16"/>
      <c r="CP726" s="16"/>
      <c r="CQ726" s="16"/>
      <c r="CR726" s="16"/>
      <c r="CS726" s="16"/>
      <c r="CT726" s="16"/>
      <c r="CU726" s="16"/>
      <c r="CV726" s="16"/>
      <c r="CW726" s="16"/>
      <c r="CX726" s="16"/>
      <c r="CY726" s="16"/>
      <c r="CZ726" s="16"/>
      <c r="DA726" s="16"/>
      <c r="DB726" s="16"/>
      <c r="DC726" s="16"/>
      <c r="DD726" s="16"/>
      <c r="DE726" s="16"/>
      <c r="DF726" s="16"/>
      <c r="DG726" s="16"/>
      <c r="DH726" s="16"/>
      <c r="DI726" s="16"/>
      <c r="DJ726" s="16"/>
      <c r="DK726" s="16"/>
      <c r="LK726" t="s">
        <v>15</v>
      </c>
      <c r="LL726">
        <v>300000</v>
      </c>
      <c r="LM726" t="s">
        <v>12</v>
      </c>
    </row>
    <row r="727" spans="1:325" ht="15.75" thickBot="1" x14ac:dyDescent="0.3">
      <c r="A727" s="9" t="s">
        <v>12</v>
      </c>
      <c r="B727" s="10" t="s">
        <v>60</v>
      </c>
      <c r="C727" s="10" t="s">
        <v>14</v>
      </c>
      <c r="D727" s="11">
        <v>47494</v>
      </c>
      <c r="E727" s="11">
        <f t="shared" si="31"/>
        <v>47433</v>
      </c>
      <c r="F727" s="11">
        <f>DATE(YEAR($E727)+$LL727,MONTH($E727),DAY($E727))</f>
        <v>51816</v>
      </c>
      <c r="G727" s="11">
        <f>DATE(YEAR($F727)+$LL727,MONTH($F727),DAY($F727))</f>
        <v>56199</v>
      </c>
      <c r="H727" s="11">
        <f>DATE(YEAR($G727)+$LL727,MONTH($G727),DAY($G727))</f>
        <v>60582</v>
      </c>
      <c r="I727" s="11">
        <f>DATE(YEAR($H727)+$LL727,MONTH($H727),DAY($H727))</f>
        <v>64965</v>
      </c>
      <c r="J727" s="12">
        <f>DATE(YEAR($I727)+$LL727,MONTH($I727),DAY($I727))</f>
        <v>69348</v>
      </c>
      <c r="K727" s="15"/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  <c r="AF727" s="16"/>
      <c r="AG727" s="16"/>
      <c r="AH727" s="16"/>
      <c r="AI727" s="16"/>
      <c r="AJ727" s="16"/>
      <c r="AK727" s="16"/>
      <c r="AL727" s="16"/>
      <c r="AM727" s="16"/>
      <c r="AN727" s="16"/>
      <c r="AO727" s="16"/>
      <c r="AP727" s="16"/>
      <c r="AQ727" s="16"/>
      <c r="AR727" s="16"/>
      <c r="AS727" s="16"/>
      <c r="AT727" s="16"/>
      <c r="AU727" s="16"/>
      <c r="AV727" s="16"/>
      <c r="AW727" s="16"/>
      <c r="AX727" s="16"/>
      <c r="AY727" s="16"/>
      <c r="AZ727" s="16"/>
      <c r="BA727" s="16"/>
      <c r="BB727" s="16"/>
      <c r="BC727" s="16"/>
      <c r="BD727" s="16"/>
      <c r="BE727" s="16"/>
      <c r="BF727" s="16"/>
      <c r="BG727" s="16"/>
      <c r="BH727" s="16"/>
      <c r="BI727" s="16"/>
      <c r="BJ727" s="16"/>
      <c r="BK727" s="16"/>
      <c r="BL727" s="16"/>
      <c r="BM727" s="16"/>
      <c r="BN727" s="16"/>
      <c r="BO727" s="16"/>
      <c r="BP727" s="16"/>
      <c r="BQ727" s="16"/>
      <c r="BR727" s="16"/>
      <c r="BS727" s="16"/>
      <c r="BT727" s="16"/>
      <c r="BU727" s="16"/>
      <c r="BV727" s="16"/>
      <c r="BW727" s="16"/>
      <c r="BX727" s="16"/>
      <c r="BY727" s="16"/>
      <c r="BZ727" s="16"/>
      <c r="CA727" s="16"/>
      <c r="CB727" s="16"/>
      <c r="CC727" s="16"/>
      <c r="CD727" s="16"/>
      <c r="CE727" s="16"/>
      <c r="CF727" s="16"/>
      <c r="CG727" s="16"/>
      <c r="CH727" s="16"/>
      <c r="CI727" s="16"/>
      <c r="CJ727" s="16"/>
      <c r="CK727" s="16"/>
      <c r="CL727" s="16"/>
      <c r="CM727" s="16"/>
      <c r="CN727" s="16"/>
      <c r="CO727" s="16"/>
      <c r="CP727" s="16"/>
      <c r="CQ727" s="16"/>
      <c r="CR727" s="16"/>
      <c r="CS727" s="16"/>
      <c r="CT727" s="16"/>
      <c r="CU727" s="16"/>
      <c r="CV727" s="16"/>
      <c r="CW727" s="16"/>
      <c r="CX727" s="16"/>
      <c r="CY727" s="16"/>
      <c r="CZ727" s="16"/>
      <c r="DA727" s="16"/>
      <c r="DB727" s="16"/>
      <c r="DC727" s="16"/>
      <c r="DD727" s="16"/>
      <c r="DE727" s="16"/>
      <c r="DF727" s="16"/>
      <c r="DG727" s="16"/>
      <c r="DH727" s="16"/>
      <c r="DI727" s="16"/>
      <c r="DJ727" s="16"/>
      <c r="DK727" s="16"/>
      <c r="LK727" t="s">
        <v>16</v>
      </c>
      <c r="LL727">
        <v>12</v>
      </c>
      <c r="LM727" t="s">
        <v>12</v>
      </c>
    </row>
    <row r="728" spans="1:325" ht="15.75" thickBot="1" x14ac:dyDescent="0.3">
      <c r="A728" s="9" t="s">
        <v>12</v>
      </c>
      <c r="B728" s="10" t="s">
        <v>60</v>
      </c>
      <c r="C728" s="10" t="s">
        <v>14</v>
      </c>
      <c r="D728" s="11">
        <v>44597.373611111114</v>
      </c>
      <c r="E728" s="11">
        <f t="shared" si="31"/>
        <v>44535</v>
      </c>
      <c r="F728" s="11">
        <f>DATE(YEAR($E728),MONTH($E728),DAY($E728)+$LL728*30.4/10000)</f>
        <v>45447</v>
      </c>
      <c r="G728" s="11">
        <f>DATE(YEAR($F728),MONTH($F728),DAY($F728)+$LL728*30.4/10000)</f>
        <v>46359</v>
      </c>
      <c r="H728" s="11">
        <f>DATE(YEAR($G728),MONTH($G728),DAY($G728)+$LL728*30.4/10000)</f>
        <v>47271</v>
      </c>
      <c r="I728" s="11">
        <f>DATE(YEAR($H728),MONTH($H728),DAY($H728)+$LL728*30.4/10000)</f>
        <v>48183</v>
      </c>
      <c r="J728" s="12">
        <f>DATE(YEAR($I728),MONTH($I728),DAY($I728)+$LL728*30.4/10000)</f>
        <v>49095</v>
      </c>
      <c r="K728" s="15"/>
      <c r="L728" s="16"/>
      <c r="M728" s="16"/>
      <c r="N728" s="16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  <c r="AF728" s="16"/>
      <c r="AG728" s="16"/>
      <c r="AH728" s="16"/>
      <c r="AI728" s="16"/>
      <c r="AJ728" s="16"/>
      <c r="AK728" s="16"/>
      <c r="AL728" s="16"/>
      <c r="AM728" s="16"/>
      <c r="AN728" s="16"/>
      <c r="AO728" s="16"/>
      <c r="AP728" s="16"/>
      <c r="AQ728" s="16"/>
      <c r="AR728" s="16"/>
      <c r="AS728" s="16"/>
      <c r="AT728" s="16"/>
      <c r="AU728" s="16"/>
      <c r="AV728" s="16"/>
      <c r="AW728" s="16"/>
      <c r="AX728" s="16"/>
      <c r="AY728" s="16"/>
      <c r="AZ728" s="16"/>
      <c r="BA728" s="16"/>
      <c r="BB728" s="16"/>
      <c r="BC728" s="16"/>
      <c r="BD728" s="16"/>
      <c r="BE728" s="16"/>
      <c r="BF728" s="16"/>
      <c r="BG728" s="16"/>
      <c r="BH728" s="16"/>
      <c r="BI728" s="16"/>
      <c r="BJ728" s="16"/>
      <c r="BK728" s="16"/>
      <c r="BL728" s="16"/>
      <c r="BM728" s="16"/>
      <c r="BN728" s="16"/>
      <c r="BO728" s="16"/>
      <c r="BP728" s="16"/>
      <c r="BQ728" s="16"/>
      <c r="BR728" s="16"/>
      <c r="BS728" s="16"/>
      <c r="BT728" s="16"/>
      <c r="BU728" s="16"/>
      <c r="BV728" s="16"/>
      <c r="BW728" s="16"/>
      <c r="BX728" s="16"/>
      <c r="BY728" s="16"/>
      <c r="BZ728" s="16"/>
      <c r="CA728" s="16"/>
      <c r="CB728" s="16"/>
      <c r="CC728" s="16"/>
      <c r="CD728" s="16"/>
      <c r="CE728" s="16"/>
      <c r="CF728" s="16"/>
      <c r="CG728" s="16"/>
      <c r="CH728" s="16"/>
      <c r="CI728" s="16"/>
      <c r="CJ728" s="16"/>
      <c r="CK728" s="16"/>
      <c r="CL728" s="16"/>
      <c r="CM728" s="16"/>
      <c r="CN728" s="16"/>
      <c r="CO728" s="16"/>
      <c r="CP728" s="16"/>
      <c r="CQ728" s="16"/>
      <c r="CR728" s="16"/>
      <c r="CS728" s="16"/>
      <c r="CT728" s="16"/>
      <c r="CU728" s="16"/>
      <c r="CV728" s="16"/>
      <c r="CW728" s="16"/>
      <c r="CX728" s="16"/>
      <c r="CY728" s="16"/>
      <c r="CZ728" s="16"/>
      <c r="DA728" s="16"/>
      <c r="DB728" s="16"/>
      <c r="DC728" s="16"/>
      <c r="DD728" s="16"/>
      <c r="DE728" s="16">
        <v>1</v>
      </c>
      <c r="DF728" s="16"/>
      <c r="DG728" s="16"/>
      <c r="DH728" s="16"/>
      <c r="DI728" s="16"/>
      <c r="DJ728" s="16"/>
      <c r="DK728" s="16"/>
      <c r="LK728" t="s">
        <v>15</v>
      </c>
      <c r="LL728">
        <v>300000</v>
      </c>
      <c r="LM728" t="s">
        <v>12</v>
      </c>
    </row>
    <row r="729" spans="1:325" ht="15.75" thickBot="1" x14ac:dyDescent="0.3">
      <c r="A729" s="9" t="s">
        <v>12</v>
      </c>
      <c r="B729" s="10" t="s">
        <v>60</v>
      </c>
      <c r="C729" s="10" t="s">
        <v>14</v>
      </c>
      <c r="D729" s="11">
        <v>47956.458333333336</v>
      </c>
      <c r="E729" s="11">
        <f t="shared" si="31"/>
        <v>47897</v>
      </c>
      <c r="F729" s="11">
        <f>DATE(YEAR($E729)+$LL729,MONTH($E729),DAY($E729))</f>
        <v>52280</v>
      </c>
      <c r="G729" s="11">
        <f>DATE(YEAR($F729)+$LL729,MONTH($F729),DAY($F729))</f>
        <v>56663</v>
      </c>
      <c r="H729" s="11">
        <f>DATE(YEAR($G729)+$LL729,MONTH($G729),DAY($G729))</f>
        <v>61046</v>
      </c>
      <c r="I729" s="11">
        <f>DATE(YEAR($H729)+$LL729,MONTH($H729),DAY($H729))</f>
        <v>65429</v>
      </c>
      <c r="J729" s="12">
        <f>DATE(YEAR($I729)+$LL729,MONTH($I729),DAY($I729))</f>
        <v>69812</v>
      </c>
      <c r="K729" s="15"/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  <c r="AF729" s="16"/>
      <c r="AG729" s="16"/>
      <c r="AH729" s="16"/>
      <c r="AI729" s="16"/>
      <c r="AJ729" s="16"/>
      <c r="AK729" s="16"/>
      <c r="AL729" s="16"/>
      <c r="AM729" s="16"/>
      <c r="AN729" s="16"/>
      <c r="AO729" s="16"/>
      <c r="AP729" s="16"/>
      <c r="AQ729" s="16"/>
      <c r="AR729" s="16"/>
      <c r="AS729" s="16"/>
      <c r="AT729" s="16"/>
      <c r="AU729" s="16"/>
      <c r="AV729" s="16"/>
      <c r="AW729" s="16"/>
      <c r="AX729" s="16"/>
      <c r="AY729" s="16"/>
      <c r="AZ729" s="16"/>
      <c r="BA729" s="16"/>
      <c r="BB729" s="16"/>
      <c r="BC729" s="16"/>
      <c r="BD729" s="16"/>
      <c r="BE729" s="16"/>
      <c r="BF729" s="16"/>
      <c r="BG729" s="16"/>
      <c r="BH729" s="16"/>
      <c r="BI729" s="16"/>
      <c r="BJ729" s="16"/>
      <c r="BK729" s="16"/>
      <c r="BL729" s="16"/>
      <c r="BM729" s="16"/>
      <c r="BN729" s="16"/>
      <c r="BO729" s="16"/>
      <c r="BP729" s="16"/>
      <c r="BQ729" s="16"/>
      <c r="BR729" s="16"/>
      <c r="BS729" s="16"/>
      <c r="BT729" s="16"/>
      <c r="BU729" s="16"/>
      <c r="BV729" s="16"/>
      <c r="BW729" s="16"/>
      <c r="BX729" s="16"/>
      <c r="BY729" s="16"/>
      <c r="BZ729" s="16"/>
      <c r="CA729" s="16"/>
      <c r="CB729" s="16"/>
      <c r="CC729" s="16"/>
      <c r="CD729" s="16"/>
      <c r="CE729" s="16"/>
      <c r="CF729" s="16"/>
      <c r="CG729" s="16"/>
      <c r="CH729" s="16"/>
      <c r="CI729" s="16"/>
      <c r="CJ729" s="16"/>
      <c r="CK729" s="16"/>
      <c r="CL729" s="16"/>
      <c r="CM729" s="16"/>
      <c r="CN729" s="16"/>
      <c r="CO729" s="16"/>
      <c r="CP729" s="16"/>
      <c r="CQ729" s="16"/>
      <c r="CR729" s="16"/>
      <c r="CS729" s="16"/>
      <c r="CT729" s="16"/>
      <c r="CU729" s="16"/>
      <c r="CV729" s="16"/>
      <c r="CW729" s="16"/>
      <c r="CX729" s="16"/>
      <c r="CY729" s="16"/>
      <c r="CZ729" s="16"/>
      <c r="DA729" s="16"/>
      <c r="DB729" s="16"/>
      <c r="DC729" s="16"/>
      <c r="DD729" s="16"/>
      <c r="DE729" s="16"/>
      <c r="DF729" s="16"/>
      <c r="DG729" s="16"/>
      <c r="DH729" s="16"/>
      <c r="DI729" s="16"/>
      <c r="DJ729" s="16"/>
      <c r="DK729" s="16"/>
      <c r="LK729" t="s">
        <v>16</v>
      </c>
      <c r="LL729">
        <v>12</v>
      </c>
      <c r="LM729" t="s">
        <v>12</v>
      </c>
    </row>
    <row r="730" spans="1:325" ht="15.75" thickBot="1" x14ac:dyDescent="0.3">
      <c r="A730" s="9" t="s">
        <v>12</v>
      </c>
      <c r="B730" s="10" t="s">
        <v>60</v>
      </c>
      <c r="C730" s="10" t="s">
        <v>14</v>
      </c>
      <c r="D730" s="11">
        <v>44321.020833333336</v>
      </c>
      <c r="E730" s="11">
        <f t="shared" si="31"/>
        <v>44260</v>
      </c>
      <c r="F730" s="11">
        <f>DATE(YEAR($E730),MONTH($E730),DAY($E730)+$LL730*30.4/10000)</f>
        <v>45172</v>
      </c>
      <c r="G730" s="11">
        <f>DATE(YEAR($F730),MONTH($F730),DAY($F730)+$LL730*30.4/10000)</f>
        <v>46084</v>
      </c>
      <c r="H730" s="11">
        <f>DATE(YEAR($G730),MONTH($G730),DAY($G730)+$LL730*30.4/10000)</f>
        <v>46996</v>
      </c>
      <c r="I730" s="11">
        <f>DATE(YEAR($H730),MONTH($H730),DAY($H730)+$LL730*30.4/10000)</f>
        <v>47908</v>
      </c>
      <c r="J730" s="12">
        <f>DATE(YEAR($I730),MONTH($I730),DAY($I730)+$LL730*30.4/10000)</f>
        <v>48820</v>
      </c>
      <c r="K730" s="15"/>
      <c r="L730" s="16"/>
      <c r="M730" s="16"/>
      <c r="N730" s="16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  <c r="AF730" s="16"/>
      <c r="AG730" s="16"/>
      <c r="AH730" s="16"/>
      <c r="AI730" s="16"/>
      <c r="AJ730" s="16"/>
      <c r="AK730" s="16"/>
      <c r="AL730" s="16"/>
      <c r="AM730" s="16"/>
      <c r="AN730" s="16"/>
      <c r="AO730" s="16"/>
      <c r="AP730" s="16"/>
      <c r="AQ730" s="16"/>
      <c r="AR730" s="16"/>
      <c r="AS730" s="16"/>
      <c r="AT730" s="16"/>
      <c r="AU730" s="16"/>
      <c r="AV730" s="16"/>
      <c r="AW730" s="16"/>
      <c r="AX730" s="16"/>
      <c r="AY730" s="16"/>
      <c r="AZ730" s="16"/>
      <c r="BA730" s="16"/>
      <c r="BB730" s="16"/>
      <c r="BC730" s="16"/>
      <c r="BD730" s="16"/>
      <c r="BE730" s="16"/>
      <c r="BF730" s="16"/>
      <c r="BG730" s="16"/>
      <c r="BH730" s="16"/>
      <c r="BI730" s="16"/>
      <c r="BJ730" s="16"/>
      <c r="BK730" s="16"/>
      <c r="BL730" s="16"/>
      <c r="BM730" s="16"/>
      <c r="BN730" s="16"/>
      <c r="BO730" s="16"/>
      <c r="BP730" s="16"/>
      <c r="BQ730" s="16"/>
      <c r="BR730" s="16">
        <v>1</v>
      </c>
      <c r="BS730" s="16"/>
      <c r="BT730" s="16"/>
      <c r="BU730" s="16"/>
      <c r="BV730" s="16"/>
      <c r="BW730" s="16"/>
      <c r="BX730" s="16"/>
      <c r="BY730" s="16"/>
      <c r="BZ730" s="16"/>
      <c r="CA730" s="16"/>
      <c r="CB730" s="16"/>
      <c r="CC730" s="16"/>
      <c r="CD730" s="16"/>
      <c r="CE730" s="16"/>
      <c r="CF730" s="16"/>
      <c r="CG730" s="16"/>
      <c r="CH730" s="16"/>
      <c r="CI730" s="16"/>
      <c r="CJ730" s="16"/>
      <c r="CK730" s="16"/>
      <c r="CL730" s="16"/>
      <c r="CM730" s="16"/>
      <c r="CN730" s="16"/>
      <c r="CO730" s="16"/>
      <c r="CP730" s="16"/>
      <c r="CQ730" s="16"/>
      <c r="CR730" s="16"/>
      <c r="CS730" s="16"/>
      <c r="CT730" s="16"/>
      <c r="CU730" s="16"/>
      <c r="CV730" s="16"/>
      <c r="CW730" s="16"/>
      <c r="CX730" s="16"/>
      <c r="CY730" s="16"/>
      <c r="CZ730" s="16"/>
      <c r="DA730" s="16"/>
      <c r="DB730" s="16"/>
      <c r="DC730" s="16"/>
      <c r="DD730" s="16"/>
      <c r="DE730" s="16"/>
      <c r="DF730" s="16"/>
      <c r="DG730" s="16"/>
      <c r="DH730" s="16"/>
      <c r="DI730" s="16"/>
      <c r="DJ730" s="16"/>
      <c r="DK730" s="16"/>
      <c r="LK730" t="s">
        <v>15</v>
      </c>
      <c r="LL730">
        <v>300000</v>
      </c>
      <c r="LM730" t="s">
        <v>12</v>
      </c>
    </row>
    <row r="731" spans="1:325" ht="15.75" thickBot="1" x14ac:dyDescent="0.3">
      <c r="A731" s="9" t="s">
        <v>12</v>
      </c>
      <c r="B731" s="10" t="s">
        <v>60</v>
      </c>
      <c r="C731" s="10" t="s">
        <v>14</v>
      </c>
      <c r="D731" s="11">
        <v>47492.625</v>
      </c>
      <c r="E731" s="11">
        <f t="shared" si="31"/>
        <v>47431</v>
      </c>
      <c r="F731" s="11">
        <f>DATE(YEAR($E731)+$LL731,MONTH($E731),DAY($E731))</f>
        <v>51814</v>
      </c>
      <c r="G731" s="11">
        <f>DATE(YEAR($F731)+$LL731,MONTH($F731),DAY($F731))</f>
        <v>56197</v>
      </c>
      <c r="H731" s="11">
        <f>DATE(YEAR($G731)+$LL731,MONTH($G731),DAY($G731))</f>
        <v>60580</v>
      </c>
      <c r="I731" s="11">
        <f>DATE(YEAR($H731)+$LL731,MONTH($H731),DAY($H731))</f>
        <v>64963</v>
      </c>
      <c r="J731" s="12">
        <f>DATE(YEAR($I731)+$LL731,MONTH($I731),DAY($I731))</f>
        <v>69346</v>
      </c>
      <c r="K731" s="15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  <c r="AF731" s="16"/>
      <c r="AG731" s="16"/>
      <c r="AH731" s="16"/>
      <c r="AI731" s="16"/>
      <c r="AJ731" s="16"/>
      <c r="AK731" s="16"/>
      <c r="AL731" s="16"/>
      <c r="AM731" s="16"/>
      <c r="AN731" s="16"/>
      <c r="AO731" s="16"/>
      <c r="AP731" s="16"/>
      <c r="AQ731" s="16"/>
      <c r="AR731" s="16"/>
      <c r="AS731" s="16"/>
      <c r="AT731" s="16"/>
      <c r="AU731" s="16"/>
      <c r="AV731" s="16"/>
      <c r="AW731" s="16"/>
      <c r="AX731" s="16"/>
      <c r="AY731" s="16"/>
      <c r="AZ731" s="16"/>
      <c r="BA731" s="16"/>
      <c r="BB731" s="16"/>
      <c r="BC731" s="16"/>
      <c r="BD731" s="16"/>
      <c r="BE731" s="16"/>
      <c r="BF731" s="16"/>
      <c r="BG731" s="16"/>
      <c r="BH731" s="16"/>
      <c r="BI731" s="16"/>
      <c r="BJ731" s="16"/>
      <c r="BK731" s="16"/>
      <c r="BL731" s="16"/>
      <c r="BM731" s="16"/>
      <c r="BN731" s="16"/>
      <c r="BO731" s="16"/>
      <c r="BP731" s="16"/>
      <c r="BQ731" s="16"/>
      <c r="BR731" s="16"/>
      <c r="BS731" s="16"/>
      <c r="BT731" s="16"/>
      <c r="BU731" s="16"/>
      <c r="BV731" s="16"/>
      <c r="BW731" s="16"/>
      <c r="BX731" s="16"/>
      <c r="BY731" s="16"/>
      <c r="BZ731" s="16"/>
      <c r="CA731" s="16"/>
      <c r="CB731" s="16"/>
      <c r="CC731" s="16"/>
      <c r="CD731" s="16"/>
      <c r="CE731" s="16"/>
      <c r="CF731" s="16"/>
      <c r="CG731" s="16"/>
      <c r="CH731" s="16"/>
      <c r="CI731" s="16"/>
      <c r="CJ731" s="16"/>
      <c r="CK731" s="16"/>
      <c r="CL731" s="16"/>
      <c r="CM731" s="16"/>
      <c r="CN731" s="16"/>
      <c r="CO731" s="16"/>
      <c r="CP731" s="16"/>
      <c r="CQ731" s="16"/>
      <c r="CR731" s="16"/>
      <c r="CS731" s="16"/>
      <c r="CT731" s="16"/>
      <c r="CU731" s="16"/>
      <c r="CV731" s="16"/>
      <c r="CW731" s="16"/>
      <c r="CX731" s="16"/>
      <c r="CY731" s="16"/>
      <c r="CZ731" s="16"/>
      <c r="DA731" s="16"/>
      <c r="DB731" s="16"/>
      <c r="DC731" s="16"/>
      <c r="DD731" s="16"/>
      <c r="DE731" s="16"/>
      <c r="DF731" s="16"/>
      <c r="DG731" s="16"/>
      <c r="DH731" s="16"/>
      <c r="DI731" s="16"/>
      <c r="DJ731" s="16"/>
      <c r="DK731" s="16"/>
      <c r="LK731" t="s">
        <v>16</v>
      </c>
      <c r="LL731">
        <v>12</v>
      </c>
      <c r="LM731" t="s">
        <v>12</v>
      </c>
    </row>
    <row r="732" spans="1:325" ht="15.75" thickBot="1" x14ac:dyDescent="0.3">
      <c r="A732" s="9" t="s">
        <v>12</v>
      </c>
      <c r="B732" s="10" t="s">
        <v>60</v>
      </c>
      <c r="C732" s="10" t="s">
        <v>14</v>
      </c>
      <c r="D732" s="11">
        <v>44597.371527777781</v>
      </c>
      <c r="E732" s="11">
        <f t="shared" si="31"/>
        <v>44535</v>
      </c>
      <c r="F732" s="11">
        <f>DATE(YEAR($E732),MONTH($E732),DAY($E732)+$LL732*30.4/10000)</f>
        <v>45447</v>
      </c>
      <c r="G732" s="11">
        <f>DATE(YEAR($F732),MONTH($F732),DAY($F732)+$LL732*30.4/10000)</f>
        <v>46359</v>
      </c>
      <c r="H732" s="11">
        <f>DATE(YEAR($G732),MONTH($G732),DAY($G732)+$LL732*30.4/10000)</f>
        <v>47271</v>
      </c>
      <c r="I732" s="11">
        <f>DATE(YEAR($H732),MONTH($H732),DAY($H732)+$LL732*30.4/10000)</f>
        <v>48183</v>
      </c>
      <c r="J732" s="12">
        <f>DATE(YEAR($I732),MONTH($I732),DAY($I732)+$LL732*30.4/10000)</f>
        <v>49095</v>
      </c>
      <c r="K732" s="15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  <c r="AF732" s="16"/>
      <c r="AG732" s="16"/>
      <c r="AH732" s="16"/>
      <c r="AI732" s="16"/>
      <c r="AJ732" s="16"/>
      <c r="AK732" s="16"/>
      <c r="AL732" s="16"/>
      <c r="AM732" s="16"/>
      <c r="AN732" s="16"/>
      <c r="AO732" s="16"/>
      <c r="AP732" s="16"/>
      <c r="AQ732" s="16"/>
      <c r="AR732" s="16"/>
      <c r="AS732" s="16"/>
      <c r="AT732" s="16"/>
      <c r="AU732" s="16"/>
      <c r="AV732" s="16"/>
      <c r="AW732" s="16"/>
      <c r="AX732" s="16"/>
      <c r="AY732" s="16"/>
      <c r="AZ732" s="16"/>
      <c r="BA732" s="16"/>
      <c r="BB732" s="16"/>
      <c r="BC732" s="16"/>
      <c r="BD732" s="16"/>
      <c r="BE732" s="16"/>
      <c r="BF732" s="16"/>
      <c r="BG732" s="16"/>
      <c r="BH732" s="16"/>
      <c r="BI732" s="16"/>
      <c r="BJ732" s="16"/>
      <c r="BK732" s="16"/>
      <c r="BL732" s="16"/>
      <c r="BM732" s="16"/>
      <c r="BN732" s="16"/>
      <c r="BO732" s="16"/>
      <c r="BP732" s="16"/>
      <c r="BQ732" s="16"/>
      <c r="BR732" s="16"/>
      <c r="BS732" s="16"/>
      <c r="BT732" s="16"/>
      <c r="BU732" s="16"/>
      <c r="BV732" s="16"/>
      <c r="BW732" s="16"/>
      <c r="BX732" s="16"/>
      <c r="BY732" s="16"/>
      <c r="BZ732" s="16"/>
      <c r="CA732" s="16"/>
      <c r="CB732" s="16"/>
      <c r="CC732" s="16"/>
      <c r="CD732" s="16"/>
      <c r="CE732" s="16"/>
      <c r="CF732" s="16"/>
      <c r="CG732" s="16"/>
      <c r="CH732" s="16"/>
      <c r="CI732" s="16"/>
      <c r="CJ732" s="16"/>
      <c r="CK732" s="16"/>
      <c r="CL732" s="16"/>
      <c r="CM732" s="16"/>
      <c r="CN732" s="16"/>
      <c r="CO732" s="16"/>
      <c r="CP732" s="16"/>
      <c r="CQ732" s="16"/>
      <c r="CR732" s="16"/>
      <c r="CS732" s="16"/>
      <c r="CT732" s="16"/>
      <c r="CU732" s="16"/>
      <c r="CV732" s="16"/>
      <c r="CW732" s="16"/>
      <c r="CX732" s="16"/>
      <c r="CY732" s="16"/>
      <c r="CZ732" s="16"/>
      <c r="DA732" s="16"/>
      <c r="DB732" s="16"/>
      <c r="DC732" s="16"/>
      <c r="DD732" s="16"/>
      <c r="DE732" s="16">
        <v>1</v>
      </c>
      <c r="DF732" s="16"/>
      <c r="DG732" s="16"/>
      <c r="DH732" s="16"/>
      <c r="DI732" s="16"/>
      <c r="DJ732" s="16"/>
      <c r="DK732" s="16"/>
      <c r="LK732" t="s">
        <v>15</v>
      </c>
      <c r="LL732">
        <v>300000</v>
      </c>
      <c r="LM732" t="s">
        <v>12</v>
      </c>
    </row>
    <row r="733" spans="1:325" ht="15.75" thickBot="1" x14ac:dyDescent="0.3">
      <c r="A733" s="9" t="s">
        <v>12</v>
      </c>
      <c r="B733" s="10" t="s">
        <v>60</v>
      </c>
      <c r="C733" s="10" t="s">
        <v>14</v>
      </c>
      <c r="D733" s="11">
        <v>47912.56527777778</v>
      </c>
      <c r="E733" s="11">
        <f t="shared" si="31"/>
        <v>47853</v>
      </c>
      <c r="F733" s="11">
        <f>DATE(YEAR($E733)+$LL733,MONTH($E733),DAY($E733))</f>
        <v>52236</v>
      </c>
      <c r="G733" s="11">
        <f>DATE(YEAR($F733)+$LL733,MONTH($F733),DAY($F733))</f>
        <v>56619</v>
      </c>
      <c r="H733" s="11">
        <f>DATE(YEAR($G733)+$LL733,MONTH($G733),DAY($G733))</f>
        <v>61002</v>
      </c>
      <c r="I733" s="11">
        <f>DATE(YEAR($H733)+$LL733,MONTH($H733),DAY($H733))</f>
        <v>65385</v>
      </c>
      <c r="J733" s="12">
        <f>DATE(YEAR($I733)+$LL733,MONTH($I733),DAY($I733))</f>
        <v>69768</v>
      </c>
      <c r="K733" s="15"/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  <c r="AF733" s="16"/>
      <c r="AG733" s="16"/>
      <c r="AH733" s="16"/>
      <c r="AI733" s="16"/>
      <c r="AJ733" s="16"/>
      <c r="AK733" s="16"/>
      <c r="AL733" s="16"/>
      <c r="AM733" s="16"/>
      <c r="AN733" s="16"/>
      <c r="AO733" s="16"/>
      <c r="AP733" s="16"/>
      <c r="AQ733" s="16"/>
      <c r="AR733" s="16"/>
      <c r="AS733" s="16"/>
      <c r="AT733" s="16"/>
      <c r="AU733" s="16"/>
      <c r="AV733" s="16"/>
      <c r="AW733" s="16"/>
      <c r="AX733" s="16"/>
      <c r="AY733" s="16"/>
      <c r="AZ733" s="16"/>
      <c r="BA733" s="16"/>
      <c r="BB733" s="16"/>
      <c r="BC733" s="16"/>
      <c r="BD733" s="16"/>
      <c r="BE733" s="16"/>
      <c r="BF733" s="16"/>
      <c r="BG733" s="16"/>
      <c r="BH733" s="16"/>
      <c r="BI733" s="16"/>
      <c r="BJ733" s="16"/>
      <c r="BK733" s="16"/>
      <c r="BL733" s="16"/>
      <c r="BM733" s="16"/>
      <c r="BN733" s="16"/>
      <c r="BO733" s="16"/>
      <c r="BP733" s="16"/>
      <c r="BQ733" s="16"/>
      <c r="BR733" s="16"/>
      <c r="BS733" s="16"/>
      <c r="BT733" s="16"/>
      <c r="BU733" s="16"/>
      <c r="BV733" s="16"/>
      <c r="BW733" s="16"/>
      <c r="BX733" s="16"/>
      <c r="BY733" s="16"/>
      <c r="BZ733" s="16"/>
      <c r="CA733" s="16"/>
      <c r="CB733" s="16"/>
      <c r="CC733" s="16"/>
      <c r="CD733" s="16"/>
      <c r="CE733" s="16"/>
      <c r="CF733" s="16"/>
      <c r="CG733" s="16"/>
      <c r="CH733" s="16"/>
      <c r="CI733" s="16"/>
      <c r="CJ733" s="16"/>
      <c r="CK733" s="16"/>
      <c r="CL733" s="16"/>
      <c r="CM733" s="16"/>
      <c r="CN733" s="16"/>
      <c r="CO733" s="16"/>
      <c r="CP733" s="16"/>
      <c r="CQ733" s="16"/>
      <c r="CR733" s="16"/>
      <c r="CS733" s="16"/>
      <c r="CT733" s="16"/>
      <c r="CU733" s="16"/>
      <c r="CV733" s="16"/>
      <c r="CW733" s="16"/>
      <c r="CX733" s="16"/>
      <c r="CY733" s="16"/>
      <c r="CZ733" s="16"/>
      <c r="DA733" s="16"/>
      <c r="DB733" s="16"/>
      <c r="DC733" s="16"/>
      <c r="DD733" s="16"/>
      <c r="DE733" s="16"/>
      <c r="DF733" s="16"/>
      <c r="DG733" s="16"/>
      <c r="DH733" s="16"/>
      <c r="DI733" s="16"/>
      <c r="DJ733" s="16"/>
      <c r="DK733" s="16"/>
      <c r="LK733" t="s">
        <v>16</v>
      </c>
      <c r="LL733">
        <v>12</v>
      </c>
      <c r="LM733" t="s">
        <v>12</v>
      </c>
    </row>
    <row r="734" spans="1:325" ht="15.75" thickBot="1" x14ac:dyDescent="0.3">
      <c r="A734" s="9" t="s">
        <v>12</v>
      </c>
      <c r="B734" s="10" t="s">
        <v>60</v>
      </c>
      <c r="C734" s="10" t="s">
        <v>14</v>
      </c>
      <c r="D734" s="11">
        <v>47949.344444444447</v>
      </c>
      <c r="E734" s="11">
        <f t="shared" si="31"/>
        <v>47890</v>
      </c>
      <c r="F734" s="11">
        <f>DATE(YEAR($E734)+$LL734,MONTH($E734),DAY($E734))</f>
        <v>52273</v>
      </c>
      <c r="G734" s="11">
        <f>DATE(YEAR($F734)+$LL734,MONTH($F734),DAY($F734))</f>
        <v>56656</v>
      </c>
      <c r="H734" s="11">
        <f>DATE(YEAR($G734)+$LL734,MONTH($G734),DAY($G734))</f>
        <v>61039</v>
      </c>
      <c r="I734" s="11">
        <f>DATE(YEAR($H734)+$LL734,MONTH($H734),DAY($H734))</f>
        <v>65422</v>
      </c>
      <c r="J734" s="12">
        <f>DATE(YEAR($I734)+$LL734,MONTH($I734),DAY($I734))</f>
        <v>69805</v>
      </c>
      <c r="K734" s="15"/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  <c r="AF734" s="16"/>
      <c r="AG734" s="16"/>
      <c r="AH734" s="16"/>
      <c r="AI734" s="16"/>
      <c r="AJ734" s="16"/>
      <c r="AK734" s="16"/>
      <c r="AL734" s="16"/>
      <c r="AM734" s="16"/>
      <c r="AN734" s="16"/>
      <c r="AO734" s="16"/>
      <c r="AP734" s="16"/>
      <c r="AQ734" s="16"/>
      <c r="AR734" s="16"/>
      <c r="AS734" s="16"/>
      <c r="AT734" s="16"/>
      <c r="AU734" s="16"/>
      <c r="AV734" s="16"/>
      <c r="AW734" s="16"/>
      <c r="AX734" s="16"/>
      <c r="AY734" s="16"/>
      <c r="AZ734" s="16"/>
      <c r="BA734" s="16"/>
      <c r="BB734" s="16"/>
      <c r="BC734" s="16"/>
      <c r="BD734" s="16"/>
      <c r="BE734" s="16"/>
      <c r="BF734" s="16"/>
      <c r="BG734" s="16"/>
      <c r="BH734" s="16"/>
      <c r="BI734" s="16"/>
      <c r="BJ734" s="16"/>
      <c r="BK734" s="16"/>
      <c r="BL734" s="16"/>
      <c r="BM734" s="16"/>
      <c r="BN734" s="16"/>
      <c r="BO734" s="16"/>
      <c r="BP734" s="16"/>
      <c r="BQ734" s="16"/>
      <c r="BR734" s="16"/>
      <c r="BS734" s="16"/>
      <c r="BT734" s="16"/>
      <c r="BU734" s="16"/>
      <c r="BV734" s="16"/>
      <c r="BW734" s="16"/>
      <c r="BX734" s="16"/>
      <c r="BY734" s="16"/>
      <c r="BZ734" s="16"/>
      <c r="CA734" s="16"/>
      <c r="CB734" s="16"/>
      <c r="CC734" s="16"/>
      <c r="CD734" s="16"/>
      <c r="CE734" s="16"/>
      <c r="CF734" s="16"/>
      <c r="CG734" s="16"/>
      <c r="CH734" s="16"/>
      <c r="CI734" s="16"/>
      <c r="CJ734" s="16"/>
      <c r="CK734" s="16"/>
      <c r="CL734" s="16"/>
      <c r="CM734" s="16"/>
      <c r="CN734" s="16"/>
      <c r="CO734" s="16"/>
      <c r="CP734" s="16"/>
      <c r="CQ734" s="16"/>
      <c r="CR734" s="16"/>
      <c r="CS734" s="16"/>
      <c r="CT734" s="16"/>
      <c r="CU734" s="16"/>
      <c r="CV734" s="16"/>
      <c r="CW734" s="16"/>
      <c r="CX734" s="16"/>
      <c r="CY734" s="16"/>
      <c r="CZ734" s="16"/>
      <c r="DA734" s="16"/>
      <c r="DB734" s="16"/>
      <c r="DC734" s="16"/>
      <c r="DD734" s="16"/>
      <c r="DE734" s="16"/>
      <c r="DF734" s="16"/>
      <c r="DG734" s="16"/>
      <c r="DH734" s="16"/>
      <c r="DI734" s="16"/>
      <c r="DJ734" s="16"/>
      <c r="DK734" s="16"/>
      <c r="LK734" t="s">
        <v>16</v>
      </c>
      <c r="LL734">
        <v>12</v>
      </c>
      <c r="LM734" t="s">
        <v>12</v>
      </c>
    </row>
    <row r="735" spans="1:325" ht="15.75" thickBot="1" x14ac:dyDescent="0.3">
      <c r="A735" s="9" t="s">
        <v>12</v>
      </c>
      <c r="B735" s="10" t="s">
        <v>60</v>
      </c>
      <c r="C735" s="10" t="s">
        <v>14</v>
      </c>
      <c r="D735" s="11">
        <v>44654.869444444441</v>
      </c>
      <c r="E735" s="11">
        <f t="shared" si="31"/>
        <v>44595</v>
      </c>
      <c r="F735" s="11">
        <f>DATE(YEAR($E735),MONTH($E735),DAY($E735)+$LL735*30.4/10000)</f>
        <v>45507</v>
      </c>
      <c r="G735" s="11">
        <f>DATE(YEAR($F735),MONTH($F735),DAY($F735)+$LL735*30.4/10000)</f>
        <v>46419</v>
      </c>
      <c r="H735" s="11">
        <f>DATE(YEAR($G735),MONTH($G735),DAY($G735)+$LL735*30.4/10000)</f>
        <v>47331</v>
      </c>
      <c r="I735" s="11">
        <f>DATE(YEAR($H735),MONTH($H735),DAY($H735)+$LL735*30.4/10000)</f>
        <v>48243</v>
      </c>
      <c r="J735" s="12">
        <f>DATE(YEAR($I735),MONTH($I735),DAY($I735)+$LL735*30.4/10000)</f>
        <v>49155</v>
      </c>
      <c r="K735" s="15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  <c r="AF735" s="16"/>
      <c r="AG735" s="16"/>
      <c r="AH735" s="16"/>
      <c r="AI735" s="16"/>
      <c r="AJ735" s="16"/>
      <c r="AK735" s="16"/>
      <c r="AL735" s="16"/>
      <c r="AM735" s="16"/>
      <c r="AN735" s="16"/>
      <c r="AO735" s="16"/>
      <c r="AP735" s="16"/>
      <c r="AQ735" s="16"/>
      <c r="AR735" s="16"/>
      <c r="AS735" s="16"/>
      <c r="AT735" s="16"/>
      <c r="AU735" s="16"/>
      <c r="AV735" s="16"/>
      <c r="AW735" s="16"/>
      <c r="AX735" s="16"/>
      <c r="AY735" s="16"/>
      <c r="AZ735" s="16"/>
      <c r="BA735" s="16"/>
      <c r="BB735" s="16"/>
      <c r="BC735" s="16"/>
      <c r="BD735" s="16"/>
      <c r="BE735" s="16"/>
      <c r="BF735" s="16"/>
      <c r="BG735" s="16"/>
      <c r="BH735" s="16"/>
      <c r="BI735" s="16"/>
      <c r="BJ735" s="16"/>
      <c r="BK735" s="16"/>
      <c r="BL735" s="16"/>
      <c r="BM735" s="16"/>
      <c r="BN735" s="16"/>
      <c r="BO735" s="16"/>
      <c r="BP735" s="16"/>
      <c r="BQ735" s="16"/>
      <c r="BR735" s="16"/>
      <c r="BS735" s="16"/>
      <c r="BT735" s="16"/>
      <c r="BU735" s="16"/>
      <c r="BV735" s="16"/>
      <c r="BW735" s="16"/>
      <c r="BX735" s="16"/>
      <c r="BY735" s="16"/>
      <c r="BZ735" s="16"/>
      <c r="CA735" s="16"/>
      <c r="CB735" s="16"/>
      <c r="CC735" s="16"/>
      <c r="CD735" s="16"/>
      <c r="CE735" s="16"/>
      <c r="CF735" s="16"/>
      <c r="CG735" s="16"/>
      <c r="CH735" s="16"/>
      <c r="CI735" s="16"/>
      <c r="CJ735" s="16"/>
      <c r="CK735" s="16"/>
      <c r="CL735" s="16"/>
      <c r="CM735" s="16"/>
      <c r="CN735" s="16"/>
      <c r="CO735" s="16"/>
      <c r="CP735" s="16"/>
      <c r="CQ735" s="16"/>
      <c r="CR735" s="16"/>
      <c r="CS735" s="16"/>
      <c r="CT735" s="16"/>
      <c r="CU735" s="16"/>
      <c r="CV735" s="16"/>
      <c r="CW735" s="16"/>
      <c r="CX735" s="16"/>
      <c r="CY735" s="16"/>
      <c r="CZ735" s="16"/>
      <c r="DA735" s="16"/>
      <c r="DB735" s="16"/>
      <c r="DC735" s="16"/>
      <c r="DD735" s="16"/>
      <c r="DE735" s="16"/>
      <c r="DF735" s="16"/>
      <c r="DG735" s="16"/>
      <c r="DH735" s="16"/>
      <c r="DI735" s="16"/>
      <c r="DJ735" s="16"/>
      <c r="DK735" s="16"/>
      <c r="LK735" t="s">
        <v>15</v>
      </c>
      <c r="LL735">
        <v>300000</v>
      </c>
      <c r="LM735" t="s">
        <v>12</v>
      </c>
    </row>
    <row r="736" spans="1:325" ht="15.75" thickBot="1" x14ac:dyDescent="0.3">
      <c r="A736" s="9" t="s">
        <v>12</v>
      </c>
      <c r="B736" s="10" t="s">
        <v>60</v>
      </c>
      <c r="C736" s="10" t="s">
        <v>14</v>
      </c>
      <c r="D736" s="11">
        <v>48069.646527777775</v>
      </c>
      <c r="E736" s="11">
        <f t="shared" si="31"/>
        <v>48008</v>
      </c>
      <c r="F736" s="11">
        <f>DATE(YEAR($E736)+$LL736,MONTH($E736),DAY($E736))</f>
        <v>52391</v>
      </c>
      <c r="G736" s="11">
        <f>DATE(YEAR($F736)+$LL736,MONTH($F736),DAY($F736))</f>
        <v>56774</v>
      </c>
      <c r="H736" s="11">
        <f>DATE(YEAR($G736)+$LL736,MONTH($G736),DAY($G736))</f>
        <v>61157</v>
      </c>
      <c r="I736" s="11">
        <f>DATE(YEAR($H736)+$LL736,MONTH($H736),DAY($H736))</f>
        <v>65540</v>
      </c>
      <c r="J736" s="12">
        <f>DATE(YEAR($I736)+$LL736,MONTH($I736),DAY($I736))</f>
        <v>69923</v>
      </c>
      <c r="K736" s="15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  <c r="AF736" s="16"/>
      <c r="AG736" s="16"/>
      <c r="AH736" s="16"/>
      <c r="AI736" s="16"/>
      <c r="AJ736" s="16"/>
      <c r="AK736" s="16"/>
      <c r="AL736" s="16"/>
      <c r="AM736" s="16"/>
      <c r="AN736" s="16"/>
      <c r="AO736" s="16"/>
      <c r="AP736" s="16"/>
      <c r="AQ736" s="16"/>
      <c r="AR736" s="16"/>
      <c r="AS736" s="16"/>
      <c r="AT736" s="16"/>
      <c r="AU736" s="16"/>
      <c r="AV736" s="16"/>
      <c r="AW736" s="16"/>
      <c r="AX736" s="16"/>
      <c r="AY736" s="16"/>
      <c r="AZ736" s="16"/>
      <c r="BA736" s="16"/>
      <c r="BB736" s="16"/>
      <c r="BC736" s="16"/>
      <c r="BD736" s="16"/>
      <c r="BE736" s="16"/>
      <c r="BF736" s="16"/>
      <c r="BG736" s="16"/>
      <c r="BH736" s="16"/>
      <c r="BI736" s="16"/>
      <c r="BJ736" s="16"/>
      <c r="BK736" s="16"/>
      <c r="BL736" s="16"/>
      <c r="BM736" s="16"/>
      <c r="BN736" s="16"/>
      <c r="BO736" s="16"/>
      <c r="BP736" s="16"/>
      <c r="BQ736" s="16"/>
      <c r="BR736" s="16"/>
      <c r="BS736" s="16"/>
      <c r="BT736" s="16"/>
      <c r="BU736" s="16"/>
      <c r="BV736" s="16"/>
      <c r="BW736" s="16"/>
      <c r="BX736" s="16"/>
      <c r="BY736" s="16"/>
      <c r="BZ736" s="16"/>
      <c r="CA736" s="16"/>
      <c r="CB736" s="16"/>
      <c r="CC736" s="16"/>
      <c r="CD736" s="16"/>
      <c r="CE736" s="16"/>
      <c r="CF736" s="16"/>
      <c r="CG736" s="16"/>
      <c r="CH736" s="16"/>
      <c r="CI736" s="16"/>
      <c r="CJ736" s="16"/>
      <c r="CK736" s="16"/>
      <c r="CL736" s="16"/>
      <c r="CM736" s="16"/>
      <c r="CN736" s="16"/>
      <c r="CO736" s="16"/>
      <c r="CP736" s="16"/>
      <c r="CQ736" s="16"/>
      <c r="CR736" s="16"/>
      <c r="CS736" s="16"/>
      <c r="CT736" s="16"/>
      <c r="CU736" s="16"/>
      <c r="CV736" s="16"/>
      <c r="CW736" s="16"/>
      <c r="CX736" s="16"/>
      <c r="CY736" s="16"/>
      <c r="CZ736" s="16"/>
      <c r="DA736" s="16"/>
      <c r="DB736" s="16"/>
      <c r="DC736" s="16"/>
      <c r="DD736" s="16"/>
      <c r="DE736" s="16"/>
      <c r="DF736" s="16"/>
      <c r="DG736" s="16"/>
      <c r="DH736" s="16"/>
      <c r="DI736" s="16"/>
      <c r="DJ736" s="16"/>
      <c r="DK736" s="16"/>
      <c r="LK736" t="s">
        <v>16</v>
      </c>
      <c r="LL736">
        <v>12</v>
      </c>
      <c r="LM736" t="s">
        <v>12</v>
      </c>
    </row>
    <row r="737" spans="1:325" ht="15.75" thickBot="1" x14ac:dyDescent="0.3">
      <c r="A737" s="9" t="s">
        <v>12</v>
      </c>
      <c r="B737" s="10" t="s">
        <v>60</v>
      </c>
      <c r="C737" s="10" t="s">
        <v>14</v>
      </c>
      <c r="D737" s="11">
        <v>44795.11041666667</v>
      </c>
      <c r="E737" s="11">
        <f t="shared" si="31"/>
        <v>44734</v>
      </c>
      <c r="F737" s="11">
        <f>DATE(YEAR($E737),MONTH($E737),DAY($E737)+$LL737*30.4/10000)</f>
        <v>45646</v>
      </c>
      <c r="G737" s="11">
        <f>DATE(YEAR($F737),MONTH($F737),DAY($F737)+$LL737*30.4/10000)</f>
        <v>46558</v>
      </c>
      <c r="H737" s="11">
        <f>DATE(YEAR($G737),MONTH($G737),DAY($G737)+$LL737*30.4/10000)</f>
        <v>47470</v>
      </c>
      <c r="I737" s="11">
        <f>DATE(YEAR($H737),MONTH($H737),DAY($H737)+$LL737*30.4/10000)</f>
        <v>48382</v>
      </c>
      <c r="J737" s="12">
        <f>DATE(YEAR($I737),MONTH($I737),DAY($I737)+$LL737*30.4/10000)</f>
        <v>49294</v>
      </c>
      <c r="K737" s="15"/>
      <c r="L737" s="16"/>
      <c r="M737" s="16"/>
      <c r="N737" s="16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  <c r="AF737" s="16"/>
      <c r="AG737" s="16"/>
      <c r="AH737" s="16"/>
      <c r="AI737" s="16"/>
      <c r="AJ737" s="16"/>
      <c r="AK737" s="16"/>
      <c r="AL737" s="16"/>
      <c r="AM737" s="16"/>
      <c r="AN737" s="16"/>
      <c r="AO737" s="16"/>
      <c r="AP737" s="16"/>
      <c r="AQ737" s="16"/>
      <c r="AR737" s="16"/>
      <c r="AS737" s="16"/>
      <c r="AT737" s="16"/>
      <c r="AU737" s="16"/>
      <c r="AV737" s="16"/>
      <c r="AW737" s="16"/>
      <c r="AX737" s="16"/>
      <c r="AY737" s="16"/>
      <c r="AZ737" s="16"/>
      <c r="BA737" s="16"/>
      <c r="BB737" s="16"/>
      <c r="BC737" s="16"/>
      <c r="BD737" s="16"/>
      <c r="BE737" s="16"/>
      <c r="BF737" s="16"/>
      <c r="BG737" s="16"/>
      <c r="BH737" s="16"/>
      <c r="BI737" s="16"/>
      <c r="BJ737" s="16"/>
      <c r="BK737" s="16"/>
      <c r="BL737" s="16"/>
      <c r="BM737" s="16"/>
      <c r="BN737" s="16"/>
      <c r="BO737" s="16"/>
      <c r="BP737" s="16"/>
      <c r="BQ737" s="16"/>
      <c r="BR737" s="16"/>
      <c r="BS737" s="16"/>
      <c r="BT737" s="16"/>
      <c r="BU737" s="16"/>
      <c r="BV737" s="16"/>
      <c r="BW737" s="16"/>
      <c r="BX737" s="16"/>
      <c r="BY737" s="16"/>
      <c r="BZ737" s="16"/>
      <c r="CA737" s="16"/>
      <c r="CB737" s="16"/>
      <c r="CC737" s="16"/>
      <c r="CD737" s="16"/>
      <c r="CE737" s="16"/>
      <c r="CF737" s="16"/>
      <c r="CG737" s="16"/>
      <c r="CH737" s="16"/>
      <c r="CI737" s="16"/>
      <c r="CJ737" s="16"/>
      <c r="CK737" s="16"/>
      <c r="CL737" s="16"/>
      <c r="CM737" s="16"/>
      <c r="CN737" s="16"/>
      <c r="CO737" s="16"/>
      <c r="CP737" s="16"/>
      <c r="CQ737" s="16"/>
      <c r="CR737" s="16"/>
      <c r="CS737" s="16"/>
      <c r="CT737" s="16"/>
      <c r="CU737" s="16"/>
      <c r="CV737" s="16"/>
      <c r="CW737" s="16"/>
      <c r="CX737" s="16"/>
      <c r="CY737" s="16"/>
      <c r="CZ737" s="16"/>
      <c r="DA737" s="16"/>
      <c r="DB737" s="16"/>
      <c r="DC737" s="16"/>
      <c r="DD737" s="16"/>
      <c r="DE737" s="16"/>
      <c r="DF737" s="16"/>
      <c r="DG737" s="16"/>
      <c r="DH737" s="16"/>
      <c r="DI737" s="16"/>
      <c r="DJ737" s="16"/>
      <c r="DK737" s="16"/>
      <c r="LK737" t="s">
        <v>15</v>
      </c>
      <c r="LL737">
        <v>300000</v>
      </c>
      <c r="LM737" t="s">
        <v>12</v>
      </c>
    </row>
    <row r="738" spans="1:325" ht="15.75" thickBot="1" x14ac:dyDescent="0.3">
      <c r="A738" s="9" t="s">
        <v>12</v>
      </c>
      <c r="B738" s="10" t="s">
        <v>60</v>
      </c>
      <c r="C738" s="10" t="s">
        <v>14</v>
      </c>
      <c r="D738" s="11">
        <v>48069.646527777775</v>
      </c>
      <c r="E738" s="11">
        <f t="shared" si="31"/>
        <v>48008</v>
      </c>
      <c r="F738" s="11">
        <f>DATE(YEAR($E738)+$LL738,MONTH($E738),DAY($E738))</f>
        <v>52391</v>
      </c>
      <c r="G738" s="11">
        <f>DATE(YEAR($F738)+$LL738,MONTH($F738),DAY($F738))</f>
        <v>56774</v>
      </c>
      <c r="H738" s="11">
        <f>DATE(YEAR($G738)+$LL738,MONTH($G738),DAY($G738))</f>
        <v>61157</v>
      </c>
      <c r="I738" s="11">
        <f>DATE(YEAR($H738)+$LL738,MONTH($H738),DAY($H738))</f>
        <v>65540</v>
      </c>
      <c r="J738" s="12">
        <f>DATE(YEAR($I738)+$LL738,MONTH($I738),DAY($I738))</f>
        <v>69923</v>
      </c>
      <c r="K738" s="15"/>
      <c r="L738" s="16"/>
      <c r="M738" s="16"/>
      <c r="N738" s="16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  <c r="AF738" s="16"/>
      <c r="AG738" s="16"/>
      <c r="AH738" s="16"/>
      <c r="AI738" s="16"/>
      <c r="AJ738" s="16"/>
      <c r="AK738" s="16"/>
      <c r="AL738" s="16"/>
      <c r="AM738" s="16"/>
      <c r="AN738" s="16"/>
      <c r="AO738" s="16"/>
      <c r="AP738" s="16"/>
      <c r="AQ738" s="16"/>
      <c r="AR738" s="16"/>
      <c r="AS738" s="16"/>
      <c r="AT738" s="16"/>
      <c r="AU738" s="16"/>
      <c r="AV738" s="16"/>
      <c r="AW738" s="16"/>
      <c r="AX738" s="16"/>
      <c r="AY738" s="16"/>
      <c r="AZ738" s="16"/>
      <c r="BA738" s="16"/>
      <c r="BB738" s="16"/>
      <c r="BC738" s="16"/>
      <c r="BD738" s="16"/>
      <c r="BE738" s="16"/>
      <c r="BF738" s="16"/>
      <c r="BG738" s="16"/>
      <c r="BH738" s="16"/>
      <c r="BI738" s="16"/>
      <c r="BJ738" s="16"/>
      <c r="BK738" s="16"/>
      <c r="BL738" s="16"/>
      <c r="BM738" s="16"/>
      <c r="BN738" s="16"/>
      <c r="BO738" s="16"/>
      <c r="BP738" s="16"/>
      <c r="BQ738" s="16"/>
      <c r="BR738" s="16"/>
      <c r="BS738" s="16"/>
      <c r="BT738" s="16"/>
      <c r="BU738" s="16"/>
      <c r="BV738" s="16"/>
      <c r="BW738" s="16"/>
      <c r="BX738" s="16"/>
      <c r="BY738" s="16"/>
      <c r="BZ738" s="16"/>
      <c r="CA738" s="16"/>
      <c r="CB738" s="16"/>
      <c r="CC738" s="16"/>
      <c r="CD738" s="16"/>
      <c r="CE738" s="16"/>
      <c r="CF738" s="16"/>
      <c r="CG738" s="16"/>
      <c r="CH738" s="16"/>
      <c r="CI738" s="16"/>
      <c r="CJ738" s="16"/>
      <c r="CK738" s="16"/>
      <c r="CL738" s="16"/>
      <c r="CM738" s="16"/>
      <c r="CN738" s="16"/>
      <c r="CO738" s="16"/>
      <c r="CP738" s="16"/>
      <c r="CQ738" s="16"/>
      <c r="CR738" s="16"/>
      <c r="CS738" s="16"/>
      <c r="CT738" s="16"/>
      <c r="CU738" s="16"/>
      <c r="CV738" s="16"/>
      <c r="CW738" s="16"/>
      <c r="CX738" s="16"/>
      <c r="CY738" s="16"/>
      <c r="CZ738" s="16"/>
      <c r="DA738" s="16"/>
      <c r="DB738" s="16"/>
      <c r="DC738" s="16"/>
      <c r="DD738" s="16"/>
      <c r="DE738" s="16"/>
      <c r="DF738" s="16"/>
      <c r="DG738" s="16"/>
      <c r="DH738" s="16"/>
      <c r="DI738" s="16"/>
      <c r="DJ738" s="16"/>
      <c r="DK738" s="16"/>
      <c r="LK738" t="s">
        <v>16</v>
      </c>
      <c r="LL738">
        <v>12</v>
      </c>
      <c r="LM738" t="s">
        <v>12</v>
      </c>
    </row>
    <row r="739" spans="1:325" ht="15.75" thickBot="1" x14ac:dyDescent="0.3">
      <c r="A739" s="9" t="s">
        <v>12</v>
      </c>
      <c r="B739" s="10" t="s">
        <v>60</v>
      </c>
      <c r="C739" s="10" t="s">
        <v>39</v>
      </c>
      <c r="D739" s="11">
        <v>47831.088194444441</v>
      </c>
      <c r="E739" s="11">
        <f t="shared" si="31"/>
        <v>47770</v>
      </c>
      <c r="F739" s="11">
        <f>DATE(YEAR($E739)+$LL739,MONTH($E739),DAY($E739))</f>
        <v>52153</v>
      </c>
      <c r="G739" s="11">
        <f>DATE(YEAR($F739)+$LL739,MONTH($F739),DAY($F739))</f>
        <v>56536</v>
      </c>
      <c r="H739" s="11">
        <f>DATE(YEAR($G739)+$LL739,MONTH($G739),DAY($G739))</f>
        <v>60919</v>
      </c>
      <c r="I739" s="11">
        <f>DATE(YEAR($H739)+$LL739,MONTH($H739),DAY($H739))</f>
        <v>65302</v>
      </c>
      <c r="J739" s="12">
        <f>DATE(YEAR($I739)+$LL739,MONTH($I739),DAY($I739))</f>
        <v>69685</v>
      </c>
      <c r="K739" s="15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  <c r="AF739" s="16"/>
      <c r="AG739" s="16"/>
      <c r="AH739" s="16"/>
      <c r="AI739" s="16"/>
      <c r="AJ739" s="16"/>
      <c r="AK739" s="16"/>
      <c r="AL739" s="16"/>
      <c r="AM739" s="16"/>
      <c r="AN739" s="16"/>
      <c r="AO739" s="16"/>
      <c r="AP739" s="16"/>
      <c r="AQ739" s="16"/>
      <c r="AR739" s="16"/>
      <c r="AS739" s="16"/>
      <c r="AT739" s="16"/>
      <c r="AU739" s="16"/>
      <c r="AV739" s="16"/>
      <c r="AW739" s="16"/>
      <c r="AX739" s="16"/>
      <c r="AY739" s="16"/>
      <c r="AZ739" s="16"/>
      <c r="BA739" s="16"/>
      <c r="BB739" s="16"/>
      <c r="BC739" s="16"/>
      <c r="BD739" s="16"/>
      <c r="BE739" s="16"/>
      <c r="BF739" s="16"/>
      <c r="BG739" s="16"/>
      <c r="BH739" s="16"/>
      <c r="BI739" s="16"/>
      <c r="BJ739" s="16"/>
      <c r="BK739" s="16"/>
      <c r="BL739" s="16"/>
      <c r="BM739" s="16"/>
      <c r="BN739" s="16"/>
      <c r="BO739" s="16"/>
      <c r="BP739" s="16"/>
      <c r="BQ739" s="16"/>
      <c r="BR739" s="16"/>
      <c r="BS739" s="16"/>
      <c r="BT739" s="16"/>
      <c r="BU739" s="16"/>
      <c r="BV739" s="16"/>
      <c r="BW739" s="16"/>
      <c r="BX739" s="16"/>
      <c r="BY739" s="16"/>
      <c r="BZ739" s="16"/>
      <c r="CA739" s="16"/>
      <c r="CB739" s="16"/>
      <c r="CC739" s="16"/>
      <c r="CD739" s="16"/>
      <c r="CE739" s="16"/>
      <c r="CF739" s="16"/>
      <c r="CG739" s="16"/>
      <c r="CH739" s="16"/>
      <c r="CI739" s="16"/>
      <c r="CJ739" s="16"/>
      <c r="CK739" s="16"/>
      <c r="CL739" s="16"/>
      <c r="CM739" s="16"/>
      <c r="CN739" s="16"/>
      <c r="CO739" s="16"/>
      <c r="CP739" s="16"/>
      <c r="CQ739" s="16"/>
      <c r="CR739" s="16"/>
      <c r="CS739" s="16"/>
      <c r="CT739" s="16"/>
      <c r="CU739" s="16"/>
      <c r="CV739" s="16"/>
      <c r="CW739" s="16"/>
      <c r="CX739" s="16"/>
      <c r="CY739" s="16"/>
      <c r="CZ739" s="16"/>
      <c r="DA739" s="16"/>
      <c r="DB739" s="16"/>
      <c r="DC739" s="16"/>
      <c r="DD739" s="16"/>
      <c r="DE739" s="16"/>
      <c r="DF739" s="16"/>
      <c r="DG739" s="16"/>
      <c r="DH739" s="16"/>
      <c r="DI739" s="16"/>
      <c r="DJ739" s="16"/>
      <c r="DK739" s="16"/>
      <c r="LK739" t="s">
        <v>16</v>
      </c>
      <c r="LL739">
        <v>12</v>
      </c>
      <c r="LM739" t="s">
        <v>12</v>
      </c>
    </row>
    <row r="740" spans="1:325" ht="15.75" thickBot="1" x14ac:dyDescent="0.3">
      <c r="A740" s="9" t="s">
        <v>12</v>
      </c>
      <c r="B740" s="10" t="s">
        <v>60</v>
      </c>
      <c r="C740" s="10" t="s">
        <v>44</v>
      </c>
      <c r="D740" s="11">
        <v>43835.59375</v>
      </c>
      <c r="E740" s="11">
        <f>DATE(YEAR($D740),MONTH($D740),DAY($D740)-7)</f>
        <v>43828</v>
      </c>
      <c r="F740" s="11">
        <f>DATE(YEAR($E740),MONTH($E740)+$LL740,DAY($E740))</f>
        <v>44406</v>
      </c>
      <c r="G740" s="11">
        <f>DATE(YEAR($F740),MONTH($F740)+$LL740,DAY($F740))</f>
        <v>44986</v>
      </c>
      <c r="H740" s="11">
        <f>DATE(YEAR($G740),MONTH($G740)+$LL740,DAY($G740))</f>
        <v>45566</v>
      </c>
      <c r="I740" s="11">
        <f>DATE(YEAR($H740),MONTH($H740)+$LL740,DAY($H740))</f>
        <v>46143</v>
      </c>
      <c r="J740" s="12">
        <f>DATE(YEAR($I740),MONTH($I740)+$LL740,DAY($I740))</f>
        <v>46722</v>
      </c>
      <c r="K740" s="15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  <c r="AF740" s="16"/>
      <c r="AG740" s="16"/>
      <c r="AH740" s="16"/>
      <c r="AI740" s="16"/>
      <c r="AJ740" s="16"/>
      <c r="AK740" s="16"/>
      <c r="AL740" s="16"/>
      <c r="AM740" s="16"/>
      <c r="AN740" s="16"/>
      <c r="AO740" s="16"/>
      <c r="AP740" s="16"/>
      <c r="AQ740" s="16"/>
      <c r="AR740" s="16"/>
      <c r="AS740" s="16"/>
      <c r="AT740" s="16"/>
      <c r="AU740" s="16"/>
      <c r="AV740" s="16"/>
      <c r="AW740" s="16"/>
      <c r="AX740" s="16"/>
      <c r="AY740" s="16"/>
      <c r="AZ740" s="16"/>
      <c r="BA740" s="16"/>
      <c r="BB740" s="16"/>
      <c r="BC740" s="16"/>
      <c r="BD740" s="16"/>
      <c r="BE740" s="16"/>
      <c r="BF740" s="16"/>
      <c r="BG740" s="16"/>
      <c r="BH740" s="16"/>
      <c r="BI740" s="16"/>
      <c r="BJ740" s="16"/>
      <c r="BK740" s="16"/>
      <c r="BL740" s="16"/>
      <c r="BM740" s="16"/>
      <c r="BN740" s="16"/>
      <c r="BO740" s="16"/>
      <c r="BP740" s="16"/>
      <c r="BQ740" s="16"/>
      <c r="BR740" s="16"/>
      <c r="BS740" s="16"/>
      <c r="BT740" s="16"/>
      <c r="BU740" s="16"/>
      <c r="BV740" s="16"/>
      <c r="BW740" s="16"/>
      <c r="BX740" s="16"/>
      <c r="BY740" s="16"/>
      <c r="BZ740" s="16"/>
      <c r="CA740" s="16"/>
      <c r="CB740" s="16"/>
      <c r="CC740" s="16"/>
      <c r="CD740" s="16"/>
      <c r="CE740" s="16"/>
      <c r="CF740" s="16"/>
      <c r="CG740" s="16"/>
      <c r="CH740" s="16"/>
      <c r="CI740" s="16"/>
      <c r="CJ740" s="16"/>
      <c r="CK740" s="16"/>
      <c r="CL740" s="16"/>
      <c r="CM740" s="16">
        <v>1</v>
      </c>
      <c r="CN740" s="16"/>
      <c r="CO740" s="16"/>
      <c r="CP740" s="16"/>
      <c r="CQ740" s="16"/>
      <c r="CR740" s="16"/>
      <c r="CS740" s="16"/>
      <c r="CT740" s="16"/>
      <c r="CU740" s="16"/>
      <c r="CV740" s="16"/>
      <c r="CW740" s="16"/>
      <c r="CX740" s="16"/>
      <c r="CY740" s="16"/>
      <c r="CZ740" s="16"/>
      <c r="DA740" s="16"/>
      <c r="DB740" s="16"/>
      <c r="DC740" s="16"/>
      <c r="DD740" s="16"/>
      <c r="DE740" s="16"/>
      <c r="DF740" s="16"/>
      <c r="DG740" s="16"/>
      <c r="DH740" s="16"/>
      <c r="DI740" s="16"/>
      <c r="DJ740" s="16"/>
      <c r="DK740" s="16"/>
      <c r="LK740" t="s">
        <v>18</v>
      </c>
      <c r="LL740">
        <v>19</v>
      </c>
      <c r="LM740" t="s">
        <v>12</v>
      </c>
    </row>
    <row r="741" spans="1:325" ht="15.75" thickBot="1" x14ac:dyDescent="0.3">
      <c r="A741" s="9" t="s">
        <v>12</v>
      </c>
      <c r="B741" s="10" t="s">
        <v>60</v>
      </c>
      <c r="C741" s="10" t="s">
        <v>43</v>
      </c>
      <c r="D741" s="11">
        <v>44444.626388888886</v>
      </c>
      <c r="E741" s="11">
        <f>DATE(YEAR($D741),MONTH($D741)-1,DAY($D741))</f>
        <v>44413</v>
      </c>
      <c r="F741" s="11">
        <f>DATE(YEAR($E741),MONTH($E741),DAY($E741)+$LL741*30.4/10000)</f>
        <v>45142</v>
      </c>
      <c r="G741" s="11">
        <f>DATE(YEAR($F741),MONTH($F741),DAY($F741)+$LL741*30.4/10000)</f>
        <v>45871</v>
      </c>
      <c r="H741" s="11">
        <f>DATE(YEAR($G741),MONTH($G741),DAY($G741)+$LL741*30.4/10000)</f>
        <v>46600</v>
      </c>
      <c r="I741" s="11">
        <f>DATE(YEAR($H741),MONTH($H741),DAY($H741)+$LL741*30.4/10000)</f>
        <v>47329</v>
      </c>
      <c r="J741" s="12">
        <f>DATE(YEAR($I741),MONTH($I741),DAY($I741)+$LL741*30.4/10000)</f>
        <v>48058</v>
      </c>
      <c r="K741" s="15"/>
      <c r="L741" s="16"/>
      <c r="M741" s="16"/>
      <c r="N741" s="16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  <c r="AF741" s="16"/>
      <c r="AG741" s="16"/>
      <c r="AH741" s="16"/>
      <c r="AI741" s="16"/>
      <c r="AJ741" s="16"/>
      <c r="AK741" s="16"/>
      <c r="AL741" s="16"/>
      <c r="AM741" s="16"/>
      <c r="AN741" s="16"/>
      <c r="AO741" s="16"/>
      <c r="AP741" s="16"/>
      <c r="AQ741" s="16"/>
      <c r="AR741" s="16"/>
      <c r="AS741" s="16"/>
      <c r="AT741" s="16"/>
      <c r="AU741" s="16"/>
      <c r="AV741" s="16"/>
      <c r="AW741" s="16"/>
      <c r="AX741" s="16"/>
      <c r="AY741" s="16"/>
      <c r="AZ741" s="16"/>
      <c r="BA741" s="16"/>
      <c r="BB741" s="16"/>
      <c r="BC741" s="16"/>
      <c r="BD741" s="16"/>
      <c r="BE741" s="16"/>
      <c r="BF741" s="16"/>
      <c r="BG741" s="16"/>
      <c r="BH741" s="16"/>
      <c r="BI741" s="16"/>
      <c r="BJ741" s="16"/>
      <c r="BK741" s="16"/>
      <c r="BL741" s="16"/>
      <c r="BM741" s="16"/>
      <c r="BN741" s="16"/>
      <c r="BO741" s="16"/>
      <c r="BP741" s="16"/>
      <c r="BQ741" s="16"/>
      <c r="BR741" s="16"/>
      <c r="BS741" s="16"/>
      <c r="BT741" s="16"/>
      <c r="BU741" s="16"/>
      <c r="BV741" s="16"/>
      <c r="BW741" s="16"/>
      <c r="BX741" s="16"/>
      <c r="BY741" s="16"/>
      <c r="BZ741" s="16"/>
      <c r="CA741" s="16"/>
      <c r="CB741" s="16"/>
      <c r="CC741" s="16"/>
      <c r="CD741" s="16"/>
      <c r="CE741" s="16"/>
      <c r="CF741" s="16"/>
      <c r="CG741" s="16"/>
      <c r="CH741" s="16"/>
      <c r="CI741" s="16"/>
      <c r="CJ741" s="16"/>
      <c r="CK741" s="16"/>
      <c r="CL741" s="16"/>
      <c r="CM741" s="16"/>
      <c r="CN741" s="16">
        <v>1</v>
      </c>
      <c r="CO741" s="16"/>
      <c r="CP741" s="16"/>
      <c r="CQ741" s="16"/>
      <c r="CR741" s="16"/>
      <c r="CS741" s="16"/>
      <c r="CT741" s="16"/>
      <c r="CU741" s="16"/>
      <c r="CV741" s="16"/>
      <c r="CW741" s="16"/>
      <c r="CX741" s="16"/>
      <c r="CY741" s="16"/>
      <c r="CZ741" s="16"/>
      <c r="DA741" s="16"/>
      <c r="DB741" s="16"/>
      <c r="DC741" s="16"/>
      <c r="DD741" s="16"/>
      <c r="DE741" s="16"/>
      <c r="DF741" s="16"/>
      <c r="DG741" s="16"/>
      <c r="DH741" s="16"/>
      <c r="DI741" s="16"/>
      <c r="DJ741" s="16"/>
      <c r="DK741" s="16"/>
      <c r="LK741" t="s">
        <v>15</v>
      </c>
      <c r="LL741">
        <v>240000</v>
      </c>
      <c r="LM741" t="s">
        <v>12</v>
      </c>
    </row>
    <row r="742" spans="1:325" ht="15.75" thickBot="1" x14ac:dyDescent="0.3">
      <c r="A742" s="9" t="s">
        <v>12</v>
      </c>
      <c r="B742" s="10" t="s">
        <v>60</v>
      </c>
      <c r="C742" s="10" t="s">
        <v>36</v>
      </c>
      <c r="D742" s="11">
        <v>44308.620138888888</v>
      </c>
      <c r="E742" s="11">
        <f>DATE(YEAR($D742),MONTH($D742),DAY($D742)-7)</f>
        <v>44301</v>
      </c>
      <c r="F742" s="11">
        <f>DATE(YEAR($E742),MONTH($E742)+$LL742,DAY($E742))</f>
        <v>45427</v>
      </c>
      <c r="G742" s="11">
        <f>DATE(YEAR($F742),MONTH($F742)+$LL742,DAY($F742))</f>
        <v>46553</v>
      </c>
      <c r="H742" s="11">
        <f>DATE(YEAR($G742),MONTH($G742)+$LL742,DAY($G742))</f>
        <v>47679</v>
      </c>
      <c r="I742" s="11">
        <f>DATE(YEAR($H742),MONTH($H742)+$LL742,DAY($H742))</f>
        <v>48806</v>
      </c>
      <c r="J742" s="12">
        <f>DATE(YEAR($I742),MONTH($I742)+$LL742,DAY($I742))</f>
        <v>49933</v>
      </c>
      <c r="K742" s="15"/>
      <c r="L742" s="16"/>
      <c r="M742" s="16"/>
      <c r="N742" s="16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  <c r="AF742" s="16"/>
      <c r="AG742" s="16"/>
      <c r="AH742" s="16"/>
      <c r="AI742" s="16"/>
      <c r="AJ742" s="16"/>
      <c r="AK742" s="16"/>
      <c r="AL742" s="16"/>
      <c r="AM742" s="16"/>
      <c r="AN742" s="16"/>
      <c r="AO742" s="16"/>
      <c r="AP742" s="16"/>
      <c r="AQ742" s="16"/>
      <c r="AR742" s="16"/>
      <c r="AS742" s="16"/>
      <c r="AT742" s="16"/>
      <c r="AU742" s="16"/>
      <c r="AV742" s="16"/>
      <c r="AW742" s="16"/>
      <c r="AX742" s="16"/>
      <c r="AY742" s="16"/>
      <c r="AZ742" s="16"/>
      <c r="BA742" s="16"/>
      <c r="BB742" s="16"/>
      <c r="BC742" s="16"/>
      <c r="BD742" s="16"/>
      <c r="BE742" s="16"/>
      <c r="BF742" s="16"/>
      <c r="BG742" s="16"/>
      <c r="BH742" s="16"/>
      <c r="BI742" s="16"/>
      <c r="BJ742" s="16"/>
      <c r="BK742" s="16"/>
      <c r="BL742" s="16"/>
      <c r="BM742" s="16"/>
      <c r="BN742" s="16"/>
      <c r="BO742" s="16"/>
      <c r="BP742" s="16"/>
      <c r="BQ742" s="16"/>
      <c r="BR742" s="16"/>
      <c r="BS742" s="16"/>
      <c r="BT742" s="16"/>
      <c r="BU742" s="16"/>
      <c r="BV742" s="16"/>
      <c r="BW742" s="16"/>
      <c r="BX742" s="16">
        <v>1</v>
      </c>
      <c r="BY742" s="16"/>
      <c r="BZ742" s="16"/>
      <c r="CA742" s="16"/>
      <c r="CB742" s="16"/>
      <c r="CC742" s="16"/>
      <c r="CD742" s="16"/>
      <c r="CE742" s="16"/>
      <c r="CF742" s="16"/>
      <c r="CG742" s="16"/>
      <c r="CH742" s="16"/>
      <c r="CI742" s="16"/>
      <c r="CJ742" s="16"/>
      <c r="CK742" s="16"/>
      <c r="CL742" s="16"/>
      <c r="CM742" s="16"/>
      <c r="CN742" s="16"/>
      <c r="CO742" s="16"/>
      <c r="CP742" s="16"/>
      <c r="CQ742" s="16"/>
      <c r="CR742" s="16"/>
      <c r="CS742" s="16"/>
      <c r="CT742" s="16"/>
      <c r="CU742" s="16"/>
      <c r="CV742" s="16"/>
      <c r="CW742" s="16"/>
      <c r="CX742" s="16"/>
      <c r="CY742" s="16"/>
      <c r="CZ742" s="16"/>
      <c r="DA742" s="16"/>
      <c r="DB742" s="16"/>
      <c r="DC742" s="16"/>
      <c r="DD742" s="16"/>
      <c r="DE742" s="16"/>
      <c r="DF742" s="16"/>
      <c r="DG742" s="16"/>
      <c r="DH742" s="16"/>
      <c r="DI742" s="16"/>
      <c r="DJ742" s="16"/>
      <c r="DK742" s="16"/>
      <c r="LK742" t="s">
        <v>18</v>
      </c>
      <c r="LL742">
        <v>37</v>
      </c>
      <c r="LM742" t="s">
        <v>12</v>
      </c>
    </row>
    <row r="743" spans="1:325" ht="15.75" thickBot="1" x14ac:dyDescent="0.3">
      <c r="A743" s="9" t="s">
        <v>12</v>
      </c>
      <c r="B743" s="10" t="s">
        <v>60</v>
      </c>
      <c r="C743" s="10" t="s">
        <v>37</v>
      </c>
      <c r="D743" s="11">
        <v>43916.620138888888</v>
      </c>
      <c r="E743" s="11">
        <f>DATE(YEAR($D743),MONTH($D743)-1,DAY($D743))</f>
        <v>43887</v>
      </c>
      <c r="F743" s="11">
        <f>DATE(YEAR($E743),MONTH($E743),DAY($E743)+$LL743*30.4/650)</f>
        <v>44728</v>
      </c>
      <c r="G743" s="11">
        <f>DATE(YEAR($F743),MONTH($F743),DAY($F743)+$LL743*30.4/650)</f>
        <v>45569</v>
      </c>
      <c r="H743" s="11">
        <f>DATE(YEAR($G743),MONTH($G743),DAY($G743)+$LL743*30.4/650)</f>
        <v>46410</v>
      </c>
      <c r="I743" s="11">
        <f>DATE(YEAR($H743),MONTH($H743),DAY($H743)+$LL743*30.4/650)</f>
        <v>47251</v>
      </c>
      <c r="J743" s="12">
        <f>DATE(YEAR($I743),MONTH($I743),DAY($I743)+$LL743*30.4/650)</f>
        <v>48092</v>
      </c>
      <c r="K743" s="15"/>
      <c r="L743" s="16"/>
      <c r="M743" s="16"/>
      <c r="N743" s="16"/>
      <c r="O743" s="16"/>
      <c r="P743" s="16"/>
      <c r="Q743" s="16">
        <v>1</v>
      </c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  <c r="AF743" s="16"/>
      <c r="AG743" s="16"/>
      <c r="AH743" s="16"/>
      <c r="AI743" s="16"/>
      <c r="AJ743" s="16"/>
      <c r="AK743" s="16"/>
      <c r="AL743" s="16"/>
      <c r="AM743" s="16"/>
      <c r="AN743" s="16"/>
      <c r="AO743" s="16"/>
      <c r="AP743" s="16"/>
      <c r="AQ743" s="16"/>
      <c r="AR743" s="16"/>
      <c r="AS743" s="16"/>
      <c r="AT743" s="16"/>
      <c r="AU743" s="16"/>
      <c r="AV743" s="16"/>
      <c r="AW743" s="16"/>
      <c r="AX743" s="16"/>
      <c r="AY743" s="16"/>
      <c r="AZ743" s="16"/>
      <c r="BA743" s="16"/>
      <c r="BB743" s="16"/>
      <c r="BC743" s="16"/>
      <c r="BD743" s="16"/>
      <c r="BE743" s="16"/>
      <c r="BF743" s="16"/>
      <c r="BG743" s="16"/>
      <c r="BH743" s="16"/>
      <c r="BI743" s="16"/>
      <c r="BJ743" s="16"/>
      <c r="BK743" s="16"/>
      <c r="BL743" s="16"/>
      <c r="BM743" s="16"/>
      <c r="BN743" s="16"/>
      <c r="BO743" s="16"/>
      <c r="BP743" s="16"/>
      <c r="BQ743" s="16"/>
      <c r="BR743" s="16"/>
      <c r="BS743" s="16"/>
      <c r="BT743" s="16"/>
      <c r="BU743" s="16"/>
      <c r="BV743" s="16"/>
      <c r="BW743" s="16"/>
      <c r="BX743" s="16"/>
      <c r="BY743" s="16"/>
      <c r="BZ743" s="16"/>
      <c r="CA743" s="16"/>
      <c r="CB743" s="16"/>
      <c r="CC743" s="16"/>
      <c r="CD743" s="16"/>
      <c r="CE743" s="16"/>
      <c r="CF743" s="16"/>
      <c r="CG743" s="16"/>
      <c r="CH743" s="16"/>
      <c r="CI743" s="16"/>
      <c r="CJ743" s="16"/>
      <c r="CK743" s="16"/>
      <c r="CL743" s="16"/>
      <c r="CM743" s="16"/>
      <c r="CN743" s="16"/>
      <c r="CO743" s="16"/>
      <c r="CP743" s="16"/>
      <c r="CQ743" s="16"/>
      <c r="CR743" s="16"/>
      <c r="CS743" s="16"/>
      <c r="CT743" s="16"/>
      <c r="CU743" s="16"/>
      <c r="CV743" s="16"/>
      <c r="CW743" s="16"/>
      <c r="CX743" s="16"/>
      <c r="CY743" s="16"/>
      <c r="CZ743" s="16"/>
      <c r="DA743" s="16"/>
      <c r="DB743" s="16"/>
      <c r="DC743" s="16"/>
      <c r="DD743" s="16"/>
      <c r="DE743" s="16"/>
      <c r="DF743" s="16"/>
      <c r="DG743" s="16"/>
      <c r="DH743" s="16"/>
      <c r="DI743" s="16"/>
      <c r="DJ743" s="16"/>
      <c r="DK743" s="16"/>
      <c r="LK743" t="s">
        <v>28</v>
      </c>
      <c r="LL743">
        <v>18000</v>
      </c>
      <c r="LM743" t="s">
        <v>12</v>
      </c>
    </row>
    <row r="744" spans="1:325" ht="15.75" thickBot="1" x14ac:dyDescent="0.3">
      <c r="A744" s="9" t="s">
        <v>12</v>
      </c>
      <c r="B744" s="10" t="s">
        <v>60</v>
      </c>
      <c r="C744" s="10" t="s">
        <v>35</v>
      </c>
      <c r="D744" s="11">
        <v>44444.626388888886</v>
      </c>
      <c r="E744" s="11">
        <f>DATE(YEAR($D744),MONTH($D744)-1,DAY($D744))</f>
        <v>44413</v>
      </c>
      <c r="F744" s="11">
        <f>DATE(YEAR($E744),MONTH($E744),DAY($E744)+$LL744*30.4/10000)</f>
        <v>45142</v>
      </c>
      <c r="G744" s="11">
        <f>DATE(YEAR($F744),MONTH($F744),DAY($F744)+$LL744*30.4/10000)</f>
        <v>45871</v>
      </c>
      <c r="H744" s="11">
        <f>DATE(YEAR($G744),MONTH($G744),DAY($G744)+$LL744*30.4/10000)</f>
        <v>46600</v>
      </c>
      <c r="I744" s="11">
        <f>DATE(YEAR($H744),MONTH($H744),DAY($H744)+$LL744*30.4/10000)</f>
        <v>47329</v>
      </c>
      <c r="J744" s="12">
        <f>DATE(YEAR($I744),MONTH($I744),DAY($I744)+$LL744*30.4/10000)</f>
        <v>48058</v>
      </c>
      <c r="K744" s="15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  <c r="AF744" s="16"/>
      <c r="AG744" s="16"/>
      <c r="AH744" s="16"/>
      <c r="AI744" s="16"/>
      <c r="AJ744" s="16"/>
      <c r="AK744" s="16"/>
      <c r="AL744" s="16"/>
      <c r="AM744" s="16"/>
      <c r="AN744" s="16"/>
      <c r="AO744" s="16"/>
      <c r="AP744" s="16"/>
      <c r="AQ744" s="16"/>
      <c r="AR744" s="16"/>
      <c r="AS744" s="16"/>
      <c r="AT744" s="16"/>
      <c r="AU744" s="16"/>
      <c r="AV744" s="16"/>
      <c r="AW744" s="16"/>
      <c r="AX744" s="16"/>
      <c r="AY744" s="16"/>
      <c r="AZ744" s="16"/>
      <c r="BA744" s="16"/>
      <c r="BB744" s="16"/>
      <c r="BC744" s="16"/>
      <c r="BD744" s="16"/>
      <c r="BE744" s="16"/>
      <c r="BF744" s="16"/>
      <c r="BG744" s="16"/>
      <c r="BH744" s="16"/>
      <c r="BI744" s="16"/>
      <c r="BJ744" s="16"/>
      <c r="BK744" s="16"/>
      <c r="BL744" s="16"/>
      <c r="BM744" s="16"/>
      <c r="BN744" s="16"/>
      <c r="BO744" s="16"/>
      <c r="BP744" s="16"/>
      <c r="BQ744" s="16"/>
      <c r="BR744" s="16"/>
      <c r="BS744" s="16"/>
      <c r="BT744" s="16"/>
      <c r="BU744" s="16"/>
      <c r="BV744" s="16"/>
      <c r="BW744" s="16"/>
      <c r="BX744" s="16"/>
      <c r="BY744" s="16"/>
      <c r="BZ744" s="16"/>
      <c r="CA744" s="16"/>
      <c r="CB744" s="16"/>
      <c r="CC744" s="16"/>
      <c r="CD744" s="16"/>
      <c r="CE744" s="16"/>
      <c r="CF744" s="16"/>
      <c r="CG744" s="16"/>
      <c r="CH744" s="16"/>
      <c r="CI744" s="16"/>
      <c r="CJ744" s="16"/>
      <c r="CK744" s="16"/>
      <c r="CL744" s="16"/>
      <c r="CM744" s="16"/>
      <c r="CN744" s="16">
        <v>1</v>
      </c>
      <c r="CO744" s="16"/>
      <c r="CP744" s="16"/>
      <c r="CQ744" s="16"/>
      <c r="CR744" s="16"/>
      <c r="CS744" s="16"/>
      <c r="CT744" s="16"/>
      <c r="CU744" s="16"/>
      <c r="CV744" s="16"/>
      <c r="CW744" s="16"/>
      <c r="CX744" s="16"/>
      <c r="CY744" s="16"/>
      <c r="CZ744" s="16"/>
      <c r="DA744" s="16"/>
      <c r="DB744" s="16"/>
      <c r="DC744" s="16"/>
      <c r="DD744" s="16"/>
      <c r="DE744" s="16"/>
      <c r="DF744" s="16"/>
      <c r="DG744" s="16"/>
      <c r="DH744" s="16"/>
      <c r="DI744" s="16"/>
      <c r="DJ744" s="16"/>
      <c r="DK744" s="16"/>
      <c r="LK744" t="s">
        <v>15</v>
      </c>
      <c r="LL744">
        <v>240000</v>
      </c>
      <c r="LM744" t="s">
        <v>12</v>
      </c>
    </row>
    <row r="745" spans="1:325" ht="15.75" thickBot="1" x14ac:dyDescent="0.3">
      <c r="A745" s="9" t="s">
        <v>12</v>
      </c>
      <c r="B745" s="10" t="s">
        <v>60</v>
      </c>
      <c r="C745" s="10" t="s">
        <v>42</v>
      </c>
      <c r="D745" s="11">
        <v>45669.62222222222</v>
      </c>
      <c r="E745" s="11">
        <f>DATE(YEAR($D745),MONTH($D745)-1,DAY($D745))</f>
        <v>45638</v>
      </c>
      <c r="F745" s="11">
        <f>DATE(YEAR($E745)+$LL745,MONTH($E745),DAY($E745))</f>
        <v>48560</v>
      </c>
      <c r="G745" s="11">
        <f>DATE(YEAR($F745)+$LL745,MONTH($F745),DAY($F745))</f>
        <v>51482</v>
      </c>
      <c r="H745" s="11">
        <f>DATE(YEAR($G745)+$LL745,MONTH($G745),DAY($G745))</f>
        <v>54404</v>
      </c>
      <c r="I745" s="11">
        <f>DATE(YEAR($H745)+$LL745,MONTH($H745),DAY($H745))</f>
        <v>57326</v>
      </c>
      <c r="J745" s="12">
        <f>DATE(YEAR($I745)+$LL745,MONTH($I745),DAY($I745))</f>
        <v>60248</v>
      </c>
      <c r="K745" s="15"/>
      <c r="L745" s="16"/>
      <c r="M745" s="16"/>
      <c r="N745" s="16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  <c r="AF745" s="16"/>
      <c r="AG745" s="16"/>
      <c r="AH745" s="16"/>
      <c r="AI745" s="16"/>
      <c r="AJ745" s="16"/>
      <c r="AK745" s="16"/>
      <c r="AL745" s="16"/>
      <c r="AM745" s="16"/>
      <c r="AN745" s="16"/>
      <c r="AO745" s="16"/>
      <c r="AP745" s="16"/>
      <c r="AQ745" s="16"/>
      <c r="AR745" s="16"/>
      <c r="AS745" s="16"/>
      <c r="AT745" s="16"/>
      <c r="AU745" s="16"/>
      <c r="AV745" s="16"/>
      <c r="AW745" s="16"/>
      <c r="AX745" s="16"/>
      <c r="AY745" s="16"/>
      <c r="AZ745" s="16"/>
      <c r="BA745" s="16"/>
      <c r="BB745" s="16"/>
      <c r="BC745" s="16"/>
      <c r="BD745" s="16"/>
      <c r="BE745" s="16"/>
      <c r="BF745" s="16"/>
      <c r="BG745" s="16"/>
      <c r="BH745" s="16"/>
      <c r="BI745" s="16"/>
      <c r="BJ745" s="16"/>
      <c r="BK745" s="16"/>
      <c r="BL745" s="16"/>
      <c r="BM745" s="16"/>
      <c r="BN745" s="16"/>
      <c r="BO745" s="16"/>
      <c r="BP745" s="16"/>
      <c r="BQ745" s="16"/>
      <c r="BR745" s="16"/>
      <c r="BS745" s="16"/>
      <c r="BT745" s="16"/>
      <c r="BU745" s="16"/>
      <c r="BV745" s="16"/>
      <c r="BW745" s="16"/>
      <c r="BX745" s="16"/>
      <c r="BY745" s="16"/>
      <c r="BZ745" s="16"/>
      <c r="CA745" s="16"/>
      <c r="CB745" s="16"/>
      <c r="CC745" s="16"/>
      <c r="CD745" s="16"/>
      <c r="CE745" s="16"/>
      <c r="CF745" s="16"/>
      <c r="CG745" s="16"/>
      <c r="CH745" s="16"/>
      <c r="CI745" s="16"/>
      <c r="CJ745" s="16"/>
      <c r="CK745" s="16"/>
      <c r="CL745" s="16"/>
      <c r="CM745" s="16"/>
      <c r="CN745" s="16"/>
      <c r="CO745" s="16"/>
      <c r="CP745" s="16"/>
      <c r="CQ745" s="16"/>
      <c r="CR745" s="16"/>
      <c r="CS745" s="16"/>
      <c r="CT745" s="16"/>
      <c r="CU745" s="16"/>
      <c r="CV745" s="16"/>
      <c r="CW745" s="16"/>
      <c r="CX745" s="16"/>
      <c r="CY745" s="16"/>
      <c r="CZ745" s="16"/>
      <c r="DA745" s="16"/>
      <c r="DB745" s="16"/>
      <c r="DC745" s="16"/>
      <c r="DD745" s="16"/>
      <c r="DE745" s="16"/>
      <c r="DF745" s="16"/>
      <c r="DG745" s="16"/>
      <c r="DH745" s="16"/>
      <c r="DI745" s="16"/>
      <c r="DJ745" s="16"/>
      <c r="DK745" s="16"/>
      <c r="LK745" t="s">
        <v>16</v>
      </c>
      <c r="LL745">
        <v>8</v>
      </c>
      <c r="LM745" t="s">
        <v>12</v>
      </c>
    </row>
    <row r="746" spans="1:325" ht="15.75" thickBot="1" x14ac:dyDescent="0.3">
      <c r="A746" s="9" t="s">
        <v>12</v>
      </c>
      <c r="B746" s="10" t="s">
        <v>60</v>
      </c>
      <c r="C746" s="10" t="s">
        <v>40</v>
      </c>
      <c r="D746" s="11">
        <v>47851.616666666669</v>
      </c>
      <c r="E746" s="11">
        <f>DATE(YEAR($D746),MONTH($D746)-2,DAY($D746))</f>
        <v>47790</v>
      </c>
      <c r="F746" s="11">
        <f>DATE(YEAR($E746)+$LL746,MONTH($E746),DAY($E746))</f>
        <v>52173</v>
      </c>
      <c r="G746" s="11">
        <f>DATE(YEAR($F746)+$LL746,MONTH($F746),DAY($F746))</f>
        <v>56556</v>
      </c>
      <c r="H746" s="11">
        <f>DATE(YEAR($G746)+$LL746,MONTH($G746),DAY($G746))</f>
        <v>60939</v>
      </c>
      <c r="I746" s="11">
        <f>DATE(YEAR($H746)+$LL746,MONTH($H746),DAY($H746))</f>
        <v>65322</v>
      </c>
      <c r="J746" s="12">
        <f>DATE(YEAR($I746)+$LL746,MONTH($I746),DAY($I746))</f>
        <v>69705</v>
      </c>
      <c r="K746" s="15"/>
      <c r="L746" s="16"/>
      <c r="M746" s="16"/>
      <c r="N746" s="16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  <c r="AF746" s="16"/>
      <c r="AG746" s="16"/>
      <c r="AH746" s="16"/>
      <c r="AI746" s="16"/>
      <c r="AJ746" s="16"/>
      <c r="AK746" s="16"/>
      <c r="AL746" s="16"/>
      <c r="AM746" s="16"/>
      <c r="AN746" s="16"/>
      <c r="AO746" s="16"/>
      <c r="AP746" s="16"/>
      <c r="AQ746" s="16"/>
      <c r="AR746" s="16"/>
      <c r="AS746" s="16"/>
      <c r="AT746" s="16"/>
      <c r="AU746" s="16"/>
      <c r="AV746" s="16"/>
      <c r="AW746" s="16"/>
      <c r="AX746" s="16"/>
      <c r="AY746" s="16"/>
      <c r="AZ746" s="16"/>
      <c r="BA746" s="16"/>
      <c r="BB746" s="16"/>
      <c r="BC746" s="16"/>
      <c r="BD746" s="16"/>
      <c r="BE746" s="16"/>
      <c r="BF746" s="16"/>
      <c r="BG746" s="16"/>
      <c r="BH746" s="16"/>
      <c r="BI746" s="16"/>
      <c r="BJ746" s="16"/>
      <c r="BK746" s="16"/>
      <c r="BL746" s="16"/>
      <c r="BM746" s="16"/>
      <c r="BN746" s="16"/>
      <c r="BO746" s="16"/>
      <c r="BP746" s="16"/>
      <c r="BQ746" s="16"/>
      <c r="BR746" s="16"/>
      <c r="BS746" s="16"/>
      <c r="BT746" s="16"/>
      <c r="BU746" s="16"/>
      <c r="BV746" s="16"/>
      <c r="BW746" s="16"/>
      <c r="BX746" s="16"/>
      <c r="BY746" s="16"/>
      <c r="BZ746" s="16"/>
      <c r="CA746" s="16"/>
      <c r="CB746" s="16"/>
      <c r="CC746" s="16"/>
      <c r="CD746" s="16"/>
      <c r="CE746" s="16"/>
      <c r="CF746" s="16"/>
      <c r="CG746" s="16"/>
      <c r="CH746" s="16"/>
      <c r="CI746" s="16"/>
      <c r="CJ746" s="16"/>
      <c r="CK746" s="16"/>
      <c r="CL746" s="16"/>
      <c r="CM746" s="16"/>
      <c r="CN746" s="16"/>
      <c r="CO746" s="16"/>
      <c r="CP746" s="16"/>
      <c r="CQ746" s="16"/>
      <c r="CR746" s="16"/>
      <c r="CS746" s="16"/>
      <c r="CT746" s="16"/>
      <c r="CU746" s="16"/>
      <c r="CV746" s="16"/>
      <c r="CW746" s="16"/>
      <c r="CX746" s="16"/>
      <c r="CY746" s="16"/>
      <c r="CZ746" s="16"/>
      <c r="DA746" s="16"/>
      <c r="DB746" s="16"/>
      <c r="DC746" s="16"/>
      <c r="DD746" s="16"/>
      <c r="DE746" s="16"/>
      <c r="DF746" s="16"/>
      <c r="DG746" s="16"/>
      <c r="DH746" s="16"/>
      <c r="DI746" s="16"/>
      <c r="DJ746" s="16"/>
      <c r="DK746" s="16"/>
      <c r="LK746" t="s">
        <v>16</v>
      </c>
      <c r="LL746">
        <v>12</v>
      </c>
      <c r="LM746" t="s">
        <v>12</v>
      </c>
    </row>
    <row r="747" spans="1:325" ht="15.75" thickBot="1" x14ac:dyDescent="0.3">
      <c r="A747" s="9" t="s">
        <v>12</v>
      </c>
      <c r="B747" s="10" t="s">
        <v>60</v>
      </c>
      <c r="C747" s="10" t="s">
        <v>41</v>
      </c>
      <c r="D747" s="11">
        <v>44444.626388888886</v>
      </c>
      <c r="E747" s="11">
        <f>DATE(YEAR($D747),MONTH($D747)-1,DAY($D747))</f>
        <v>44413</v>
      </c>
      <c r="F747" s="11">
        <f>DATE(YEAR($E747),MONTH($E747),DAY($E747)+$LL747*30.4/10000)</f>
        <v>45142</v>
      </c>
      <c r="G747" s="11">
        <f>DATE(YEAR($F747),MONTH($F747),DAY($F747)+$LL747*30.4/10000)</f>
        <v>45871</v>
      </c>
      <c r="H747" s="11">
        <f>DATE(YEAR($G747),MONTH($G747),DAY($G747)+$LL747*30.4/10000)</f>
        <v>46600</v>
      </c>
      <c r="I747" s="11">
        <f>DATE(YEAR($H747),MONTH($H747),DAY($H747)+$LL747*30.4/10000)</f>
        <v>47329</v>
      </c>
      <c r="J747" s="12">
        <f>DATE(YEAR($I747),MONTH($I747),DAY($I747)+$LL747*30.4/10000)</f>
        <v>48058</v>
      </c>
      <c r="K747" s="15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  <c r="AF747" s="16"/>
      <c r="AG747" s="16"/>
      <c r="AH747" s="16"/>
      <c r="AI747" s="16"/>
      <c r="AJ747" s="16"/>
      <c r="AK747" s="16"/>
      <c r="AL747" s="16"/>
      <c r="AM747" s="16"/>
      <c r="AN747" s="16"/>
      <c r="AO747" s="16"/>
      <c r="AP747" s="16"/>
      <c r="AQ747" s="16"/>
      <c r="AR747" s="16"/>
      <c r="AS747" s="16"/>
      <c r="AT747" s="16"/>
      <c r="AU747" s="16"/>
      <c r="AV747" s="16"/>
      <c r="AW747" s="16"/>
      <c r="AX747" s="16"/>
      <c r="AY747" s="16"/>
      <c r="AZ747" s="16"/>
      <c r="BA747" s="16"/>
      <c r="BB747" s="16"/>
      <c r="BC747" s="16"/>
      <c r="BD747" s="16"/>
      <c r="BE747" s="16"/>
      <c r="BF747" s="16"/>
      <c r="BG747" s="16"/>
      <c r="BH747" s="16"/>
      <c r="BI747" s="16"/>
      <c r="BJ747" s="16"/>
      <c r="BK747" s="16"/>
      <c r="BL747" s="16"/>
      <c r="BM747" s="16"/>
      <c r="BN747" s="16"/>
      <c r="BO747" s="16"/>
      <c r="BP747" s="16"/>
      <c r="BQ747" s="16"/>
      <c r="BR747" s="16"/>
      <c r="BS747" s="16"/>
      <c r="BT747" s="16"/>
      <c r="BU747" s="16"/>
      <c r="BV747" s="16"/>
      <c r="BW747" s="16"/>
      <c r="BX747" s="16"/>
      <c r="BY747" s="16"/>
      <c r="BZ747" s="16"/>
      <c r="CA747" s="16"/>
      <c r="CB747" s="16"/>
      <c r="CC747" s="16"/>
      <c r="CD747" s="16"/>
      <c r="CE747" s="16"/>
      <c r="CF747" s="16"/>
      <c r="CG747" s="16"/>
      <c r="CH747" s="16"/>
      <c r="CI747" s="16"/>
      <c r="CJ747" s="16"/>
      <c r="CK747" s="16"/>
      <c r="CL747" s="16"/>
      <c r="CM747" s="16"/>
      <c r="CN747" s="16">
        <v>1</v>
      </c>
      <c r="CO747" s="16"/>
      <c r="CP747" s="16"/>
      <c r="CQ747" s="16"/>
      <c r="CR747" s="16"/>
      <c r="CS747" s="16"/>
      <c r="CT747" s="16"/>
      <c r="CU747" s="16"/>
      <c r="CV747" s="16"/>
      <c r="CW747" s="16"/>
      <c r="CX747" s="16"/>
      <c r="CY747" s="16"/>
      <c r="CZ747" s="16"/>
      <c r="DA747" s="16"/>
      <c r="DB747" s="16"/>
      <c r="DC747" s="16"/>
      <c r="DD747" s="16"/>
      <c r="DE747" s="16"/>
      <c r="DF747" s="16"/>
      <c r="DG747" s="16"/>
      <c r="DH747" s="16"/>
      <c r="DI747" s="16"/>
      <c r="DJ747" s="16"/>
      <c r="DK747" s="16"/>
      <c r="LK747" t="s">
        <v>15</v>
      </c>
      <c r="LL747">
        <v>240000</v>
      </c>
      <c r="LM747" t="s">
        <v>12</v>
      </c>
    </row>
    <row r="748" spans="1:325" ht="15.75" thickBot="1" x14ac:dyDescent="0.3">
      <c r="A748" s="9" t="s">
        <v>12</v>
      </c>
      <c r="B748" s="10" t="s">
        <v>60</v>
      </c>
      <c r="C748" s="10" t="s">
        <v>45</v>
      </c>
      <c r="D748" s="11">
        <v>44055.068055555559</v>
      </c>
      <c r="E748" s="11">
        <f>DATE(YEAR($D748),MONTH($D748),DAY($D748)-7)</f>
        <v>44048</v>
      </c>
      <c r="F748" s="11">
        <f>DATE(YEAR($E748),MONTH($E748)+$LL748,DAY($E748))</f>
        <v>44444</v>
      </c>
      <c r="G748" s="11">
        <f>DATE(YEAR($F748),MONTH($F748)+$LL748,DAY($F748))</f>
        <v>44839</v>
      </c>
      <c r="H748" s="11">
        <f>DATE(YEAR($G748),MONTH($G748)+$LL748,DAY($G748))</f>
        <v>45235</v>
      </c>
      <c r="I748" s="11">
        <f>DATE(YEAR($H748),MONTH($H748)+$LL748,DAY($H748))</f>
        <v>45631</v>
      </c>
      <c r="J748" s="12">
        <f>DATE(YEAR($I748),MONTH($I748)+$LL748,DAY($I748))</f>
        <v>46027</v>
      </c>
      <c r="K748" s="15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  <c r="AF748" s="16"/>
      <c r="AG748" s="16"/>
      <c r="AH748" s="16"/>
      <c r="AI748" s="16"/>
      <c r="AJ748" s="16"/>
      <c r="AK748" s="16"/>
      <c r="AL748" s="16"/>
      <c r="AM748" s="16"/>
      <c r="AN748" s="16">
        <v>1</v>
      </c>
      <c r="AO748" s="16"/>
      <c r="AP748" s="16"/>
      <c r="AQ748" s="16"/>
      <c r="AR748" s="16"/>
      <c r="AS748" s="16"/>
      <c r="AT748" s="16"/>
      <c r="AU748" s="16"/>
      <c r="AV748" s="16"/>
      <c r="AW748" s="16"/>
      <c r="AX748" s="16"/>
      <c r="AY748" s="16"/>
      <c r="AZ748" s="16"/>
      <c r="BA748" s="16"/>
      <c r="BB748" s="16"/>
      <c r="BC748" s="16"/>
      <c r="BD748" s="16"/>
      <c r="BE748" s="16"/>
      <c r="BF748" s="16"/>
      <c r="BG748" s="16"/>
      <c r="BH748" s="16"/>
      <c r="BI748" s="16"/>
      <c r="BJ748" s="16"/>
      <c r="BK748" s="16"/>
      <c r="BL748" s="16"/>
      <c r="BM748" s="16"/>
      <c r="BN748" s="16"/>
      <c r="BO748" s="16"/>
      <c r="BP748" s="16"/>
      <c r="BQ748" s="16"/>
      <c r="BR748" s="16"/>
      <c r="BS748" s="16"/>
      <c r="BT748" s="16"/>
      <c r="BU748" s="16"/>
      <c r="BV748" s="16"/>
      <c r="BW748" s="16"/>
      <c r="BX748" s="16"/>
      <c r="BY748" s="16"/>
      <c r="BZ748" s="16"/>
      <c r="CA748" s="16"/>
      <c r="CB748" s="16"/>
      <c r="CC748" s="16"/>
      <c r="CD748" s="16"/>
      <c r="CE748" s="16"/>
      <c r="CF748" s="16"/>
      <c r="CG748" s="16"/>
      <c r="CH748" s="16"/>
      <c r="CI748" s="16"/>
      <c r="CJ748" s="16"/>
      <c r="CK748" s="16"/>
      <c r="CL748" s="16"/>
      <c r="CM748" s="16"/>
      <c r="CN748" s="16"/>
      <c r="CO748" s="16"/>
      <c r="CP748" s="16"/>
      <c r="CQ748" s="16"/>
      <c r="CR748" s="16">
        <v>1</v>
      </c>
      <c r="CS748" s="16"/>
      <c r="CT748" s="16"/>
      <c r="CU748" s="16"/>
      <c r="CV748" s="16"/>
      <c r="CW748" s="16"/>
      <c r="CX748" s="16"/>
      <c r="CY748" s="16"/>
      <c r="CZ748" s="16"/>
      <c r="DA748" s="16"/>
      <c r="DB748" s="16"/>
      <c r="DC748" s="16"/>
      <c r="DD748" s="16"/>
      <c r="DE748" s="16"/>
      <c r="DF748" s="16"/>
      <c r="DG748" s="16"/>
      <c r="DH748" s="16"/>
      <c r="DI748" s="16"/>
      <c r="DJ748" s="16"/>
      <c r="DK748" s="16"/>
      <c r="LK748" t="s">
        <v>18</v>
      </c>
      <c r="LL748">
        <v>13</v>
      </c>
      <c r="LM748" t="s">
        <v>12</v>
      </c>
    </row>
    <row r="749" spans="1:325" ht="15.75" thickBot="1" x14ac:dyDescent="0.3">
      <c r="A749" s="9" t="s">
        <v>12</v>
      </c>
      <c r="B749" s="10" t="s">
        <v>60</v>
      </c>
      <c r="C749" s="10" t="s">
        <v>31</v>
      </c>
      <c r="D749" s="11">
        <v>45049.835416666669</v>
      </c>
      <c r="E749" s="11">
        <f>DATE(YEAR($D749),MONTH($D749)-1,DAY($D749))</f>
        <v>45019</v>
      </c>
      <c r="F749" s="11">
        <f>DATE(YEAR($E749),MONTH($E749),DAY($E749)+$LL749/10)</f>
        <v>47119</v>
      </c>
      <c r="G749" s="11">
        <f>DATE(YEAR($F749),MONTH($F749),DAY($F749)+$LL749/10)</f>
        <v>49219</v>
      </c>
      <c r="H749" s="11">
        <f>DATE(YEAR($G749),MONTH($G749),DAY($G749)+$LL749/10)</f>
        <v>51319</v>
      </c>
      <c r="I749" s="11">
        <f>DATE(YEAR($H749),MONTH($H749),DAY($H749)+$LL749/10)</f>
        <v>53419</v>
      </c>
      <c r="J749" s="12">
        <f>DATE(YEAR($I749),MONTH($I749),DAY($I749)+$LL749/10)</f>
        <v>55519</v>
      </c>
      <c r="K749" s="15"/>
      <c r="L749" s="16"/>
      <c r="M749" s="16"/>
      <c r="N749" s="16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  <c r="AF749" s="16"/>
      <c r="AG749" s="16"/>
      <c r="AH749" s="16"/>
      <c r="AI749" s="16"/>
      <c r="AJ749" s="16"/>
      <c r="AK749" s="16"/>
      <c r="AL749" s="16"/>
      <c r="AM749" s="16"/>
      <c r="AN749" s="16"/>
      <c r="AO749" s="16"/>
      <c r="AP749" s="16"/>
      <c r="AQ749" s="16"/>
      <c r="AR749" s="16"/>
      <c r="AS749" s="16"/>
      <c r="AT749" s="16"/>
      <c r="AU749" s="16"/>
      <c r="AV749" s="16"/>
      <c r="AW749" s="16"/>
      <c r="AX749" s="16"/>
      <c r="AY749" s="16"/>
      <c r="AZ749" s="16"/>
      <c r="BA749" s="16"/>
      <c r="BB749" s="16"/>
      <c r="BC749" s="16"/>
      <c r="BD749" s="16"/>
      <c r="BE749" s="16"/>
      <c r="BF749" s="16"/>
      <c r="BG749" s="16"/>
      <c r="BH749" s="16"/>
      <c r="BI749" s="16"/>
      <c r="BJ749" s="16"/>
      <c r="BK749" s="16"/>
      <c r="BL749" s="16"/>
      <c r="BM749" s="16"/>
      <c r="BN749" s="16"/>
      <c r="BO749" s="16"/>
      <c r="BP749" s="16"/>
      <c r="BQ749" s="16"/>
      <c r="BR749" s="16"/>
      <c r="BS749" s="16"/>
      <c r="BT749" s="16"/>
      <c r="BU749" s="16"/>
      <c r="BV749" s="16"/>
      <c r="BW749" s="16"/>
      <c r="BX749" s="16"/>
      <c r="BY749" s="16"/>
      <c r="BZ749" s="16"/>
      <c r="CA749" s="16"/>
      <c r="CB749" s="16"/>
      <c r="CC749" s="16"/>
      <c r="CD749" s="16"/>
      <c r="CE749" s="16"/>
      <c r="CF749" s="16"/>
      <c r="CG749" s="16"/>
      <c r="CH749" s="16"/>
      <c r="CI749" s="16"/>
      <c r="CJ749" s="16"/>
      <c r="CK749" s="16"/>
      <c r="CL749" s="16"/>
      <c r="CM749" s="16"/>
      <c r="CN749" s="16"/>
      <c r="CO749" s="16"/>
      <c r="CP749" s="16"/>
      <c r="CQ749" s="16"/>
      <c r="CR749" s="16"/>
      <c r="CS749" s="16"/>
      <c r="CT749" s="16"/>
      <c r="CU749" s="16"/>
      <c r="CV749" s="16"/>
      <c r="CW749" s="16"/>
      <c r="CX749" s="16"/>
      <c r="CY749" s="16"/>
      <c r="CZ749" s="16"/>
      <c r="DA749" s="16"/>
      <c r="DB749" s="16"/>
      <c r="DC749" s="16"/>
      <c r="DD749" s="16"/>
      <c r="DE749" s="16"/>
      <c r="DF749" s="16"/>
      <c r="DG749" s="16"/>
      <c r="DH749" s="16"/>
      <c r="DI749" s="16"/>
      <c r="DJ749" s="16"/>
      <c r="DK749" s="16"/>
      <c r="LK749" t="s">
        <v>21</v>
      </c>
      <c r="LL749">
        <v>21000</v>
      </c>
      <c r="LM749" t="s">
        <v>12</v>
      </c>
    </row>
    <row r="750" spans="1:325" ht="15.75" thickBot="1" x14ac:dyDescent="0.3">
      <c r="A750" s="9" t="s">
        <v>12</v>
      </c>
      <c r="B750" s="10" t="s">
        <v>60</v>
      </c>
      <c r="C750" s="10" t="s">
        <v>32</v>
      </c>
      <c r="D750" s="11">
        <v>44444.626388888886</v>
      </c>
      <c r="E750" s="11">
        <f>DATE(YEAR($D750),MONTH($D750)-1,DAY($D750))</f>
        <v>44413</v>
      </c>
      <c r="F750" s="11">
        <f>DATE(YEAR($E750),MONTH($E750),DAY($E750)+$LL750*30.4/10000)</f>
        <v>45142</v>
      </c>
      <c r="G750" s="11">
        <f>DATE(YEAR($F750),MONTH($F750),DAY($F750)+$LL750*30.4/10000)</f>
        <v>45871</v>
      </c>
      <c r="H750" s="11">
        <f>DATE(YEAR($G750),MONTH($G750),DAY($G750)+$LL750*30.4/10000)</f>
        <v>46600</v>
      </c>
      <c r="I750" s="11">
        <f>DATE(YEAR($H750),MONTH($H750),DAY($H750)+$LL750*30.4/10000)</f>
        <v>47329</v>
      </c>
      <c r="J750" s="12">
        <f>DATE(YEAR($I750),MONTH($I750),DAY($I750)+$LL750*30.4/10000)</f>
        <v>48058</v>
      </c>
      <c r="K750" s="15"/>
      <c r="L750" s="16"/>
      <c r="M750" s="16"/>
      <c r="N750" s="16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  <c r="AF750" s="16"/>
      <c r="AG750" s="16"/>
      <c r="AH750" s="16"/>
      <c r="AI750" s="16"/>
      <c r="AJ750" s="16"/>
      <c r="AK750" s="16"/>
      <c r="AL750" s="16"/>
      <c r="AM750" s="16"/>
      <c r="AN750" s="16"/>
      <c r="AO750" s="16"/>
      <c r="AP750" s="16"/>
      <c r="AQ750" s="16"/>
      <c r="AR750" s="16"/>
      <c r="AS750" s="16"/>
      <c r="AT750" s="16"/>
      <c r="AU750" s="16"/>
      <c r="AV750" s="16"/>
      <c r="AW750" s="16"/>
      <c r="AX750" s="16"/>
      <c r="AY750" s="16"/>
      <c r="AZ750" s="16"/>
      <c r="BA750" s="16"/>
      <c r="BB750" s="16"/>
      <c r="BC750" s="16"/>
      <c r="BD750" s="16"/>
      <c r="BE750" s="16"/>
      <c r="BF750" s="16"/>
      <c r="BG750" s="16"/>
      <c r="BH750" s="16"/>
      <c r="BI750" s="16"/>
      <c r="BJ750" s="16"/>
      <c r="BK750" s="16"/>
      <c r="BL750" s="16"/>
      <c r="BM750" s="16"/>
      <c r="BN750" s="16"/>
      <c r="BO750" s="16"/>
      <c r="BP750" s="16"/>
      <c r="BQ750" s="16"/>
      <c r="BR750" s="16"/>
      <c r="BS750" s="16"/>
      <c r="BT750" s="16"/>
      <c r="BU750" s="16"/>
      <c r="BV750" s="16"/>
      <c r="BW750" s="16"/>
      <c r="BX750" s="16"/>
      <c r="BY750" s="16"/>
      <c r="BZ750" s="16"/>
      <c r="CA750" s="16"/>
      <c r="CB750" s="16"/>
      <c r="CC750" s="16"/>
      <c r="CD750" s="16"/>
      <c r="CE750" s="16"/>
      <c r="CF750" s="16"/>
      <c r="CG750" s="16"/>
      <c r="CH750" s="16"/>
      <c r="CI750" s="16"/>
      <c r="CJ750" s="16"/>
      <c r="CK750" s="16"/>
      <c r="CL750" s="16"/>
      <c r="CM750" s="16"/>
      <c r="CN750" s="16">
        <v>1</v>
      </c>
      <c r="CO750" s="16"/>
      <c r="CP750" s="16"/>
      <c r="CQ750" s="16"/>
      <c r="CR750" s="16"/>
      <c r="CS750" s="16"/>
      <c r="CT750" s="16"/>
      <c r="CU750" s="16"/>
      <c r="CV750" s="16"/>
      <c r="CW750" s="16"/>
      <c r="CX750" s="16"/>
      <c r="CY750" s="16"/>
      <c r="CZ750" s="16"/>
      <c r="DA750" s="16"/>
      <c r="DB750" s="16"/>
      <c r="DC750" s="16"/>
      <c r="DD750" s="16"/>
      <c r="DE750" s="16"/>
      <c r="DF750" s="16"/>
      <c r="DG750" s="16"/>
      <c r="DH750" s="16"/>
      <c r="DI750" s="16"/>
      <c r="DJ750" s="16"/>
      <c r="DK750" s="16"/>
      <c r="LK750" t="s">
        <v>15</v>
      </c>
      <c r="LL750">
        <v>240000</v>
      </c>
      <c r="LM750" t="s">
        <v>12</v>
      </c>
    </row>
    <row r="751" spans="1:325" ht="15.75" thickBot="1" x14ac:dyDescent="0.3">
      <c r="A751" s="9" t="s">
        <v>12</v>
      </c>
      <c r="B751" s="10" t="s">
        <v>60</v>
      </c>
      <c r="C751" s="10" t="s">
        <v>33</v>
      </c>
      <c r="D751" s="11">
        <v>44195.765972222223</v>
      </c>
      <c r="E751" s="11">
        <f>DATE(YEAR($D751),MONTH($D751)-1,DAY($D751))</f>
        <v>44165</v>
      </c>
      <c r="F751" s="11">
        <f>DATE(YEAR($E751),MONTH($E751),DAY($E751)+$LL751/10)</f>
        <v>44765</v>
      </c>
      <c r="G751" s="11">
        <f>DATE(YEAR($F751),MONTH($F751),DAY($F751)+$LL751/10)</f>
        <v>45365</v>
      </c>
      <c r="H751" s="11">
        <f>DATE(YEAR($G751),MONTH($G751),DAY($G751)+$LL751/10)</f>
        <v>45965</v>
      </c>
      <c r="I751" s="11">
        <f>DATE(YEAR($H751),MONTH($H751),DAY($H751)+$LL751/10)</f>
        <v>46565</v>
      </c>
      <c r="J751" s="12">
        <f>DATE(YEAR($I751),MONTH($I751),DAY($I751)+$LL751/10)</f>
        <v>47165</v>
      </c>
      <c r="K751" s="15"/>
      <c r="L751" s="16"/>
      <c r="M751" s="16"/>
      <c r="N751" s="16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  <c r="AF751" s="16"/>
      <c r="AG751" s="16"/>
      <c r="AH751" s="16"/>
      <c r="AI751" s="16"/>
      <c r="AJ751" s="16"/>
      <c r="AK751" s="16"/>
      <c r="AL751" s="16"/>
      <c r="AM751" s="16"/>
      <c r="AN751" s="16"/>
      <c r="AO751" s="16"/>
      <c r="AP751" s="16"/>
      <c r="AQ751" s="16"/>
      <c r="AR751" s="16"/>
      <c r="AS751" s="16"/>
      <c r="AT751" s="16"/>
      <c r="AU751" s="16"/>
      <c r="AV751" s="16"/>
      <c r="AW751" s="16"/>
      <c r="AX751" s="16"/>
      <c r="AY751" s="16"/>
      <c r="AZ751" s="16"/>
      <c r="BA751" s="16"/>
      <c r="BB751" s="16"/>
      <c r="BC751" s="16"/>
      <c r="BD751" s="16"/>
      <c r="BE751" s="16">
        <v>1</v>
      </c>
      <c r="BF751" s="16"/>
      <c r="BG751" s="16"/>
      <c r="BH751" s="16"/>
      <c r="BI751" s="16"/>
      <c r="BJ751" s="16"/>
      <c r="BK751" s="16"/>
      <c r="BL751" s="16"/>
      <c r="BM751" s="16"/>
      <c r="BN751" s="16"/>
      <c r="BO751" s="16"/>
      <c r="BP751" s="16"/>
      <c r="BQ751" s="16"/>
      <c r="BR751" s="16"/>
      <c r="BS751" s="16"/>
      <c r="BT751" s="16"/>
      <c r="BU751" s="16"/>
      <c r="BV751" s="16"/>
      <c r="BW751" s="16"/>
      <c r="BX751" s="16"/>
      <c r="BY751" s="16"/>
      <c r="BZ751" s="16"/>
      <c r="CA751" s="16"/>
      <c r="CB751" s="16"/>
      <c r="CC751" s="16"/>
      <c r="CD751" s="16"/>
      <c r="CE751" s="16"/>
      <c r="CF751" s="16"/>
      <c r="CG751" s="16"/>
      <c r="CH751" s="16"/>
      <c r="CI751" s="16"/>
      <c r="CJ751" s="16"/>
      <c r="CK751" s="16"/>
      <c r="CL751" s="16"/>
      <c r="CM751" s="16"/>
      <c r="CN751" s="16"/>
      <c r="CO751" s="16"/>
      <c r="CP751" s="16"/>
      <c r="CQ751" s="16"/>
      <c r="CR751" s="16"/>
      <c r="CS751" s="16"/>
      <c r="CT751" s="16"/>
      <c r="CU751" s="16"/>
      <c r="CV751" s="16"/>
      <c r="CW751" s="16"/>
      <c r="CX751" s="16"/>
      <c r="CY751" s="16"/>
      <c r="CZ751" s="16"/>
      <c r="DA751" s="16"/>
      <c r="DB751" s="16"/>
      <c r="DC751" s="16"/>
      <c r="DD751" s="16"/>
      <c r="DE751" s="16"/>
      <c r="DF751" s="16"/>
      <c r="DG751" s="16"/>
      <c r="DH751" s="16"/>
      <c r="DI751" s="16"/>
      <c r="DJ751" s="16"/>
      <c r="DK751" s="16"/>
      <c r="LK751" t="s">
        <v>21</v>
      </c>
      <c r="LL751">
        <v>6000</v>
      </c>
      <c r="LM751" t="s">
        <v>12</v>
      </c>
    </row>
    <row r="752" spans="1:325" ht="15.75" thickBot="1" x14ac:dyDescent="0.3">
      <c r="A752" s="9" t="s">
        <v>12</v>
      </c>
      <c r="B752" s="10" t="s">
        <v>60</v>
      </c>
      <c r="C752" s="10" t="s">
        <v>33</v>
      </c>
      <c r="D752" s="11">
        <v>44278.763194444444</v>
      </c>
      <c r="E752" s="11">
        <f>DATE(YEAR($D752),MONTH($D752)-1,DAY($D752))</f>
        <v>44250</v>
      </c>
      <c r="F752" s="11">
        <f>DATE(YEAR($E752),MONTH($E752),DAY($E752)+$LL752/10)</f>
        <v>44850</v>
      </c>
      <c r="G752" s="11">
        <f>DATE(YEAR($F752),MONTH($F752),DAY($F752)+$LL752/10)</f>
        <v>45450</v>
      </c>
      <c r="H752" s="11">
        <f>DATE(YEAR($G752),MONTH($G752),DAY($G752)+$LL752/10)</f>
        <v>46050</v>
      </c>
      <c r="I752" s="11">
        <f>DATE(YEAR($H752),MONTH($H752),DAY($H752)+$LL752/10)</f>
        <v>46650</v>
      </c>
      <c r="J752" s="12">
        <f>DATE(YEAR($I752),MONTH($I752),DAY($I752)+$LL752/10)</f>
        <v>47250</v>
      </c>
      <c r="K752" s="15"/>
      <c r="L752" s="16"/>
      <c r="M752" s="16"/>
      <c r="N752" s="16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  <c r="AF752" s="16"/>
      <c r="AG752" s="16"/>
      <c r="AH752" s="16"/>
      <c r="AI752" s="16"/>
      <c r="AJ752" s="16"/>
      <c r="AK752" s="16"/>
      <c r="AL752" s="16"/>
      <c r="AM752" s="16"/>
      <c r="AN752" s="16"/>
      <c r="AO752" s="16"/>
      <c r="AP752" s="16"/>
      <c r="AQ752" s="16"/>
      <c r="AR752" s="16"/>
      <c r="AS752" s="16"/>
      <c r="AT752" s="16"/>
      <c r="AU752" s="16"/>
      <c r="AV752" s="16"/>
      <c r="AW752" s="16"/>
      <c r="AX752" s="16"/>
      <c r="AY752" s="16"/>
      <c r="AZ752" s="16"/>
      <c r="BA752" s="16"/>
      <c r="BB752" s="16"/>
      <c r="BC752" s="16"/>
      <c r="BD752" s="16"/>
      <c r="BE752" s="16"/>
      <c r="BF752" s="16"/>
      <c r="BG752" s="16"/>
      <c r="BH752" s="16"/>
      <c r="BI752" s="16"/>
      <c r="BJ752" s="16"/>
      <c r="BK752" s="16"/>
      <c r="BL752" s="16"/>
      <c r="BM752" s="16"/>
      <c r="BN752" s="16"/>
      <c r="BO752" s="16"/>
      <c r="BP752" s="16"/>
      <c r="BQ752" s="16">
        <v>1</v>
      </c>
      <c r="BR752" s="16"/>
      <c r="BS752" s="16"/>
      <c r="BT752" s="16"/>
      <c r="BU752" s="16"/>
      <c r="BV752" s="16"/>
      <c r="BW752" s="16"/>
      <c r="BX752" s="16"/>
      <c r="BY752" s="16"/>
      <c r="BZ752" s="16"/>
      <c r="CA752" s="16"/>
      <c r="CB752" s="16"/>
      <c r="CC752" s="16"/>
      <c r="CD752" s="16"/>
      <c r="CE752" s="16"/>
      <c r="CF752" s="16"/>
      <c r="CG752" s="16"/>
      <c r="CH752" s="16"/>
      <c r="CI752" s="16"/>
      <c r="CJ752" s="16"/>
      <c r="CK752" s="16"/>
      <c r="CL752" s="16"/>
      <c r="CM752" s="16"/>
      <c r="CN752" s="16"/>
      <c r="CO752" s="16"/>
      <c r="CP752" s="16"/>
      <c r="CQ752" s="16"/>
      <c r="CR752" s="16"/>
      <c r="CS752" s="16"/>
      <c r="CT752" s="16"/>
      <c r="CU752" s="16"/>
      <c r="CV752" s="16"/>
      <c r="CW752" s="16"/>
      <c r="CX752" s="16"/>
      <c r="CY752" s="16"/>
      <c r="CZ752" s="16"/>
      <c r="DA752" s="16"/>
      <c r="DB752" s="16"/>
      <c r="DC752" s="16"/>
      <c r="DD752" s="16"/>
      <c r="DE752" s="16"/>
      <c r="DF752" s="16"/>
      <c r="DG752" s="16"/>
      <c r="DH752" s="16"/>
      <c r="DI752" s="16"/>
      <c r="DJ752" s="16"/>
      <c r="DK752" s="16"/>
      <c r="LK752" t="s">
        <v>21</v>
      </c>
      <c r="LL752">
        <v>6000</v>
      </c>
      <c r="LM752" t="s">
        <v>12</v>
      </c>
    </row>
    <row r="753" spans="1:325" ht="15.75" thickBot="1" x14ac:dyDescent="0.3">
      <c r="A753" s="9" t="s">
        <v>12</v>
      </c>
      <c r="B753" s="10" t="s">
        <v>60</v>
      </c>
      <c r="C753" s="10" t="s">
        <v>34</v>
      </c>
      <c r="D753" s="11">
        <v>44308.620138888888</v>
      </c>
      <c r="E753" s="11">
        <f>DATE(YEAR($D753),MONTH($D753),DAY($D753)-7)</f>
        <v>44301</v>
      </c>
      <c r="F753" s="11">
        <f>DATE(YEAR($E753),MONTH($E753)+$LL753,DAY($E753))</f>
        <v>45427</v>
      </c>
      <c r="G753" s="11">
        <f>DATE(YEAR($F753),MONTH($F753)+$LL753,DAY($F753))</f>
        <v>46553</v>
      </c>
      <c r="H753" s="11">
        <f>DATE(YEAR($G753),MONTH($G753)+$LL753,DAY($G753))</f>
        <v>47679</v>
      </c>
      <c r="I753" s="11">
        <f>DATE(YEAR($H753),MONTH($H753)+$LL753,DAY($H753))</f>
        <v>48806</v>
      </c>
      <c r="J753" s="12">
        <f>DATE(YEAR($I753),MONTH($I753)+$LL753,DAY($I753))</f>
        <v>49933</v>
      </c>
      <c r="K753" s="15"/>
      <c r="L753" s="16"/>
      <c r="M753" s="16"/>
      <c r="N753" s="16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  <c r="AF753" s="16"/>
      <c r="AG753" s="16"/>
      <c r="AH753" s="16"/>
      <c r="AI753" s="16"/>
      <c r="AJ753" s="16"/>
      <c r="AK753" s="16"/>
      <c r="AL753" s="16"/>
      <c r="AM753" s="16"/>
      <c r="AN753" s="16"/>
      <c r="AO753" s="16"/>
      <c r="AP753" s="16"/>
      <c r="AQ753" s="16"/>
      <c r="AR753" s="16"/>
      <c r="AS753" s="16"/>
      <c r="AT753" s="16"/>
      <c r="AU753" s="16"/>
      <c r="AV753" s="16"/>
      <c r="AW753" s="16"/>
      <c r="AX753" s="16"/>
      <c r="AY753" s="16"/>
      <c r="AZ753" s="16"/>
      <c r="BA753" s="16"/>
      <c r="BB753" s="16"/>
      <c r="BC753" s="16"/>
      <c r="BD753" s="16"/>
      <c r="BE753" s="16"/>
      <c r="BF753" s="16"/>
      <c r="BG753" s="16"/>
      <c r="BH753" s="16"/>
      <c r="BI753" s="16"/>
      <c r="BJ753" s="16"/>
      <c r="BK753" s="16"/>
      <c r="BL753" s="16"/>
      <c r="BM753" s="16"/>
      <c r="BN753" s="16"/>
      <c r="BO753" s="16"/>
      <c r="BP753" s="16"/>
      <c r="BQ753" s="16"/>
      <c r="BR753" s="16"/>
      <c r="BS753" s="16"/>
      <c r="BT753" s="16"/>
      <c r="BU753" s="16"/>
      <c r="BV753" s="16"/>
      <c r="BW753" s="16"/>
      <c r="BX753" s="16">
        <v>1</v>
      </c>
      <c r="BY753" s="16"/>
      <c r="BZ753" s="16"/>
      <c r="CA753" s="16"/>
      <c r="CB753" s="16"/>
      <c r="CC753" s="16"/>
      <c r="CD753" s="16"/>
      <c r="CE753" s="16"/>
      <c r="CF753" s="16"/>
      <c r="CG753" s="16"/>
      <c r="CH753" s="16"/>
      <c r="CI753" s="16"/>
      <c r="CJ753" s="16"/>
      <c r="CK753" s="16"/>
      <c r="CL753" s="16"/>
      <c r="CM753" s="16"/>
      <c r="CN753" s="16"/>
      <c r="CO753" s="16"/>
      <c r="CP753" s="16"/>
      <c r="CQ753" s="16"/>
      <c r="CR753" s="16"/>
      <c r="CS753" s="16"/>
      <c r="CT753" s="16"/>
      <c r="CU753" s="16"/>
      <c r="CV753" s="16"/>
      <c r="CW753" s="16"/>
      <c r="CX753" s="16"/>
      <c r="CY753" s="16"/>
      <c r="CZ753" s="16"/>
      <c r="DA753" s="16"/>
      <c r="DB753" s="16"/>
      <c r="DC753" s="16"/>
      <c r="DD753" s="16"/>
      <c r="DE753" s="16"/>
      <c r="DF753" s="16"/>
      <c r="DG753" s="16"/>
      <c r="DH753" s="16"/>
      <c r="DI753" s="16"/>
      <c r="DJ753" s="16"/>
      <c r="DK753" s="16"/>
      <c r="LK753" t="s">
        <v>18</v>
      </c>
      <c r="LL753">
        <v>37</v>
      </c>
      <c r="LM753" t="s">
        <v>12</v>
      </c>
    </row>
    <row r="754" spans="1:325" ht="15.75" thickBot="1" x14ac:dyDescent="0.3">
      <c r="A754" s="9" t="s">
        <v>12</v>
      </c>
      <c r="B754" s="10" t="s">
        <v>61</v>
      </c>
      <c r="C754" s="10" t="s">
        <v>42</v>
      </c>
      <c r="D754" s="11">
        <v>45660.472222222219</v>
      </c>
      <c r="E754" s="11">
        <f>DATE(YEAR($D754),MONTH($D754)-1,DAY($D754))</f>
        <v>45629</v>
      </c>
      <c r="F754" s="11">
        <f>DATE(YEAR($E754)+$LL754,MONTH($E754),DAY($E754))</f>
        <v>48551</v>
      </c>
      <c r="G754" s="11">
        <f>DATE(YEAR($F754)+$LL754,MONTH($F754),DAY($F754))</f>
        <v>51473</v>
      </c>
      <c r="H754" s="11">
        <f>DATE(YEAR($G754)+$LL754,MONTH($G754),DAY($G754))</f>
        <v>54395</v>
      </c>
      <c r="I754" s="11">
        <f>DATE(YEAR($H754)+$LL754,MONTH($H754),DAY($H754))</f>
        <v>57317</v>
      </c>
      <c r="J754" s="12">
        <f>DATE(YEAR($I754)+$LL754,MONTH($I754),DAY($I754))</f>
        <v>60239</v>
      </c>
      <c r="K754" s="15"/>
      <c r="L754" s="16"/>
      <c r="M754" s="16"/>
      <c r="N754" s="16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  <c r="AF754" s="16"/>
      <c r="AG754" s="16"/>
      <c r="AH754" s="16"/>
      <c r="AI754" s="16"/>
      <c r="AJ754" s="16"/>
      <c r="AK754" s="16"/>
      <c r="AL754" s="16"/>
      <c r="AM754" s="16"/>
      <c r="AN754" s="16"/>
      <c r="AO754" s="16"/>
      <c r="AP754" s="16"/>
      <c r="AQ754" s="16"/>
      <c r="AR754" s="16"/>
      <c r="AS754" s="16"/>
      <c r="AT754" s="16"/>
      <c r="AU754" s="16"/>
      <c r="AV754" s="16"/>
      <c r="AW754" s="16"/>
      <c r="AX754" s="16"/>
      <c r="AY754" s="16"/>
      <c r="AZ754" s="16"/>
      <c r="BA754" s="16"/>
      <c r="BB754" s="16"/>
      <c r="BC754" s="16"/>
      <c r="BD754" s="16"/>
      <c r="BE754" s="16"/>
      <c r="BF754" s="16"/>
      <c r="BG754" s="16"/>
      <c r="BH754" s="16"/>
      <c r="BI754" s="16"/>
      <c r="BJ754" s="16"/>
      <c r="BK754" s="16"/>
      <c r="BL754" s="16"/>
      <c r="BM754" s="16"/>
      <c r="BN754" s="16"/>
      <c r="BO754" s="16"/>
      <c r="BP754" s="16"/>
      <c r="BQ754" s="16"/>
      <c r="BR754" s="16"/>
      <c r="BS754" s="16"/>
      <c r="BT754" s="16"/>
      <c r="BU754" s="16"/>
      <c r="BV754" s="16"/>
      <c r="BW754" s="16"/>
      <c r="BX754" s="16"/>
      <c r="BY754" s="16"/>
      <c r="BZ754" s="16"/>
      <c r="CA754" s="16"/>
      <c r="CB754" s="16"/>
      <c r="CC754" s="16"/>
      <c r="CD754" s="16"/>
      <c r="CE754" s="16"/>
      <c r="CF754" s="16"/>
      <c r="CG754" s="16"/>
      <c r="CH754" s="16"/>
      <c r="CI754" s="16"/>
      <c r="CJ754" s="16"/>
      <c r="CK754" s="16"/>
      <c r="CL754" s="16"/>
      <c r="CM754" s="16"/>
      <c r="CN754" s="16"/>
      <c r="CO754" s="16"/>
      <c r="CP754" s="16"/>
      <c r="CQ754" s="16"/>
      <c r="CR754" s="16"/>
      <c r="CS754" s="16"/>
      <c r="CT754" s="16"/>
      <c r="CU754" s="16"/>
      <c r="CV754" s="16"/>
      <c r="CW754" s="16"/>
      <c r="CX754" s="16"/>
      <c r="CY754" s="16"/>
      <c r="CZ754" s="16"/>
      <c r="DA754" s="16"/>
      <c r="DB754" s="16"/>
      <c r="DC754" s="16"/>
      <c r="DD754" s="16"/>
      <c r="DE754" s="16"/>
      <c r="DF754" s="16"/>
      <c r="DG754" s="16"/>
      <c r="DH754" s="16"/>
      <c r="DI754" s="16"/>
      <c r="DJ754" s="16"/>
      <c r="DK754" s="16"/>
      <c r="LK754" t="s">
        <v>16</v>
      </c>
      <c r="LL754">
        <v>8</v>
      </c>
      <c r="LM754" t="s">
        <v>12</v>
      </c>
    </row>
    <row r="755" spans="1:325" ht="15.75" thickBot="1" x14ac:dyDescent="0.3">
      <c r="A755" s="9" t="s">
        <v>12</v>
      </c>
      <c r="B755" s="10" t="s">
        <v>61</v>
      </c>
      <c r="C755" s="10" t="s">
        <v>39</v>
      </c>
      <c r="D755" s="11">
        <v>48027.422222222223</v>
      </c>
      <c r="E755" s="11">
        <f>DATE(YEAR($D755),MONTH($D755)-2,DAY($D755))</f>
        <v>47966</v>
      </c>
      <c r="F755" s="11">
        <f>DATE(YEAR($E755)+$LL755,MONTH($E755),DAY($E755))</f>
        <v>52349</v>
      </c>
      <c r="G755" s="11">
        <f>DATE(YEAR($F755)+$LL755,MONTH($F755),DAY($F755))</f>
        <v>56732</v>
      </c>
      <c r="H755" s="11">
        <f>DATE(YEAR($G755)+$LL755,MONTH($G755),DAY($G755))</f>
        <v>61115</v>
      </c>
      <c r="I755" s="11">
        <f>DATE(YEAR($H755)+$LL755,MONTH($H755),DAY($H755))</f>
        <v>65498</v>
      </c>
      <c r="J755" s="12">
        <f>DATE(YEAR($I755)+$LL755,MONTH($I755),DAY($I755))</f>
        <v>69881</v>
      </c>
      <c r="K755" s="15"/>
      <c r="L755" s="16"/>
      <c r="M755" s="16"/>
      <c r="N755" s="16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  <c r="AF755" s="16"/>
      <c r="AG755" s="16"/>
      <c r="AH755" s="16"/>
      <c r="AI755" s="16"/>
      <c r="AJ755" s="16"/>
      <c r="AK755" s="16"/>
      <c r="AL755" s="16"/>
      <c r="AM755" s="16"/>
      <c r="AN755" s="16"/>
      <c r="AO755" s="16"/>
      <c r="AP755" s="16"/>
      <c r="AQ755" s="16"/>
      <c r="AR755" s="16"/>
      <c r="AS755" s="16"/>
      <c r="AT755" s="16"/>
      <c r="AU755" s="16"/>
      <c r="AV755" s="16"/>
      <c r="AW755" s="16"/>
      <c r="AX755" s="16"/>
      <c r="AY755" s="16"/>
      <c r="AZ755" s="16"/>
      <c r="BA755" s="16"/>
      <c r="BB755" s="16"/>
      <c r="BC755" s="16"/>
      <c r="BD755" s="16"/>
      <c r="BE755" s="16"/>
      <c r="BF755" s="16"/>
      <c r="BG755" s="16"/>
      <c r="BH755" s="16"/>
      <c r="BI755" s="16"/>
      <c r="BJ755" s="16"/>
      <c r="BK755" s="16"/>
      <c r="BL755" s="16"/>
      <c r="BM755" s="16"/>
      <c r="BN755" s="16"/>
      <c r="BO755" s="16"/>
      <c r="BP755" s="16"/>
      <c r="BQ755" s="16"/>
      <c r="BR755" s="16"/>
      <c r="BS755" s="16"/>
      <c r="BT755" s="16"/>
      <c r="BU755" s="16"/>
      <c r="BV755" s="16"/>
      <c r="BW755" s="16"/>
      <c r="BX755" s="16"/>
      <c r="BY755" s="16"/>
      <c r="BZ755" s="16"/>
      <c r="CA755" s="16"/>
      <c r="CB755" s="16"/>
      <c r="CC755" s="16"/>
      <c r="CD755" s="16"/>
      <c r="CE755" s="16"/>
      <c r="CF755" s="16"/>
      <c r="CG755" s="16"/>
      <c r="CH755" s="16"/>
      <c r="CI755" s="16"/>
      <c r="CJ755" s="16"/>
      <c r="CK755" s="16"/>
      <c r="CL755" s="16"/>
      <c r="CM755" s="16"/>
      <c r="CN755" s="16"/>
      <c r="CO755" s="16"/>
      <c r="CP755" s="16"/>
      <c r="CQ755" s="16"/>
      <c r="CR755" s="16"/>
      <c r="CS755" s="16"/>
      <c r="CT755" s="16"/>
      <c r="CU755" s="16"/>
      <c r="CV755" s="16"/>
      <c r="CW755" s="16"/>
      <c r="CX755" s="16"/>
      <c r="CY755" s="16"/>
      <c r="CZ755" s="16"/>
      <c r="DA755" s="16"/>
      <c r="DB755" s="16"/>
      <c r="DC755" s="16"/>
      <c r="DD755" s="16"/>
      <c r="DE755" s="16"/>
      <c r="DF755" s="16"/>
      <c r="DG755" s="16"/>
      <c r="DH755" s="16"/>
      <c r="DI755" s="16"/>
      <c r="DJ755" s="16"/>
      <c r="DK755" s="16"/>
      <c r="LK755" t="s">
        <v>16</v>
      </c>
      <c r="LL755">
        <v>12</v>
      </c>
      <c r="LM755" t="s">
        <v>12</v>
      </c>
    </row>
    <row r="756" spans="1:325" ht="15.75" thickBot="1" x14ac:dyDescent="0.3">
      <c r="A756" s="9" t="s">
        <v>12</v>
      </c>
      <c r="B756" s="10" t="s">
        <v>61</v>
      </c>
      <c r="C756" s="10" t="s">
        <v>44</v>
      </c>
      <c r="D756" s="11">
        <v>44374.509027777778</v>
      </c>
      <c r="E756" s="11">
        <f>DATE(YEAR($D756),MONTH($D756),DAY($D756)-7)</f>
        <v>44367</v>
      </c>
      <c r="F756" s="11">
        <f>DATE(YEAR($E756),MONTH($E756)+$LL756,DAY($E756))</f>
        <v>44946</v>
      </c>
      <c r="G756" s="11">
        <f>DATE(YEAR($F756),MONTH($F756)+$LL756,DAY($F756))</f>
        <v>45524</v>
      </c>
      <c r="H756" s="11">
        <f>DATE(YEAR($G756),MONTH($G756)+$LL756,DAY($G756))</f>
        <v>46101</v>
      </c>
      <c r="I756" s="11">
        <f>DATE(YEAR($H756),MONTH($H756)+$LL756,DAY($H756))</f>
        <v>46680</v>
      </c>
      <c r="J756" s="12">
        <f>DATE(YEAR($I756),MONTH($I756)+$LL756,DAY($I756))</f>
        <v>47258</v>
      </c>
      <c r="K756" s="15"/>
      <c r="L756" s="16"/>
      <c r="M756" s="16"/>
      <c r="N756" s="16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  <c r="AF756" s="16"/>
      <c r="AG756" s="16"/>
      <c r="AH756" s="16"/>
      <c r="AI756" s="16"/>
      <c r="AJ756" s="16"/>
      <c r="AK756" s="16"/>
      <c r="AL756" s="16"/>
      <c r="AM756" s="16"/>
      <c r="AN756" s="16"/>
      <c r="AO756" s="16"/>
      <c r="AP756" s="16"/>
      <c r="AQ756" s="16"/>
      <c r="AR756" s="16"/>
      <c r="AS756" s="16"/>
      <c r="AT756" s="16"/>
      <c r="AU756" s="16"/>
      <c r="AV756" s="16"/>
      <c r="AW756" s="16"/>
      <c r="AX756" s="16"/>
      <c r="AY756" s="16"/>
      <c r="AZ756" s="16"/>
      <c r="BA756" s="16"/>
      <c r="BB756" s="16"/>
      <c r="BC756" s="16"/>
      <c r="BD756" s="16"/>
      <c r="BE756" s="16"/>
      <c r="BF756" s="16"/>
      <c r="BG756" s="16"/>
      <c r="BH756" s="16"/>
      <c r="BI756" s="16"/>
      <c r="BJ756" s="16"/>
      <c r="BK756" s="16"/>
      <c r="BL756" s="16"/>
      <c r="BM756" s="16"/>
      <c r="BN756" s="16"/>
      <c r="BO756" s="16"/>
      <c r="BP756" s="16"/>
      <c r="BQ756" s="16"/>
      <c r="BR756" s="16"/>
      <c r="BS756" s="16"/>
      <c r="BT756" s="16"/>
      <c r="BU756" s="16"/>
      <c r="BV756" s="16"/>
      <c r="BW756" s="16"/>
      <c r="BX756" s="16"/>
      <c r="BY756" s="16"/>
      <c r="BZ756" s="16"/>
      <c r="CA756" s="16"/>
      <c r="CB756" s="16"/>
      <c r="CC756" s="16"/>
      <c r="CD756" s="16"/>
      <c r="CE756" s="16"/>
      <c r="CF756" s="16"/>
      <c r="CG756" s="16">
        <v>1</v>
      </c>
      <c r="CH756" s="16"/>
      <c r="CI756" s="16"/>
      <c r="CJ756" s="16"/>
      <c r="CK756" s="16"/>
      <c r="CL756" s="16"/>
      <c r="CM756" s="16"/>
      <c r="CN756" s="16"/>
      <c r="CO756" s="16"/>
      <c r="CP756" s="16"/>
      <c r="CQ756" s="16"/>
      <c r="CR756" s="16"/>
      <c r="CS756" s="16"/>
      <c r="CT756" s="16"/>
      <c r="CU756" s="16"/>
      <c r="CV756" s="16"/>
      <c r="CW756" s="16"/>
      <c r="CX756" s="16"/>
      <c r="CY756" s="16"/>
      <c r="CZ756" s="16"/>
      <c r="DA756" s="16"/>
      <c r="DB756" s="16"/>
      <c r="DC756" s="16"/>
      <c r="DD756" s="16"/>
      <c r="DE756" s="16"/>
      <c r="DF756" s="16"/>
      <c r="DG756" s="16"/>
      <c r="DH756" s="16"/>
      <c r="DI756" s="16"/>
      <c r="DJ756" s="16"/>
      <c r="DK756" s="16"/>
      <c r="LK756" t="s">
        <v>18</v>
      </c>
      <c r="LL756">
        <v>19</v>
      </c>
      <c r="LM756" t="s">
        <v>12</v>
      </c>
    </row>
    <row r="757" spans="1:325" ht="15.75" thickBot="1" x14ac:dyDescent="0.3">
      <c r="A757" s="9" t="s">
        <v>12</v>
      </c>
      <c r="B757" s="10" t="s">
        <v>61</v>
      </c>
      <c r="C757" s="10" t="s">
        <v>45</v>
      </c>
      <c r="D757" s="11">
        <v>44045.636805555558</v>
      </c>
      <c r="E757" s="11">
        <f>DATE(YEAR($D757),MONTH($D757),DAY($D757)-7)</f>
        <v>44038</v>
      </c>
      <c r="F757" s="11">
        <f>DATE(YEAR($E757),MONTH($E757)+$LL757,DAY($E757))</f>
        <v>44434</v>
      </c>
      <c r="G757" s="11">
        <f>DATE(YEAR($F757),MONTH($F757)+$LL757,DAY($F757))</f>
        <v>44830</v>
      </c>
      <c r="H757" s="11">
        <f>DATE(YEAR($G757),MONTH($G757)+$LL757,DAY($G757))</f>
        <v>45225</v>
      </c>
      <c r="I757" s="11">
        <f>DATE(YEAR($H757),MONTH($H757)+$LL757,DAY($H757))</f>
        <v>45622</v>
      </c>
      <c r="J757" s="12">
        <f>DATE(YEAR($I757),MONTH($I757)+$LL757,DAY($I757))</f>
        <v>46017</v>
      </c>
      <c r="K757" s="15"/>
      <c r="L757" s="16"/>
      <c r="M757" s="16"/>
      <c r="N757" s="16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  <c r="AF757" s="16"/>
      <c r="AG757" s="16"/>
      <c r="AH757" s="16"/>
      <c r="AI757" s="16"/>
      <c r="AJ757" s="16"/>
      <c r="AK757" s="16"/>
      <c r="AL757" s="16">
        <v>1</v>
      </c>
      <c r="AM757" s="16"/>
      <c r="AN757" s="16"/>
      <c r="AO757" s="16"/>
      <c r="AP757" s="16"/>
      <c r="AQ757" s="16"/>
      <c r="AR757" s="16"/>
      <c r="AS757" s="16"/>
      <c r="AT757" s="16"/>
      <c r="AU757" s="16"/>
      <c r="AV757" s="16"/>
      <c r="AW757" s="16"/>
      <c r="AX757" s="16"/>
      <c r="AY757" s="16"/>
      <c r="AZ757" s="16"/>
      <c r="BA757" s="16"/>
      <c r="BB757" s="16"/>
      <c r="BC757" s="16"/>
      <c r="BD757" s="16"/>
      <c r="BE757" s="16"/>
      <c r="BF757" s="16"/>
      <c r="BG757" s="16"/>
      <c r="BH757" s="16"/>
      <c r="BI757" s="16"/>
      <c r="BJ757" s="16"/>
      <c r="BK757" s="16"/>
      <c r="BL757" s="16"/>
      <c r="BM757" s="16"/>
      <c r="BN757" s="16"/>
      <c r="BO757" s="16"/>
      <c r="BP757" s="16"/>
      <c r="BQ757" s="16"/>
      <c r="BR757" s="16"/>
      <c r="BS757" s="16"/>
      <c r="BT757" s="16"/>
      <c r="BU757" s="16"/>
      <c r="BV757" s="16"/>
      <c r="BW757" s="16"/>
      <c r="BX757" s="16"/>
      <c r="BY757" s="16"/>
      <c r="BZ757" s="16"/>
      <c r="CA757" s="16"/>
      <c r="CB757" s="16"/>
      <c r="CC757" s="16"/>
      <c r="CD757" s="16"/>
      <c r="CE757" s="16"/>
      <c r="CF757" s="16"/>
      <c r="CG757" s="16"/>
      <c r="CH757" s="16"/>
      <c r="CI757" s="16"/>
      <c r="CJ757" s="16"/>
      <c r="CK757" s="16"/>
      <c r="CL757" s="16"/>
      <c r="CM757" s="16"/>
      <c r="CN757" s="16"/>
      <c r="CO757" s="16"/>
      <c r="CP757" s="16"/>
      <c r="CQ757" s="16">
        <v>1</v>
      </c>
      <c r="CR757" s="16"/>
      <c r="CS757" s="16"/>
      <c r="CT757" s="16"/>
      <c r="CU757" s="16"/>
      <c r="CV757" s="16"/>
      <c r="CW757" s="16"/>
      <c r="CX757" s="16"/>
      <c r="CY757" s="16"/>
      <c r="CZ757" s="16"/>
      <c r="DA757" s="16"/>
      <c r="DB757" s="16"/>
      <c r="DC757" s="16"/>
      <c r="DD757" s="16"/>
      <c r="DE757" s="16"/>
      <c r="DF757" s="16"/>
      <c r="DG757" s="16"/>
      <c r="DH757" s="16"/>
      <c r="DI757" s="16"/>
      <c r="DJ757" s="16"/>
      <c r="DK757" s="16"/>
      <c r="LK757" t="s">
        <v>18</v>
      </c>
      <c r="LL757">
        <v>13</v>
      </c>
      <c r="LM757" t="s">
        <v>12</v>
      </c>
    </row>
    <row r="758" spans="1:325" ht="15.75" thickBot="1" x14ac:dyDescent="0.3">
      <c r="A758" s="9" t="s">
        <v>12</v>
      </c>
      <c r="B758" s="10" t="s">
        <v>61</v>
      </c>
      <c r="C758" s="10" t="s">
        <v>43</v>
      </c>
      <c r="D758" s="11">
        <v>44209.392361111109</v>
      </c>
      <c r="E758" s="11">
        <f>DATE(YEAR($D758),MONTH($D758)-1,DAY($D758))</f>
        <v>44178</v>
      </c>
      <c r="F758" s="11">
        <f>DATE(YEAR($E758),MONTH($E758),DAY($E758)+$LL758*30.4/10000)</f>
        <v>44907</v>
      </c>
      <c r="G758" s="11">
        <f>DATE(YEAR($F758),MONTH($F758),DAY($F758)+$LL758*30.4/10000)</f>
        <v>45636</v>
      </c>
      <c r="H758" s="11">
        <f>DATE(YEAR($G758),MONTH($G758),DAY($G758)+$LL758*30.4/10000)</f>
        <v>46365</v>
      </c>
      <c r="I758" s="11">
        <f>DATE(YEAR($H758),MONTH($H758),DAY($H758)+$LL758*30.4/10000)</f>
        <v>47094</v>
      </c>
      <c r="J758" s="12">
        <f>DATE(YEAR($I758),MONTH($I758),DAY($I758)+$LL758*30.4/10000)</f>
        <v>47823</v>
      </c>
      <c r="K758" s="15"/>
      <c r="L758" s="16"/>
      <c r="M758" s="16"/>
      <c r="N758" s="16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  <c r="AF758" s="16"/>
      <c r="AG758" s="16"/>
      <c r="AH758" s="16"/>
      <c r="AI758" s="16"/>
      <c r="AJ758" s="16"/>
      <c r="AK758" s="16"/>
      <c r="AL758" s="16"/>
      <c r="AM758" s="16"/>
      <c r="AN758" s="16"/>
      <c r="AO758" s="16"/>
      <c r="AP758" s="16"/>
      <c r="AQ758" s="16"/>
      <c r="AR758" s="16"/>
      <c r="AS758" s="16"/>
      <c r="AT758" s="16"/>
      <c r="AU758" s="16"/>
      <c r="AV758" s="16"/>
      <c r="AW758" s="16"/>
      <c r="AX758" s="16"/>
      <c r="AY758" s="16"/>
      <c r="AZ758" s="16"/>
      <c r="BA758" s="16"/>
      <c r="BB758" s="16"/>
      <c r="BC758" s="16"/>
      <c r="BD758" s="16"/>
      <c r="BE758" s="16"/>
      <c r="BF758" s="16">
        <v>1</v>
      </c>
      <c r="BG758" s="16"/>
      <c r="BH758" s="16"/>
      <c r="BI758" s="16"/>
      <c r="BJ758" s="16"/>
      <c r="BK758" s="16"/>
      <c r="BL758" s="16"/>
      <c r="BM758" s="16"/>
      <c r="BN758" s="16"/>
      <c r="BO758" s="16"/>
      <c r="BP758" s="16"/>
      <c r="BQ758" s="16"/>
      <c r="BR758" s="16"/>
      <c r="BS758" s="16"/>
      <c r="BT758" s="16"/>
      <c r="BU758" s="16"/>
      <c r="BV758" s="16"/>
      <c r="BW758" s="16"/>
      <c r="BX758" s="16"/>
      <c r="BY758" s="16"/>
      <c r="BZ758" s="16"/>
      <c r="CA758" s="16"/>
      <c r="CB758" s="16"/>
      <c r="CC758" s="16"/>
      <c r="CD758" s="16"/>
      <c r="CE758" s="16"/>
      <c r="CF758" s="16"/>
      <c r="CG758" s="16"/>
      <c r="CH758" s="16"/>
      <c r="CI758" s="16"/>
      <c r="CJ758" s="16"/>
      <c r="CK758" s="16"/>
      <c r="CL758" s="16"/>
      <c r="CM758" s="16"/>
      <c r="CN758" s="16"/>
      <c r="CO758" s="16"/>
      <c r="CP758" s="16"/>
      <c r="CQ758" s="16"/>
      <c r="CR758" s="16"/>
      <c r="CS758" s="16"/>
      <c r="CT758" s="16"/>
      <c r="CU758" s="16"/>
      <c r="CV758" s="16"/>
      <c r="CW758" s="16"/>
      <c r="CX758" s="16"/>
      <c r="CY758" s="16"/>
      <c r="CZ758" s="16"/>
      <c r="DA758" s="16"/>
      <c r="DB758" s="16"/>
      <c r="DC758" s="16"/>
      <c r="DD758" s="16"/>
      <c r="DE758" s="16"/>
      <c r="DF758" s="16"/>
      <c r="DG758" s="16"/>
      <c r="DH758" s="16"/>
      <c r="DI758" s="16"/>
      <c r="DJ758" s="16"/>
      <c r="DK758" s="16"/>
      <c r="LK758" t="s">
        <v>15</v>
      </c>
      <c r="LL758">
        <v>240000</v>
      </c>
      <c r="LM758" t="s">
        <v>12</v>
      </c>
    </row>
    <row r="759" spans="1:325" ht="15.75" thickBot="1" x14ac:dyDescent="0.3">
      <c r="A759" s="9" t="s">
        <v>12</v>
      </c>
      <c r="B759" s="10" t="s">
        <v>61</v>
      </c>
      <c r="C759" s="10" t="s">
        <v>38</v>
      </c>
      <c r="D759" s="11">
        <v>44122.198611111111</v>
      </c>
      <c r="E759" s="11">
        <f>DATE(YEAR($D759),MONTH($D759)-1,DAY($D759))</f>
        <v>44092</v>
      </c>
      <c r="F759" s="11">
        <f>DATE(YEAR($E759),MONTH($E759),DAY($E759)+$LL759*30.4/650)</f>
        <v>44933</v>
      </c>
      <c r="G759" s="11">
        <f>DATE(YEAR($F759),MONTH($F759),DAY($F759)+$LL759*30.4/650)</f>
        <v>45774</v>
      </c>
      <c r="H759" s="11">
        <f>DATE(YEAR($G759),MONTH($G759),DAY($G759)+$LL759*30.4/650)</f>
        <v>46615</v>
      </c>
      <c r="I759" s="11">
        <f>DATE(YEAR($H759),MONTH($H759),DAY($H759)+$LL759*30.4/650)</f>
        <v>47456</v>
      </c>
      <c r="J759" s="12">
        <f>DATE(YEAR($I759),MONTH($I759),DAY($I759)+$LL759*30.4/650)</f>
        <v>48297</v>
      </c>
      <c r="K759" s="15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  <c r="AF759" s="16"/>
      <c r="AG759" s="16"/>
      <c r="AH759" s="16"/>
      <c r="AI759" s="16"/>
      <c r="AJ759" s="16"/>
      <c r="AK759" s="16"/>
      <c r="AL759" s="16"/>
      <c r="AM759" s="16"/>
      <c r="AN759" s="16"/>
      <c r="AO759" s="16"/>
      <c r="AP759" s="16"/>
      <c r="AQ759" s="16"/>
      <c r="AR759" s="16"/>
      <c r="AS759" s="16"/>
      <c r="AT759" s="16">
        <v>1</v>
      </c>
      <c r="AU759" s="16"/>
      <c r="AV759" s="16"/>
      <c r="AW759" s="16"/>
      <c r="AX759" s="16"/>
      <c r="AY759" s="16"/>
      <c r="AZ759" s="16"/>
      <c r="BA759" s="16"/>
      <c r="BB759" s="16"/>
      <c r="BC759" s="16"/>
      <c r="BD759" s="16"/>
      <c r="BE759" s="16"/>
      <c r="BF759" s="16"/>
      <c r="BG759" s="16"/>
      <c r="BH759" s="16"/>
      <c r="BI759" s="16"/>
      <c r="BJ759" s="16"/>
      <c r="BK759" s="16"/>
      <c r="BL759" s="16"/>
      <c r="BM759" s="16"/>
      <c r="BN759" s="16"/>
      <c r="BO759" s="16"/>
      <c r="BP759" s="16"/>
      <c r="BQ759" s="16"/>
      <c r="BR759" s="16"/>
      <c r="BS759" s="16"/>
      <c r="BT759" s="16"/>
      <c r="BU759" s="16"/>
      <c r="BV759" s="16"/>
      <c r="BW759" s="16"/>
      <c r="BX759" s="16"/>
      <c r="BY759" s="16"/>
      <c r="BZ759" s="16"/>
      <c r="CA759" s="16"/>
      <c r="CB759" s="16"/>
      <c r="CC759" s="16"/>
      <c r="CD759" s="16"/>
      <c r="CE759" s="16"/>
      <c r="CF759" s="16"/>
      <c r="CG759" s="16"/>
      <c r="CH759" s="16"/>
      <c r="CI759" s="16"/>
      <c r="CJ759" s="16"/>
      <c r="CK759" s="16"/>
      <c r="CL759" s="16"/>
      <c r="CM759" s="16"/>
      <c r="CN759" s="16"/>
      <c r="CO759" s="16"/>
      <c r="CP759" s="16"/>
      <c r="CQ759" s="16"/>
      <c r="CR759" s="16"/>
      <c r="CS759" s="16"/>
      <c r="CT759" s="16"/>
      <c r="CU759" s="16"/>
      <c r="CV759" s="16"/>
      <c r="CW759" s="16"/>
      <c r="CX759" s="16"/>
      <c r="CY759" s="16"/>
      <c r="CZ759" s="16"/>
      <c r="DA759" s="16"/>
      <c r="DB759" s="16"/>
      <c r="DC759" s="16"/>
      <c r="DD759" s="16"/>
      <c r="DE759" s="16"/>
      <c r="DF759" s="16"/>
      <c r="DG759" s="16"/>
      <c r="DH759" s="16"/>
      <c r="DI759" s="16"/>
      <c r="DJ759" s="16"/>
      <c r="DK759" s="16"/>
      <c r="LK759" t="s">
        <v>28</v>
      </c>
      <c r="LL759">
        <v>18000</v>
      </c>
      <c r="LM759" t="s">
        <v>12</v>
      </c>
    </row>
    <row r="760" spans="1:325" ht="15.75" thickBot="1" x14ac:dyDescent="0.3">
      <c r="A760" s="9" t="s">
        <v>12</v>
      </c>
      <c r="B760" s="10" t="s">
        <v>61</v>
      </c>
      <c r="C760" s="10" t="s">
        <v>35</v>
      </c>
      <c r="D760" s="11">
        <v>44209.392361111109</v>
      </c>
      <c r="E760" s="11">
        <f>DATE(YEAR($D760),MONTH($D760)-1,DAY($D760))</f>
        <v>44178</v>
      </c>
      <c r="F760" s="11">
        <f>DATE(YEAR($E760),MONTH($E760),DAY($E760)+$LL760*30.4/10000)</f>
        <v>44907</v>
      </c>
      <c r="G760" s="11">
        <f>DATE(YEAR($F760),MONTH($F760),DAY($F760)+$LL760*30.4/10000)</f>
        <v>45636</v>
      </c>
      <c r="H760" s="11">
        <f>DATE(YEAR($G760),MONTH($G760),DAY($G760)+$LL760*30.4/10000)</f>
        <v>46365</v>
      </c>
      <c r="I760" s="11">
        <f>DATE(YEAR($H760),MONTH($H760),DAY($H760)+$LL760*30.4/10000)</f>
        <v>47094</v>
      </c>
      <c r="J760" s="12">
        <f>DATE(YEAR($I760),MONTH($I760),DAY($I760)+$LL760*30.4/10000)</f>
        <v>47823</v>
      </c>
      <c r="K760" s="15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  <c r="AF760" s="16"/>
      <c r="AG760" s="16"/>
      <c r="AH760" s="16"/>
      <c r="AI760" s="16"/>
      <c r="AJ760" s="16"/>
      <c r="AK760" s="16"/>
      <c r="AL760" s="16"/>
      <c r="AM760" s="16"/>
      <c r="AN760" s="16"/>
      <c r="AO760" s="16"/>
      <c r="AP760" s="16"/>
      <c r="AQ760" s="16"/>
      <c r="AR760" s="16"/>
      <c r="AS760" s="16"/>
      <c r="AT760" s="16"/>
      <c r="AU760" s="16"/>
      <c r="AV760" s="16"/>
      <c r="AW760" s="16"/>
      <c r="AX760" s="16"/>
      <c r="AY760" s="16"/>
      <c r="AZ760" s="16"/>
      <c r="BA760" s="16"/>
      <c r="BB760" s="16"/>
      <c r="BC760" s="16"/>
      <c r="BD760" s="16"/>
      <c r="BE760" s="16"/>
      <c r="BF760" s="16">
        <v>1</v>
      </c>
      <c r="BG760" s="16"/>
      <c r="BH760" s="16"/>
      <c r="BI760" s="16"/>
      <c r="BJ760" s="16"/>
      <c r="BK760" s="16"/>
      <c r="BL760" s="16"/>
      <c r="BM760" s="16"/>
      <c r="BN760" s="16"/>
      <c r="BO760" s="16"/>
      <c r="BP760" s="16"/>
      <c r="BQ760" s="16"/>
      <c r="BR760" s="16"/>
      <c r="BS760" s="16"/>
      <c r="BT760" s="16"/>
      <c r="BU760" s="16"/>
      <c r="BV760" s="16"/>
      <c r="BW760" s="16"/>
      <c r="BX760" s="16"/>
      <c r="BY760" s="16"/>
      <c r="BZ760" s="16"/>
      <c r="CA760" s="16"/>
      <c r="CB760" s="16"/>
      <c r="CC760" s="16"/>
      <c r="CD760" s="16"/>
      <c r="CE760" s="16"/>
      <c r="CF760" s="16"/>
      <c r="CG760" s="16"/>
      <c r="CH760" s="16"/>
      <c r="CI760" s="16"/>
      <c r="CJ760" s="16"/>
      <c r="CK760" s="16"/>
      <c r="CL760" s="16"/>
      <c r="CM760" s="16"/>
      <c r="CN760" s="16"/>
      <c r="CO760" s="16"/>
      <c r="CP760" s="16"/>
      <c r="CQ760" s="16"/>
      <c r="CR760" s="16"/>
      <c r="CS760" s="16"/>
      <c r="CT760" s="16"/>
      <c r="CU760" s="16"/>
      <c r="CV760" s="16"/>
      <c r="CW760" s="16"/>
      <c r="CX760" s="16"/>
      <c r="CY760" s="16"/>
      <c r="CZ760" s="16"/>
      <c r="DA760" s="16"/>
      <c r="DB760" s="16"/>
      <c r="DC760" s="16"/>
      <c r="DD760" s="16"/>
      <c r="DE760" s="16"/>
      <c r="DF760" s="16"/>
      <c r="DG760" s="16"/>
      <c r="DH760" s="16"/>
      <c r="DI760" s="16"/>
      <c r="DJ760" s="16"/>
      <c r="DK760" s="16"/>
      <c r="LK760" t="s">
        <v>15</v>
      </c>
      <c r="LL760">
        <v>240000</v>
      </c>
      <c r="LM760" t="s">
        <v>12</v>
      </c>
    </row>
    <row r="761" spans="1:325" ht="15.75" thickBot="1" x14ac:dyDescent="0.3">
      <c r="A761" s="9" t="s">
        <v>12</v>
      </c>
      <c r="B761" s="10" t="s">
        <v>61</v>
      </c>
      <c r="C761" s="10" t="s">
        <v>37</v>
      </c>
      <c r="D761" s="11">
        <v>44122.198611111111</v>
      </c>
      <c r="E761" s="11">
        <f>DATE(YEAR($D761),MONTH($D761)-1,DAY($D761))</f>
        <v>44092</v>
      </c>
      <c r="F761" s="11">
        <f>DATE(YEAR($E761),MONTH($E761),DAY($E761)+$LL761*30.4/650)</f>
        <v>44933</v>
      </c>
      <c r="G761" s="11">
        <f>DATE(YEAR($F761),MONTH($F761),DAY($F761)+$LL761*30.4/650)</f>
        <v>45774</v>
      </c>
      <c r="H761" s="11">
        <f>DATE(YEAR($G761),MONTH($G761),DAY($G761)+$LL761*30.4/650)</f>
        <v>46615</v>
      </c>
      <c r="I761" s="11">
        <f>DATE(YEAR($H761),MONTH($H761),DAY($H761)+$LL761*30.4/650)</f>
        <v>47456</v>
      </c>
      <c r="J761" s="12">
        <f>DATE(YEAR($I761),MONTH($I761),DAY($I761)+$LL761*30.4/650)</f>
        <v>48297</v>
      </c>
      <c r="K761" s="15"/>
      <c r="L761" s="16"/>
      <c r="M761" s="16"/>
      <c r="N761" s="16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  <c r="AF761" s="16"/>
      <c r="AG761" s="16"/>
      <c r="AH761" s="16"/>
      <c r="AI761" s="16"/>
      <c r="AJ761" s="16"/>
      <c r="AK761" s="16"/>
      <c r="AL761" s="16"/>
      <c r="AM761" s="16"/>
      <c r="AN761" s="16"/>
      <c r="AO761" s="16"/>
      <c r="AP761" s="16"/>
      <c r="AQ761" s="16"/>
      <c r="AR761" s="16"/>
      <c r="AS761" s="16"/>
      <c r="AT761" s="16">
        <v>1</v>
      </c>
      <c r="AU761" s="16"/>
      <c r="AV761" s="16"/>
      <c r="AW761" s="16"/>
      <c r="AX761" s="16"/>
      <c r="AY761" s="16"/>
      <c r="AZ761" s="16"/>
      <c r="BA761" s="16"/>
      <c r="BB761" s="16"/>
      <c r="BC761" s="16"/>
      <c r="BD761" s="16"/>
      <c r="BE761" s="16"/>
      <c r="BF761" s="16"/>
      <c r="BG761" s="16"/>
      <c r="BH761" s="16"/>
      <c r="BI761" s="16"/>
      <c r="BJ761" s="16"/>
      <c r="BK761" s="16"/>
      <c r="BL761" s="16"/>
      <c r="BM761" s="16"/>
      <c r="BN761" s="16"/>
      <c r="BO761" s="16"/>
      <c r="BP761" s="16"/>
      <c r="BQ761" s="16"/>
      <c r="BR761" s="16"/>
      <c r="BS761" s="16"/>
      <c r="BT761" s="16"/>
      <c r="BU761" s="16"/>
      <c r="BV761" s="16"/>
      <c r="BW761" s="16"/>
      <c r="BX761" s="16"/>
      <c r="BY761" s="16"/>
      <c r="BZ761" s="16"/>
      <c r="CA761" s="16"/>
      <c r="CB761" s="16"/>
      <c r="CC761" s="16"/>
      <c r="CD761" s="16"/>
      <c r="CE761" s="16"/>
      <c r="CF761" s="16"/>
      <c r="CG761" s="16"/>
      <c r="CH761" s="16"/>
      <c r="CI761" s="16"/>
      <c r="CJ761" s="16"/>
      <c r="CK761" s="16"/>
      <c r="CL761" s="16"/>
      <c r="CM761" s="16"/>
      <c r="CN761" s="16"/>
      <c r="CO761" s="16"/>
      <c r="CP761" s="16"/>
      <c r="CQ761" s="16"/>
      <c r="CR761" s="16"/>
      <c r="CS761" s="16"/>
      <c r="CT761" s="16"/>
      <c r="CU761" s="16"/>
      <c r="CV761" s="16"/>
      <c r="CW761" s="16"/>
      <c r="CX761" s="16"/>
      <c r="CY761" s="16"/>
      <c r="CZ761" s="16"/>
      <c r="DA761" s="16"/>
      <c r="DB761" s="16"/>
      <c r="DC761" s="16"/>
      <c r="DD761" s="16"/>
      <c r="DE761" s="16"/>
      <c r="DF761" s="16"/>
      <c r="DG761" s="16"/>
      <c r="DH761" s="16"/>
      <c r="DI761" s="16"/>
      <c r="DJ761" s="16"/>
      <c r="DK761" s="16"/>
      <c r="LK761" t="s">
        <v>28</v>
      </c>
      <c r="LL761">
        <v>18000</v>
      </c>
      <c r="LM761" t="s">
        <v>12</v>
      </c>
    </row>
    <row r="762" spans="1:325" ht="15.75" thickBot="1" x14ac:dyDescent="0.3">
      <c r="A762" s="9" t="s">
        <v>12</v>
      </c>
      <c r="B762" s="10" t="s">
        <v>61</v>
      </c>
      <c r="C762" s="10" t="s">
        <v>36</v>
      </c>
      <c r="D762" s="11">
        <v>44349.393055555556</v>
      </c>
      <c r="E762" s="11">
        <f>DATE(YEAR($D762),MONTH($D762),DAY($D762)-7)</f>
        <v>44342</v>
      </c>
      <c r="F762" s="11">
        <f>DATE(YEAR($E762),MONTH($E762)+$LL762,DAY($E762))</f>
        <v>45469</v>
      </c>
      <c r="G762" s="11">
        <f>DATE(YEAR($F762),MONTH($F762)+$LL762,DAY($F762))</f>
        <v>46594</v>
      </c>
      <c r="H762" s="11">
        <f>DATE(YEAR($G762),MONTH($G762)+$LL762,DAY($G762))</f>
        <v>47721</v>
      </c>
      <c r="I762" s="11">
        <f>DATE(YEAR($H762),MONTH($H762)+$LL762,DAY($H762))</f>
        <v>48848</v>
      </c>
      <c r="J762" s="12">
        <f>DATE(YEAR($I762),MONTH($I762)+$LL762,DAY($I762))</f>
        <v>49974</v>
      </c>
      <c r="K762" s="15"/>
      <c r="L762" s="16"/>
      <c r="M762" s="16"/>
      <c r="N762" s="16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  <c r="AF762" s="16"/>
      <c r="AG762" s="16"/>
      <c r="AH762" s="16"/>
      <c r="AI762" s="16"/>
      <c r="AJ762" s="16"/>
      <c r="AK762" s="16"/>
      <c r="AL762" s="16"/>
      <c r="AM762" s="16"/>
      <c r="AN762" s="16"/>
      <c r="AO762" s="16"/>
      <c r="AP762" s="16"/>
      <c r="AQ762" s="16"/>
      <c r="AR762" s="16"/>
      <c r="AS762" s="16"/>
      <c r="AT762" s="16"/>
      <c r="AU762" s="16"/>
      <c r="AV762" s="16"/>
      <c r="AW762" s="16"/>
      <c r="AX762" s="16"/>
      <c r="AY762" s="16"/>
      <c r="AZ762" s="16"/>
      <c r="BA762" s="16"/>
      <c r="BB762" s="16"/>
      <c r="BC762" s="16"/>
      <c r="BD762" s="16"/>
      <c r="BE762" s="16"/>
      <c r="BF762" s="16"/>
      <c r="BG762" s="16"/>
      <c r="BH762" s="16"/>
      <c r="BI762" s="16"/>
      <c r="BJ762" s="16"/>
      <c r="BK762" s="16"/>
      <c r="BL762" s="16"/>
      <c r="BM762" s="16"/>
      <c r="BN762" s="16"/>
      <c r="BO762" s="16"/>
      <c r="BP762" s="16"/>
      <c r="BQ762" s="16"/>
      <c r="BR762" s="16"/>
      <c r="BS762" s="16"/>
      <c r="BT762" s="16"/>
      <c r="BU762" s="16"/>
      <c r="BV762" s="16"/>
      <c r="BW762" s="16"/>
      <c r="BX762" s="16"/>
      <c r="BY762" s="16"/>
      <c r="BZ762" s="16"/>
      <c r="CA762" s="16"/>
      <c r="CB762" s="16"/>
      <c r="CC762" s="16"/>
      <c r="CD762" s="16">
        <v>1</v>
      </c>
      <c r="CE762" s="16"/>
      <c r="CF762" s="16"/>
      <c r="CG762" s="16"/>
      <c r="CH762" s="16"/>
      <c r="CI762" s="16"/>
      <c r="CJ762" s="16"/>
      <c r="CK762" s="16"/>
      <c r="CL762" s="16"/>
      <c r="CM762" s="16"/>
      <c r="CN762" s="16"/>
      <c r="CO762" s="16"/>
      <c r="CP762" s="16"/>
      <c r="CQ762" s="16"/>
      <c r="CR762" s="16"/>
      <c r="CS762" s="16"/>
      <c r="CT762" s="16"/>
      <c r="CU762" s="16"/>
      <c r="CV762" s="16"/>
      <c r="CW762" s="16"/>
      <c r="CX762" s="16"/>
      <c r="CY762" s="16"/>
      <c r="CZ762" s="16"/>
      <c r="DA762" s="16"/>
      <c r="DB762" s="16"/>
      <c r="DC762" s="16"/>
      <c r="DD762" s="16"/>
      <c r="DE762" s="16"/>
      <c r="DF762" s="16"/>
      <c r="DG762" s="16"/>
      <c r="DH762" s="16"/>
      <c r="DI762" s="16"/>
      <c r="DJ762" s="16"/>
      <c r="DK762" s="16"/>
      <c r="LK762" t="s">
        <v>18</v>
      </c>
      <c r="LL762">
        <v>37</v>
      </c>
      <c r="LM762" t="s">
        <v>12</v>
      </c>
    </row>
    <row r="763" spans="1:325" ht="15.75" thickBot="1" x14ac:dyDescent="0.3">
      <c r="A763" s="9" t="s">
        <v>12</v>
      </c>
      <c r="B763" s="10" t="s">
        <v>61</v>
      </c>
      <c r="C763" s="10" t="s">
        <v>40</v>
      </c>
      <c r="D763" s="11">
        <v>48027.386111111111</v>
      </c>
      <c r="E763" s="11">
        <f>DATE(YEAR($D763),MONTH($D763)-2,DAY($D763))</f>
        <v>47966</v>
      </c>
      <c r="F763" s="11">
        <f>DATE(YEAR($E763)+$LL763,MONTH($E763),DAY($E763))</f>
        <v>52349</v>
      </c>
      <c r="G763" s="11">
        <f>DATE(YEAR($F763)+$LL763,MONTH($F763),DAY($F763))</f>
        <v>56732</v>
      </c>
      <c r="H763" s="11">
        <f>DATE(YEAR($G763)+$LL763,MONTH($G763),DAY($G763))</f>
        <v>61115</v>
      </c>
      <c r="I763" s="11">
        <f>DATE(YEAR($H763)+$LL763,MONTH($H763),DAY($H763))</f>
        <v>65498</v>
      </c>
      <c r="J763" s="12">
        <f>DATE(YEAR($I763)+$LL763,MONTH($I763),DAY($I763))</f>
        <v>69881</v>
      </c>
      <c r="K763" s="15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  <c r="AF763" s="16"/>
      <c r="AG763" s="16"/>
      <c r="AH763" s="16"/>
      <c r="AI763" s="16"/>
      <c r="AJ763" s="16"/>
      <c r="AK763" s="16"/>
      <c r="AL763" s="16"/>
      <c r="AM763" s="16"/>
      <c r="AN763" s="16"/>
      <c r="AO763" s="16"/>
      <c r="AP763" s="16"/>
      <c r="AQ763" s="16"/>
      <c r="AR763" s="16"/>
      <c r="AS763" s="16"/>
      <c r="AT763" s="16"/>
      <c r="AU763" s="16"/>
      <c r="AV763" s="16"/>
      <c r="AW763" s="16"/>
      <c r="AX763" s="16"/>
      <c r="AY763" s="16"/>
      <c r="AZ763" s="16"/>
      <c r="BA763" s="16"/>
      <c r="BB763" s="16"/>
      <c r="BC763" s="16"/>
      <c r="BD763" s="16"/>
      <c r="BE763" s="16"/>
      <c r="BF763" s="16"/>
      <c r="BG763" s="16"/>
      <c r="BH763" s="16"/>
      <c r="BI763" s="16"/>
      <c r="BJ763" s="16"/>
      <c r="BK763" s="16"/>
      <c r="BL763" s="16"/>
      <c r="BM763" s="16"/>
      <c r="BN763" s="16"/>
      <c r="BO763" s="16"/>
      <c r="BP763" s="16"/>
      <c r="BQ763" s="16"/>
      <c r="BR763" s="16"/>
      <c r="BS763" s="16"/>
      <c r="BT763" s="16"/>
      <c r="BU763" s="16"/>
      <c r="BV763" s="16"/>
      <c r="BW763" s="16"/>
      <c r="BX763" s="16"/>
      <c r="BY763" s="16"/>
      <c r="BZ763" s="16"/>
      <c r="CA763" s="16"/>
      <c r="CB763" s="16"/>
      <c r="CC763" s="16"/>
      <c r="CD763" s="16"/>
      <c r="CE763" s="16"/>
      <c r="CF763" s="16"/>
      <c r="CG763" s="16"/>
      <c r="CH763" s="16"/>
      <c r="CI763" s="16"/>
      <c r="CJ763" s="16"/>
      <c r="CK763" s="16"/>
      <c r="CL763" s="16"/>
      <c r="CM763" s="16"/>
      <c r="CN763" s="16"/>
      <c r="CO763" s="16"/>
      <c r="CP763" s="16"/>
      <c r="CQ763" s="16"/>
      <c r="CR763" s="16"/>
      <c r="CS763" s="16"/>
      <c r="CT763" s="16"/>
      <c r="CU763" s="16"/>
      <c r="CV763" s="16"/>
      <c r="CW763" s="16"/>
      <c r="CX763" s="16"/>
      <c r="CY763" s="16"/>
      <c r="CZ763" s="16"/>
      <c r="DA763" s="16"/>
      <c r="DB763" s="16"/>
      <c r="DC763" s="16"/>
      <c r="DD763" s="16"/>
      <c r="DE763" s="16"/>
      <c r="DF763" s="16"/>
      <c r="DG763" s="16"/>
      <c r="DH763" s="16"/>
      <c r="DI763" s="16"/>
      <c r="DJ763" s="16"/>
      <c r="DK763" s="16"/>
      <c r="LK763" t="s">
        <v>16</v>
      </c>
      <c r="LL763">
        <v>12</v>
      </c>
      <c r="LM763" t="s">
        <v>12</v>
      </c>
    </row>
    <row r="764" spans="1:325" ht="15.75" thickBot="1" x14ac:dyDescent="0.3">
      <c r="A764" s="9" t="s">
        <v>12</v>
      </c>
      <c r="B764" s="10" t="s">
        <v>61</v>
      </c>
      <c r="C764" s="10" t="s">
        <v>41</v>
      </c>
      <c r="D764" s="11">
        <v>44209.392361111109</v>
      </c>
      <c r="E764" s="11">
        <f>DATE(YEAR($D764),MONTH($D764)-1,DAY($D764))</f>
        <v>44178</v>
      </c>
      <c r="F764" s="11">
        <f>DATE(YEAR($E764),MONTH($E764),DAY($E764)+$LL764*30.4/10000)</f>
        <v>44907</v>
      </c>
      <c r="G764" s="11">
        <f>DATE(YEAR($F764),MONTH($F764),DAY($F764)+$LL764*30.4/10000)</f>
        <v>45636</v>
      </c>
      <c r="H764" s="11">
        <f>DATE(YEAR($G764),MONTH($G764),DAY($G764)+$LL764*30.4/10000)</f>
        <v>46365</v>
      </c>
      <c r="I764" s="11">
        <f>DATE(YEAR($H764),MONTH($H764),DAY($H764)+$LL764*30.4/10000)</f>
        <v>47094</v>
      </c>
      <c r="J764" s="12">
        <f>DATE(YEAR($I764),MONTH($I764),DAY($I764)+$LL764*30.4/10000)</f>
        <v>47823</v>
      </c>
      <c r="K764" s="15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  <c r="AF764" s="16"/>
      <c r="AG764" s="16"/>
      <c r="AH764" s="16"/>
      <c r="AI764" s="16"/>
      <c r="AJ764" s="16"/>
      <c r="AK764" s="16"/>
      <c r="AL764" s="16"/>
      <c r="AM764" s="16"/>
      <c r="AN764" s="16"/>
      <c r="AO764" s="16"/>
      <c r="AP764" s="16"/>
      <c r="AQ764" s="16"/>
      <c r="AR764" s="16"/>
      <c r="AS764" s="16"/>
      <c r="AT764" s="16"/>
      <c r="AU764" s="16"/>
      <c r="AV764" s="16"/>
      <c r="AW764" s="16"/>
      <c r="AX764" s="16"/>
      <c r="AY764" s="16"/>
      <c r="AZ764" s="16"/>
      <c r="BA764" s="16"/>
      <c r="BB764" s="16"/>
      <c r="BC764" s="16"/>
      <c r="BD764" s="16"/>
      <c r="BE764" s="16"/>
      <c r="BF764" s="16">
        <v>1</v>
      </c>
      <c r="BG764" s="16"/>
      <c r="BH764" s="16"/>
      <c r="BI764" s="16"/>
      <c r="BJ764" s="16"/>
      <c r="BK764" s="16"/>
      <c r="BL764" s="16"/>
      <c r="BM764" s="16"/>
      <c r="BN764" s="16"/>
      <c r="BO764" s="16"/>
      <c r="BP764" s="16"/>
      <c r="BQ764" s="16"/>
      <c r="BR764" s="16"/>
      <c r="BS764" s="16"/>
      <c r="BT764" s="16"/>
      <c r="BU764" s="16"/>
      <c r="BV764" s="16"/>
      <c r="BW764" s="16"/>
      <c r="BX764" s="16"/>
      <c r="BY764" s="16"/>
      <c r="BZ764" s="16"/>
      <c r="CA764" s="16"/>
      <c r="CB764" s="16"/>
      <c r="CC764" s="16"/>
      <c r="CD764" s="16"/>
      <c r="CE764" s="16"/>
      <c r="CF764" s="16"/>
      <c r="CG764" s="16"/>
      <c r="CH764" s="16"/>
      <c r="CI764" s="16"/>
      <c r="CJ764" s="16"/>
      <c r="CK764" s="16"/>
      <c r="CL764" s="16"/>
      <c r="CM764" s="16"/>
      <c r="CN764" s="16"/>
      <c r="CO764" s="16"/>
      <c r="CP764" s="16"/>
      <c r="CQ764" s="16"/>
      <c r="CR764" s="16"/>
      <c r="CS764" s="16"/>
      <c r="CT764" s="16"/>
      <c r="CU764" s="16"/>
      <c r="CV764" s="16"/>
      <c r="CW764" s="16"/>
      <c r="CX764" s="16"/>
      <c r="CY764" s="16"/>
      <c r="CZ764" s="16"/>
      <c r="DA764" s="16"/>
      <c r="DB764" s="16"/>
      <c r="DC764" s="16"/>
      <c r="DD764" s="16"/>
      <c r="DE764" s="16"/>
      <c r="DF764" s="16"/>
      <c r="DG764" s="16"/>
      <c r="DH764" s="16"/>
      <c r="DI764" s="16"/>
      <c r="DJ764" s="16"/>
      <c r="DK764" s="16"/>
      <c r="LK764" t="s">
        <v>15</v>
      </c>
      <c r="LL764">
        <v>240000</v>
      </c>
      <c r="LM764" t="s">
        <v>12</v>
      </c>
    </row>
    <row r="765" spans="1:325" ht="15.75" thickBot="1" x14ac:dyDescent="0.3">
      <c r="A765" s="9" t="s">
        <v>12</v>
      </c>
      <c r="B765" s="10" t="s">
        <v>61</v>
      </c>
      <c r="C765" s="10" t="s">
        <v>33</v>
      </c>
      <c r="D765" s="11">
        <v>46143.244444444441</v>
      </c>
      <c r="E765" s="11">
        <f>DATE(YEAR($D765),MONTH($D765)-1,DAY($D765))</f>
        <v>46113</v>
      </c>
      <c r="F765" s="11">
        <f>DATE(YEAR($E765),MONTH($E765),DAY($E765)+$LL765/10)</f>
        <v>46713</v>
      </c>
      <c r="G765" s="11">
        <f>DATE(YEAR($F765),MONTH($F765),DAY($F765)+$LL765/10)</f>
        <v>47313</v>
      </c>
      <c r="H765" s="11">
        <f>DATE(YEAR($G765),MONTH($G765),DAY($G765)+$LL765/10)</f>
        <v>47913</v>
      </c>
      <c r="I765" s="11">
        <f>DATE(YEAR($H765),MONTH($H765),DAY($H765)+$LL765/10)</f>
        <v>48513</v>
      </c>
      <c r="J765" s="12">
        <f>DATE(YEAR($I765),MONTH($I765),DAY($I765)+$LL765/10)</f>
        <v>49113</v>
      </c>
      <c r="K765" s="15"/>
      <c r="L765" s="16"/>
      <c r="M765" s="16"/>
      <c r="N765" s="16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  <c r="AF765" s="16"/>
      <c r="AG765" s="16"/>
      <c r="AH765" s="16"/>
      <c r="AI765" s="16"/>
      <c r="AJ765" s="16"/>
      <c r="AK765" s="16"/>
      <c r="AL765" s="16"/>
      <c r="AM765" s="16"/>
      <c r="AN765" s="16"/>
      <c r="AO765" s="16"/>
      <c r="AP765" s="16"/>
      <c r="AQ765" s="16"/>
      <c r="AR765" s="16"/>
      <c r="AS765" s="16"/>
      <c r="AT765" s="16"/>
      <c r="AU765" s="16"/>
      <c r="AV765" s="16"/>
      <c r="AW765" s="16"/>
      <c r="AX765" s="16"/>
      <c r="AY765" s="16"/>
      <c r="AZ765" s="16"/>
      <c r="BA765" s="16"/>
      <c r="BB765" s="16"/>
      <c r="BC765" s="16"/>
      <c r="BD765" s="16"/>
      <c r="BE765" s="16"/>
      <c r="BF765" s="16"/>
      <c r="BG765" s="16"/>
      <c r="BH765" s="16"/>
      <c r="BI765" s="16"/>
      <c r="BJ765" s="16"/>
      <c r="BK765" s="16"/>
      <c r="BL765" s="16"/>
      <c r="BM765" s="16"/>
      <c r="BN765" s="16"/>
      <c r="BO765" s="16"/>
      <c r="BP765" s="16"/>
      <c r="BQ765" s="16"/>
      <c r="BR765" s="16"/>
      <c r="BS765" s="16"/>
      <c r="BT765" s="16"/>
      <c r="BU765" s="16"/>
      <c r="BV765" s="16"/>
      <c r="BW765" s="16"/>
      <c r="BX765" s="16"/>
      <c r="BY765" s="16"/>
      <c r="BZ765" s="16"/>
      <c r="CA765" s="16"/>
      <c r="CB765" s="16"/>
      <c r="CC765" s="16"/>
      <c r="CD765" s="16"/>
      <c r="CE765" s="16"/>
      <c r="CF765" s="16"/>
      <c r="CG765" s="16"/>
      <c r="CH765" s="16"/>
      <c r="CI765" s="16"/>
      <c r="CJ765" s="16"/>
      <c r="CK765" s="16"/>
      <c r="CL765" s="16"/>
      <c r="CM765" s="16"/>
      <c r="CN765" s="16"/>
      <c r="CO765" s="16"/>
      <c r="CP765" s="16"/>
      <c r="CQ765" s="16"/>
      <c r="CR765" s="16"/>
      <c r="CS765" s="16"/>
      <c r="CT765" s="16"/>
      <c r="CU765" s="16"/>
      <c r="CV765" s="16"/>
      <c r="CW765" s="16"/>
      <c r="CX765" s="16"/>
      <c r="CY765" s="16"/>
      <c r="CZ765" s="16"/>
      <c r="DA765" s="16"/>
      <c r="DB765" s="16"/>
      <c r="DC765" s="16"/>
      <c r="DD765" s="16"/>
      <c r="DE765" s="16"/>
      <c r="DF765" s="16"/>
      <c r="DG765" s="16"/>
      <c r="DH765" s="16"/>
      <c r="DI765" s="16"/>
      <c r="DJ765" s="16"/>
      <c r="DK765" s="16"/>
      <c r="LK765" t="s">
        <v>21</v>
      </c>
      <c r="LL765">
        <v>6000</v>
      </c>
      <c r="LM765" t="s">
        <v>12</v>
      </c>
    </row>
    <row r="766" spans="1:325" ht="15.75" thickBot="1" x14ac:dyDescent="0.3">
      <c r="A766" s="9" t="s">
        <v>12</v>
      </c>
      <c r="B766" s="10" t="s">
        <v>61</v>
      </c>
      <c r="C766" s="10" t="s">
        <v>32</v>
      </c>
      <c r="D766" s="11">
        <v>44078.755555555559</v>
      </c>
      <c r="E766" s="11">
        <f>DATE(YEAR($D766),MONTH($D766)-1,DAY($D766))</f>
        <v>44047</v>
      </c>
      <c r="F766" s="11">
        <f>DATE(YEAR($E766),MONTH($E766),DAY($E766)+$LL766*30.4/10000)</f>
        <v>44776</v>
      </c>
      <c r="G766" s="11">
        <f>DATE(YEAR($F766),MONTH($F766),DAY($F766)+$LL766*30.4/10000)</f>
        <v>45505</v>
      </c>
      <c r="H766" s="11">
        <f>DATE(YEAR($G766),MONTH($G766),DAY($G766)+$LL766*30.4/10000)</f>
        <v>46234</v>
      </c>
      <c r="I766" s="11">
        <f>DATE(YEAR($H766),MONTH($H766),DAY($H766)+$LL766*30.4/10000)</f>
        <v>46963</v>
      </c>
      <c r="J766" s="12">
        <f>DATE(YEAR($I766),MONTH($I766),DAY($I766)+$LL766*30.4/10000)</f>
        <v>47692</v>
      </c>
      <c r="K766" s="15"/>
      <c r="L766" s="16"/>
      <c r="M766" s="16"/>
      <c r="N766" s="16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  <c r="AF766" s="16"/>
      <c r="AG766" s="16"/>
      <c r="AH766" s="16"/>
      <c r="AI766" s="16"/>
      <c r="AJ766" s="16"/>
      <c r="AK766" s="16"/>
      <c r="AL766" s="16"/>
      <c r="AM766" s="16"/>
      <c r="AN766" s="16">
        <v>1</v>
      </c>
      <c r="AO766" s="16"/>
      <c r="AP766" s="16"/>
      <c r="AQ766" s="16"/>
      <c r="AR766" s="16"/>
      <c r="AS766" s="16"/>
      <c r="AT766" s="16"/>
      <c r="AU766" s="16"/>
      <c r="AV766" s="16"/>
      <c r="AW766" s="16"/>
      <c r="AX766" s="16"/>
      <c r="AY766" s="16"/>
      <c r="AZ766" s="16"/>
      <c r="BA766" s="16"/>
      <c r="BB766" s="16"/>
      <c r="BC766" s="16"/>
      <c r="BD766" s="16"/>
      <c r="BE766" s="16"/>
      <c r="BF766" s="16"/>
      <c r="BG766" s="16"/>
      <c r="BH766" s="16"/>
      <c r="BI766" s="16"/>
      <c r="BJ766" s="16"/>
      <c r="BK766" s="16"/>
      <c r="BL766" s="16"/>
      <c r="BM766" s="16"/>
      <c r="BN766" s="16"/>
      <c r="BO766" s="16"/>
      <c r="BP766" s="16"/>
      <c r="BQ766" s="16"/>
      <c r="BR766" s="16"/>
      <c r="BS766" s="16"/>
      <c r="BT766" s="16"/>
      <c r="BU766" s="16"/>
      <c r="BV766" s="16"/>
      <c r="BW766" s="16"/>
      <c r="BX766" s="16"/>
      <c r="BY766" s="16"/>
      <c r="BZ766" s="16"/>
      <c r="CA766" s="16"/>
      <c r="CB766" s="16"/>
      <c r="CC766" s="16"/>
      <c r="CD766" s="16"/>
      <c r="CE766" s="16"/>
      <c r="CF766" s="16"/>
      <c r="CG766" s="16"/>
      <c r="CH766" s="16"/>
      <c r="CI766" s="16"/>
      <c r="CJ766" s="16"/>
      <c r="CK766" s="16"/>
      <c r="CL766" s="16"/>
      <c r="CM766" s="16"/>
      <c r="CN766" s="16"/>
      <c r="CO766" s="16"/>
      <c r="CP766" s="16"/>
      <c r="CQ766" s="16"/>
      <c r="CR766" s="16"/>
      <c r="CS766" s="16"/>
      <c r="CT766" s="16"/>
      <c r="CU766" s="16"/>
      <c r="CV766" s="16"/>
      <c r="CW766" s="16"/>
      <c r="CX766" s="16"/>
      <c r="CY766" s="16"/>
      <c r="CZ766" s="16"/>
      <c r="DA766" s="16"/>
      <c r="DB766" s="16"/>
      <c r="DC766" s="16"/>
      <c r="DD766" s="16"/>
      <c r="DE766" s="16"/>
      <c r="DF766" s="16"/>
      <c r="DG766" s="16"/>
      <c r="DH766" s="16"/>
      <c r="DI766" s="16"/>
      <c r="DJ766" s="16"/>
      <c r="DK766" s="16"/>
      <c r="LK766" t="s">
        <v>15</v>
      </c>
      <c r="LL766">
        <v>240000</v>
      </c>
      <c r="LM766" t="s">
        <v>12</v>
      </c>
    </row>
    <row r="767" spans="1:325" ht="15.75" thickBot="1" x14ac:dyDescent="0.3">
      <c r="A767" s="9" t="s">
        <v>12</v>
      </c>
      <c r="B767" s="10" t="s">
        <v>61</v>
      </c>
      <c r="C767" s="10" t="s">
        <v>33</v>
      </c>
      <c r="D767" s="11">
        <v>43890.886805555558</v>
      </c>
      <c r="E767" s="11">
        <f>DATE(YEAR($D767),MONTH($D767)-1,DAY($D767))</f>
        <v>43859</v>
      </c>
      <c r="F767" s="11">
        <f>DATE(YEAR($E767),MONTH($E767),DAY($E767)+$LL767/10)</f>
        <v>44459</v>
      </c>
      <c r="G767" s="11">
        <f>DATE(YEAR($F767),MONTH($F767),DAY($F767)+$LL767/10)</f>
        <v>45059</v>
      </c>
      <c r="H767" s="11">
        <f>DATE(YEAR($G767),MONTH($G767),DAY($G767)+$LL767/10)</f>
        <v>45659</v>
      </c>
      <c r="I767" s="11">
        <f>DATE(YEAR($H767),MONTH($H767),DAY($H767)+$LL767/10)</f>
        <v>46259</v>
      </c>
      <c r="J767" s="12">
        <f>DATE(YEAR($I767),MONTH($I767),DAY($I767)+$LL767/10)</f>
        <v>46859</v>
      </c>
      <c r="K767" s="15"/>
      <c r="L767" s="16"/>
      <c r="M767" s="16">
        <v>1</v>
      </c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  <c r="AF767" s="16"/>
      <c r="AG767" s="16"/>
      <c r="AH767" s="16"/>
      <c r="AI767" s="16"/>
      <c r="AJ767" s="16"/>
      <c r="AK767" s="16"/>
      <c r="AL767" s="16"/>
      <c r="AM767" s="16"/>
      <c r="AN767" s="16"/>
      <c r="AO767" s="16"/>
      <c r="AP767" s="16"/>
      <c r="AQ767" s="16"/>
      <c r="AR767" s="16"/>
      <c r="AS767" s="16"/>
      <c r="AT767" s="16"/>
      <c r="AU767" s="16"/>
      <c r="AV767" s="16"/>
      <c r="AW767" s="16"/>
      <c r="AX767" s="16"/>
      <c r="AY767" s="16"/>
      <c r="AZ767" s="16"/>
      <c r="BA767" s="16"/>
      <c r="BB767" s="16"/>
      <c r="BC767" s="16"/>
      <c r="BD767" s="16"/>
      <c r="BE767" s="16"/>
      <c r="BF767" s="16"/>
      <c r="BG767" s="16"/>
      <c r="BH767" s="16"/>
      <c r="BI767" s="16"/>
      <c r="BJ767" s="16"/>
      <c r="BK767" s="16"/>
      <c r="BL767" s="16"/>
      <c r="BM767" s="16"/>
      <c r="BN767" s="16"/>
      <c r="BO767" s="16"/>
      <c r="BP767" s="16"/>
      <c r="BQ767" s="16"/>
      <c r="BR767" s="16"/>
      <c r="BS767" s="16"/>
      <c r="BT767" s="16"/>
      <c r="BU767" s="16"/>
      <c r="BV767" s="16"/>
      <c r="BW767" s="16"/>
      <c r="BX767" s="16"/>
      <c r="BY767" s="16"/>
      <c r="BZ767" s="16"/>
      <c r="CA767" s="16"/>
      <c r="CB767" s="16"/>
      <c r="CC767" s="16"/>
      <c r="CD767" s="16"/>
      <c r="CE767" s="16"/>
      <c r="CF767" s="16"/>
      <c r="CG767" s="16"/>
      <c r="CH767" s="16"/>
      <c r="CI767" s="16"/>
      <c r="CJ767" s="16"/>
      <c r="CK767" s="16"/>
      <c r="CL767" s="16"/>
      <c r="CM767" s="16"/>
      <c r="CN767" s="16"/>
      <c r="CO767" s="16"/>
      <c r="CP767" s="16"/>
      <c r="CQ767" s="16"/>
      <c r="CR767" s="16"/>
      <c r="CS767" s="16"/>
      <c r="CT767" s="16"/>
      <c r="CU767" s="16">
        <v>1</v>
      </c>
      <c r="CV767" s="16"/>
      <c r="CW767" s="16"/>
      <c r="CX767" s="16"/>
      <c r="CY767" s="16"/>
      <c r="CZ767" s="16"/>
      <c r="DA767" s="16"/>
      <c r="DB767" s="16"/>
      <c r="DC767" s="16"/>
      <c r="DD767" s="16"/>
      <c r="DE767" s="16"/>
      <c r="DF767" s="16"/>
      <c r="DG767" s="16"/>
      <c r="DH767" s="16"/>
      <c r="DI767" s="16"/>
      <c r="DJ767" s="16"/>
      <c r="DK767" s="16"/>
      <c r="LK767" t="s">
        <v>21</v>
      </c>
      <c r="LL767">
        <v>6000</v>
      </c>
      <c r="LM767" t="s">
        <v>12</v>
      </c>
    </row>
    <row r="768" spans="1:325" ht="15.75" thickBot="1" x14ac:dyDescent="0.3">
      <c r="A768" s="9" t="s">
        <v>12</v>
      </c>
      <c r="B768" s="10" t="s">
        <v>61</v>
      </c>
      <c r="C768" s="10" t="s">
        <v>34</v>
      </c>
      <c r="D768" s="11">
        <v>44363.461111111108</v>
      </c>
      <c r="E768" s="11">
        <f>DATE(YEAR($D768),MONTH($D768),DAY($D768)-7)</f>
        <v>44356</v>
      </c>
      <c r="F768" s="11">
        <f>DATE(YEAR($E768),MONTH($E768)+$LL768,DAY($E768))</f>
        <v>45482</v>
      </c>
      <c r="G768" s="11">
        <f>DATE(YEAR($F768),MONTH($F768)+$LL768,DAY($F768))</f>
        <v>46608</v>
      </c>
      <c r="H768" s="11">
        <f>DATE(YEAR($G768),MONTH($G768)+$LL768,DAY($G768))</f>
        <v>47735</v>
      </c>
      <c r="I768" s="11">
        <f>DATE(YEAR($H768),MONTH($H768)+$LL768,DAY($H768))</f>
        <v>48861</v>
      </c>
      <c r="J768" s="12">
        <f>DATE(YEAR($I768),MONTH($I768)+$LL768,DAY($I768))</f>
        <v>49988</v>
      </c>
      <c r="K768" s="15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  <c r="AF768" s="16"/>
      <c r="AG768" s="16"/>
      <c r="AH768" s="16"/>
      <c r="AI768" s="16"/>
      <c r="AJ768" s="16"/>
      <c r="AK768" s="16"/>
      <c r="AL768" s="16"/>
      <c r="AM768" s="16"/>
      <c r="AN768" s="16"/>
      <c r="AO768" s="16"/>
      <c r="AP768" s="16"/>
      <c r="AQ768" s="16"/>
      <c r="AR768" s="16"/>
      <c r="AS768" s="16"/>
      <c r="AT768" s="16"/>
      <c r="AU768" s="16"/>
      <c r="AV768" s="16"/>
      <c r="AW768" s="16"/>
      <c r="AX768" s="16"/>
      <c r="AY768" s="16"/>
      <c r="AZ768" s="16"/>
      <c r="BA768" s="16"/>
      <c r="BB768" s="16"/>
      <c r="BC768" s="16"/>
      <c r="BD768" s="16"/>
      <c r="BE768" s="16"/>
      <c r="BF768" s="16"/>
      <c r="BG768" s="16"/>
      <c r="BH768" s="16"/>
      <c r="BI768" s="16"/>
      <c r="BJ768" s="16"/>
      <c r="BK768" s="16"/>
      <c r="BL768" s="16"/>
      <c r="BM768" s="16"/>
      <c r="BN768" s="16"/>
      <c r="BO768" s="16"/>
      <c r="BP768" s="16"/>
      <c r="BQ768" s="16"/>
      <c r="BR768" s="16"/>
      <c r="BS768" s="16"/>
      <c r="BT768" s="16"/>
      <c r="BU768" s="16"/>
      <c r="BV768" s="16"/>
      <c r="BW768" s="16"/>
      <c r="BX768" s="16"/>
      <c r="BY768" s="16"/>
      <c r="BZ768" s="16"/>
      <c r="CA768" s="16"/>
      <c r="CB768" s="16"/>
      <c r="CC768" s="16"/>
      <c r="CD768" s="16"/>
      <c r="CE768" s="16"/>
      <c r="CF768" s="16">
        <v>1</v>
      </c>
      <c r="CG768" s="16"/>
      <c r="CH768" s="16"/>
      <c r="CI768" s="16"/>
      <c r="CJ768" s="16"/>
      <c r="CK768" s="16"/>
      <c r="CL768" s="16"/>
      <c r="CM768" s="16"/>
      <c r="CN768" s="16"/>
      <c r="CO768" s="16"/>
      <c r="CP768" s="16"/>
      <c r="CQ768" s="16"/>
      <c r="CR768" s="16"/>
      <c r="CS768" s="16"/>
      <c r="CT768" s="16"/>
      <c r="CU768" s="16"/>
      <c r="CV768" s="16"/>
      <c r="CW768" s="16"/>
      <c r="CX768" s="16"/>
      <c r="CY768" s="16"/>
      <c r="CZ768" s="16"/>
      <c r="DA768" s="16"/>
      <c r="DB768" s="16"/>
      <c r="DC768" s="16"/>
      <c r="DD768" s="16"/>
      <c r="DE768" s="16"/>
      <c r="DF768" s="16"/>
      <c r="DG768" s="16"/>
      <c r="DH768" s="16"/>
      <c r="DI768" s="16"/>
      <c r="DJ768" s="16"/>
      <c r="DK768" s="16"/>
      <c r="LK768" t="s">
        <v>18</v>
      </c>
      <c r="LL768">
        <v>37</v>
      </c>
      <c r="LM768" t="s">
        <v>12</v>
      </c>
    </row>
    <row r="769" spans="1:325" ht="15.75" thickBot="1" x14ac:dyDescent="0.3">
      <c r="A769" s="9" t="s">
        <v>12</v>
      </c>
      <c r="B769" s="10" t="s">
        <v>61</v>
      </c>
      <c r="C769" s="10" t="s">
        <v>30</v>
      </c>
      <c r="D769" s="11">
        <v>44048.289583333331</v>
      </c>
      <c r="E769" s="11">
        <f>DATE(YEAR($D769),MONTH($D769),DAY($D769)-7)</f>
        <v>44041</v>
      </c>
      <c r="F769" s="11">
        <f>DATE(YEAR($E769),MONTH($E769)+$LL769,DAY($E769))</f>
        <v>44437</v>
      </c>
      <c r="G769" s="11">
        <f>DATE(YEAR($F769),MONTH($F769)+$LL769,DAY($F769))</f>
        <v>44833</v>
      </c>
      <c r="H769" s="11">
        <f>DATE(YEAR($G769),MONTH($G769)+$LL769,DAY($G769))</f>
        <v>45228</v>
      </c>
      <c r="I769" s="11">
        <f>DATE(YEAR($H769),MONTH($H769)+$LL769,DAY($H769))</f>
        <v>45625</v>
      </c>
      <c r="J769" s="12">
        <f>DATE(YEAR($I769),MONTH($I769)+$LL769,DAY($I769))</f>
        <v>46020</v>
      </c>
      <c r="K769" s="15"/>
      <c r="L769" s="16"/>
      <c r="M769" s="16"/>
      <c r="N769" s="16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  <c r="AF769" s="16"/>
      <c r="AG769" s="16"/>
      <c r="AH769" s="16"/>
      <c r="AI769" s="16"/>
      <c r="AJ769" s="16"/>
      <c r="AK769" s="16"/>
      <c r="AL769" s="16"/>
      <c r="AM769" s="16">
        <v>1</v>
      </c>
      <c r="AN769" s="16"/>
      <c r="AO769" s="16"/>
      <c r="AP769" s="16"/>
      <c r="AQ769" s="16"/>
      <c r="AR769" s="16"/>
      <c r="AS769" s="16"/>
      <c r="AT769" s="16"/>
      <c r="AU769" s="16"/>
      <c r="AV769" s="16"/>
      <c r="AW769" s="16"/>
      <c r="AX769" s="16"/>
      <c r="AY769" s="16"/>
      <c r="AZ769" s="16"/>
      <c r="BA769" s="16"/>
      <c r="BB769" s="16"/>
      <c r="BC769" s="16"/>
      <c r="BD769" s="16"/>
      <c r="BE769" s="16"/>
      <c r="BF769" s="16"/>
      <c r="BG769" s="16"/>
      <c r="BH769" s="16"/>
      <c r="BI769" s="16"/>
      <c r="BJ769" s="16"/>
      <c r="BK769" s="16"/>
      <c r="BL769" s="16"/>
      <c r="BM769" s="16"/>
      <c r="BN769" s="16"/>
      <c r="BO769" s="16"/>
      <c r="BP769" s="16"/>
      <c r="BQ769" s="16"/>
      <c r="BR769" s="16"/>
      <c r="BS769" s="16"/>
      <c r="BT769" s="16"/>
      <c r="BU769" s="16"/>
      <c r="BV769" s="16"/>
      <c r="BW769" s="16"/>
      <c r="BX769" s="16"/>
      <c r="BY769" s="16"/>
      <c r="BZ769" s="16"/>
      <c r="CA769" s="16"/>
      <c r="CB769" s="16"/>
      <c r="CC769" s="16"/>
      <c r="CD769" s="16"/>
      <c r="CE769" s="16"/>
      <c r="CF769" s="16"/>
      <c r="CG769" s="16"/>
      <c r="CH769" s="16"/>
      <c r="CI769" s="16"/>
      <c r="CJ769" s="16"/>
      <c r="CK769" s="16"/>
      <c r="CL769" s="16"/>
      <c r="CM769" s="16"/>
      <c r="CN769" s="16"/>
      <c r="CO769" s="16"/>
      <c r="CP769" s="16"/>
      <c r="CQ769" s="16">
        <v>1</v>
      </c>
      <c r="CR769" s="16"/>
      <c r="CS769" s="16"/>
      <c r="CT769" s="16"/>
      <c r="CU769" s="16"/>
      <c r="CV769" s="16"/>
      <c r="CW769" s="16"/>
      <c r="CX769" s="16"/>
      <c r="CY769" s="16"/>
      <c r="CZ769" s="16"/>
      <c r="DA769" s="16"/>
      <c r="DB769" s="16"/>
      <c r="DC769" s="16"/>
      <c r="DD769" s="16"/>
      <c r="DE769" s="16"/>
      <c r="DF769" s="16"/>
      <c r="DG769" s="16"/>
      <c r="DH769" s="16"/>
      <c r="DI769" s="16"/>
      <c r="DJ769" s="16"/>
      <c r="DK769" s="16"/>
      <c r="LK769" t="s">
        <v>18</v>
      </c>
      <c r="LL769">
        <v>13</v>
      </c>
      <c r="LM769" t="s">
        <v>12</v>
      </c>
    </row>
    <row r="770" spans="1:325" ht="15.75" thickBot="1" x14ac:dyDescent="0.3">
      <c r="A770" s="9" t="s">
        <v>12</v>
      </c>
      <c r="B770" s="10" t="s">
        <v>61</v>
      </c>
      <c r="C770" s="10" t="s">
        <v>29</v>
      </c>
      <c r="D770" s="11">
        <v>44046.429861111108</v>
      </c>
      <c r="E770" s="11">
        <f>DATE(YEAR($D770),MONTH($D770),DAY($D770)-7)</f>
        <v>44039</v>
      </c>
      <c r="F770" s="11">
        <f>DATE(YEAR($E770),MONTH($E770)+$LL770,DAY($E770))</f>
        <v>44435</v>
      </c>
      <c r="G770" s="11">
        <f>DATE(YEAR($F770),MONTH($F770)+$LL770,DAY($F770))</f>
        <v>44831</v>
      </c>
      <c r="H770" s="11">
        <f>DATE(YEAR($G770),MONTH($G770)+$LL770,DAY($G770))</f>
        <v>45226</v>
      </c>
      <c r="I770" s="11">
        <f>DATE(YEAR($H770),MONTH($H770)+$LL770,DAY($H770))</f>
        <v>45623</v>
      </c>
      <c r="J770" s="12">
        <f>DATE(YEAR($I770),MONTH($I770)+$LL770,DAY($I770))</f>
        <v>46018</v>
      </c>
      <c r="K770" s="15"/>
      <c r="L770" s="16"/>
      <c r="M770" s="16"/>
      <c r="N770" s="16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  <c r="AF770" s="16"/>
      <c r="AG770" s="16"/>
      <c r="AH770" s="16"/>
      <c r="AI770" s="16"/>
      <c r="AJ770" s="16"/>
      <c r="AK770" s="16"/>
      <c r="AL770" s="16"/>
      <c r="AM770" s="16">
        <v>1</v>
      </c>
      <c r="AN770" s="16"/>
      <c r="AO770" s="16"/>
      <c r="AP770" s="16"/>
      <c r="AQ770" s="16"/>
      <c r="AR770" s="16"/>
      <c r="AS770" s="16"/>
      <c r="AT770" s="16"/>
      <c r="AU770" s="16"/>
      <c r="AV770" s="16"/>
      <c r="AW770" s="16"/>
      <c r="AX770" s="16"/>
      <c r="AY770" s="16"/>
      <c r="AZ770" s="16"/>
      <c r="BA770" s="16"/>
      <c r="BB770" s="16"/>
      <c r="BC770" s="16"/>
      <c r="BD770" s="16"/>
      <c r="BE770" s="16"/>
      <c r="BF770" s="16"/>
      <c r="BG770" s="16"/>
      <c r="BH770" s="16"/>
      <c r="BI770" s="16"/>
      <c r="BJ770" s="16"/>
      <c r="BK770" s="16"/>
      <c r="BL770" s="16"/>
      <c r="BM770" s="16"/>
      <c r="BN770" s="16"/>
      <c r="BO770" s="16"/>
      <c r="BP770" s="16"/>
      <c r="BQ770" s="16"/>
      <c r="BR770" s="16"/>
      <c r="BS770" s="16"/>
      <c r="BT770" s="16"/>
      <c r="BU770" s="16"/>
      <c r="BV770" s="16"/>
      <c r="BW770" s="16"/>
      <c r="BX770" s="16"/>
      <c r="BY770" s="16"/>
      <c r="BZ770" s="16"/>
      <c r="CA770" s="16"/>
      <c r="CB770" s="16"/>
      <c r="CC770" s="16"/>
      <c r="CD770" s="16"/>
      <c r="CE770" s="16"/>
      <c r="CF770" s="16"/>
      <c r="CG770" s="16"/>
      <c r="CH770" s="16"/>
      <c r="CI770" s="16"/>
      <c r="CJ770" s="16"/>
      <c r="CK770" s="16"/>
      <c r="CL770" s="16"/>
      <c r="CM770" s="16"/>
      <c r="CN770" s="16"/>
      <c r="CO770" s="16"/>
      <c r="CP770" s="16"/>
      <c r="CQ770" s="16">
        <v>1</v>
      </c>
      <c r="CR770" s="16"/>
      <c r="CS770" s="16"/>
      <c r="CT770" s="16"/>
      <c r="CU770" s="16"/>
      <c r="CV770" s="16"/>
      <c r="CW770" s="16"/>
      <c r="CX770" s="16"/>
      <c r="CY770" s="16"/>
      <c r="CZ770" s="16"/>
      <c r="DA770" s="16"/>
      <c r="DB770" s="16"/>
      <c r="DC770" s="16"/>
      <c r="DD770" s="16"/>
      <c r="DE770" s="16"/>
      <c r="DF770" s="16"/>
      <c r="DG770" s="16"/>
      <c r="DH770" s="16"/>
      <c r="DI770" s="16"/>
      <c r="DJ770" s="16"/>
      <c r="DK770" s="16"/>
      <c r="LK770" t="s">
        <v>18</v>
      </c>
      <c r="LL770">
        <v>13</v>
      </c>
      <c r="LM770" t="s">
        <v>12</v>
      </c>
    </row>
    <row r="771" spans="1:325" ht="15.75" thickBot="1" x14ac:dyDescent="0.3">
      <c r="A771" s="9" t="s">
        <v>12</v>
      </c>
      <c r="B771" s="10" t="s">
        <v>61</v>
      </c>
      <c r="C771" s="10" t="s">
        <v>31</v>
      </c>
      <c r="D771" s="11">
        <v>45407.911111111112</v>
      </c>
      <c r="E771" s="11">
        <f t="shared" ref="E771:E780" si="32">DATE(YEAR($D771),MONTH($D771)-1,DAY($D771))</f>
        <v>45376</v>
      </c>
      <c r="F771" s="11">
        <f>DATE(YEAR($E771),MONTH($E771),DAY($E771)+$LL771/10)</f>
        <v>47476</v>
      </c>
      <c r="G771" s="11">
        <f>DATE(YEAR($F771),MONTH($F771),DAY($F771)+$LL771/10)</f>
        <v>49576</v>
      </c>
      <c r="H771" s="11">
        <f>DATE(YEAR($G771),MONTH($G771),DAY($G771)+$LL771/10)</f>
        <v>51676</v>
      </c>
      <c r="I771" s="11">
        <f>DATE(YEAR($H771),MONTH($H771),DAY($H771)+$LL771/10)</f>
        <v>53776</v>
      </c>
      <c r="J771" s="12">
        <f>DATE(YEAR($I771),MONTH($I771),DAY($I771)+$LL771/10)</f>
        <v>55876</v>
      </c>
      <c r="K771" s="15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  <c r="AF771" s="16"/>
      <c r="AG771" s="16"/>
      <c r="AH771" s="16"/>
      <c r="AI771" s="16"/>
      <c r="AJ771" s="16"/>
      <c r="AK771" s="16"/>
      <c r="AL771" s="16"/>
      <c r="AM771" s="16"/>
      <c r="AN771" s="16"/>
      <c r="AO771" s="16"/>
      <c r="AP771" s="16"/>
      <c r="AQ771" s="16"/>
      <c r="AR771" s="16"/>
      <c r="AS771" s="16"/>
      <c r="AT771" s="16"/>
      <c r="AU771" s="16"/>
      <c r="AV771" s="16"/>
      <c r="AW771" s="16"/>
      <c r="AX771" s="16"/>
      <c r="AY771" s="16"/>
      <c r="AZ771" s="16"/>
      <c r="BA771" s="16"/>
      <c r="BB771" s="16"/>
      <c r="BC771" s="16"/>
      <c r="BD771" s="16"/>
      <c r="BE771" s="16"/>
      <c r="BF771" s="16"/>
      <c r="BG771" s="16"/>
      <c r="BH771" s="16"/>
      <c r="BI771" s="16"/>
      <c r="BJ771" s="16"/>
      <c r="BK771" s="16"/>
      <c r="BL771" s="16"/>
      <c r="BM771" s="16"/>
      <c r="BN771" s="16"/>
      <c r="BO771" s="16"/>
      <c r="BP771" s="16"/>
      <c r="BQ771" s="16"/>
      <c r="BR771" s="16"/>
      <c r="BS771" s="16"/>
      <c r="BT771" s="16"/>
      <c r="BU771" s="16"/>
      <c r="BV771" s="16"/>
      <c r="BW771" s="16"/>
      <c r="BX771" s="16"/>
      <c r="BY771" s="16"/>
      <c r="BZ771" s="16"/>
      <c r="CA771" s="16"/>
      <c r="CB771" s="16"/>
      <c r="CC771" s="16"/>
      <c r="CD771" s="16"/>
      <c r="CE771" s="16"/>
      <c r="CF771" s="16"/>
      <c r="CG771" s="16"/>
      <c r="CH771" s="16"/>
      <c r="CI771" s="16"/>
      <c r="CJ771" s="16"/>
      <c r="CK771" s="16"/>
      <c r="CL771" s="16"/>
      <c r="CM771" s="16"/>
      <c r="CN771" s="16"/>
      <c r="CO771" s="16"/>
      <c r="CP771" s="16"/>
      <c r="CQ771" s="16"/>
      <c r="CR771" s="16"/>
      <c r="CS771" s="16"/>
      <c r="CT771" s="16"/>
      <c r="CU771" s="16"/>
      <c r="CV771" s="16"/>
      <c r="CW771" s="16"/>
      <c r="CX771" s="16"/>
      <c r="CY771" s="16"/>
      <c r="CZ771" s="16"/>
      <c r="DA771" s="16"/>
      <c r="DB771" s="16"/>
      <c r="DC771" s="16"/>
      <c r="DD771" s="16"/>
      <c r="DE771" s="16"/>
      <c r="DF771" s="16"/>
      <c r="DG771" s="16"/>
      <c r="DH771" s="16"/>
      <c r="DI771" s="16"/>
      <c r="DJ771" s="16"/>
      <c r="DK771" s="16"/>
      <c r="LK771" t="s">
        <v>21</v>
      </c>
      <c r="LL771">
        <v>21000</v>
      </c>
      <c r="LM771" t="s">
        <v>12</v>
      </c>
    </row>
    <row r="772" spans="1:325" ht="15.75" thickBot="1" x14ac:dyDescent="0.3">
      <c r="A772" s="9" t="s">
        <v>12</v>
      </c>
      <c r="B772" s="10" t="s">
        <v>61</v>
      </c>
      <c r="C772" s="10" t="s">
        <v>31</v>
      </c>
      <c r="D772" s="11">
        <v>45065.451388888891</v>
      </c>
      <c r="E772" s="11">
        <f t="shared" si="32"/>
        <v>45035</v>
      </c>
      <c r="F772" s="11">
        <f>DATE(YEAR($E772),MONTH($E772),DAY($E772)+$LL772/10)</f>
        <v>47135</v>
      </c>
      <c r="G772" s="11">
        <f>DATE(YEAR($F772),MONTH($F772),DAY($F772)+$LL772/10)</f>
        <v>49235</v>
      </c>
      <c r="H772" s="11">
        <f>DATE(YEAR($G772),MONTH($G772),DAY($G772)+$LL772/10)</f>
        <v>51335</v>
      </c>
      <c r="I772" s="11">
        <f>DATE(YEAR($H772),MONTH($H772),DAY($H772)+$LL772/10)</f>
        <v>53435</v>
      </c>
      <c r="J772" s="12">
        <f>DATE(YEAR($I772),MONTH($I772),DAY($I772)+$LL772/10)</f>
        <v>55535</v>
      </c>
      <c r="K772" s="15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  <c r="AF772" s="16"/>
      <c r="AG772" s="16"/>
      <c r="AH772" s="16"/>
      <c r="AI772" s="16"/>
      <c r="AJ772" s="16"/>
      <c r="AK772" s="16"/>
      <c r="AL772" s="16"/>
      <c r="AM772" s="16"/>
      <c r="AN772" s="16"/>
      <c r="AO772" s="16"/>
      <c r="AP772" s="16"/>
      <c r="AQ772" s="16"/>
      <c r="AR772" s="16"/>
      <c r="AS772" s="16"/>
      <c r="AT772" s="16"/>
      <c r="AU772" s="16"/>
      <c r="AV772" s="16"/>
      <c r="AW772" s="16"/>
      <c r="AX772" s="16"/>
      <c r="AY772" s="16"/>
      <c r="AZ772" s="16"/>
      <c r="BA772" s="16"/>
      <c r="BB772" s="16"/>
      <c r="BC772" s="16"/>
      <c r="BD772" s="16"/>
      <c r="BE772" s="16"/>
      <c r="BF772" s="16"/>
      <c r="BG772" s="16"/>
      <c r="BH772" s="16"/>
      <c r="BI772" s="16"/>
      <c r="BJ772" s="16"/>
      <c r="BK772" s="16"/>
      <c r="BL772" s="16"/>
      <c r="BM772" s="16"/>
      <c r="BN772" s="16"/>
      <c r="BO772" s="16"/>
      <c r="BP772" s="16"/>
      <c r="BQ772" s="16"/>
      <c r="BR772" s="16"/>
      <c r="BS772" s="16"/>
      <c r="BT772" s="16"/>
      <c r="BU772" s="16"/>
      <c r="BV772" s="16"/>
      <c r="BW772" s="16"/>
      <c r="BX772" s="16"/>
      <c r="BY772" s="16"/>
      <c r="BZ772" s="16"/>
      <c r="CA772" s="16"/>
      <c r="CB772" s="16"/>
      <c r="CC772" s="16"/>
      <c r="CD772" s="16"/>
      <c r="CE772" s="16"/>
      <c r="CF772" s="16"/>
      <c r="CG772" s="16"/>
      <c r="CH772" s="16"/>
      <c r="CI772" s="16"/>
      <c r="CJ772" s="16"/>
      <c r="CK772" s="16"/>
      <c r="CL772" s="16"/>
      <c r="CM772" s="16"/>
      <c r="CN772" s="16"/>
      <c r="CO772" s="16"/>
      <c r="CP772" s="16"/>
      <c r="CQ772" s="16"/>
      <c r="CR772" s="16"/>
      <c r="CS772" s="16"/>
      <c r="CT772" s="16"/>
      <c r="CU772" s="16"/>
      <c r="CV772" s="16"/>
      <c r="CW772" s="16"/>
      <c r="CX772" s="16"/>
      <c r="CY772" s="16"/>
      <c r="CZ772" s="16"/>
      <c r="DA772" s="16"/>
      <c r="DB772" s="16"/>
      <c r="DC772" s="16"/>
      <c r="DD772" s="16"/>
      <c r="DE772" s="16"/>
      <c r="DF772" s="16"/>
      <c r="DG772" s="16"/>
      <c r="DH772" s="16"/>
      <c r="DI772" s="16"/>
      <c r="DJ772" s="16"/>
      <c r="DK772" s="16"/>
      <c r="LK772" t="s">
        <v>21</v>
      </c>
      <c r="LL772">
        <v>21000</v>
      </c>
      <c r="LM772" t="s">
        <v>12</v>
      </c>
    </row>
    <row r="773" spans="1:325" ht="15.75" thickBot="1" x14ac:dyDescent="0.3">
      <c r="A773" s="9" t="s">
        <v>12</v>
      </c>
      <c r="B773" s="10" t="s">
        <v>61</v>
      </c>
      <c r="C773" s="10" t="s">
        <v>24</v>
      </c>
      <c r="D773" s="11">
        <v>47285.146527777775</v>
      </c>
      <c r="E773" s="11">
        <f t="shared" si="32"/>
        <v>47254</v>
      </c>
      <c r="F773" s="11">
        <f>DATE(YEAR($E773),MONTH($E773),DAY($E773)+$LL773*30.4/10000)</f>
        <v>50902</v>
      </c>
      <c r="G773" s="11">
        <f>DATE(YEAR($F773),MONTH($F773),DAY($F773)+$LL773*30.4/10000)</f>
        <v>54550</v>
      </c>
      <c r="H773" s="11">
        <f>DATE(YEAR($G773),MONTH($G773),DAY($G773)+$LL773*30.4/10000)</f>
        <v>58198</v>
      </c>
      <c r="I773" s="11">
        <f>DATE(YEAR($H773),MONTH($H773),DAY($H773)+$LL773*30.4/10000)</f>
        <v>61846</v>
      </c>
      <c r="J773" s="12">
        <f>DATE(YEAR($I773),MONTH($I773),DAY($I773)+$LL773*30.4/10000)</f>
        <v>65494</v>
      </c>
      <c r="K773" s="15"/>
      <c r="L773" s="16"/>
      <c r="M773" s="16"/>
      <c r="N773" s="16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  <c r="AF773" s="16"/>
      <c r="AG773" s="16"/>
      <c r="AH773" s="16"/>
      <c r="AI773" s="16"/>
      <c r="AJ773" s="16"/>
      <c r="AK773" s="16"/>
      <c r="AL773" s="16"/>
      <c r="AM773" s="16"/>
      <c r="AN773" s="16"/>
      <c r="AO773" s="16"/>
      <c r="AP773" s="16"/>
      <c r="AQ773" s="16"/>
      <c r="AR773" s="16"/>
      <c r="AS773" s="16"/>
      <c r="AT773" s="16"/>
      <c r="AU773" s="16"/>
      <c r="AV773" s="16"/>
      <c r="AW773" s="16"/>
      <c r="AX773" s="16"/>
      <c r="AY773" s="16"/>
      <c r="AZ773" s="16"/>
      <c r="BA773" s="16"/>
      <c r="BB773" s="16"/>
      <c r="BC773" s="16"/>
      <c r="BD773" s="16"/>
      <c r="BE773" s="16"/>
      <c r="BF773" s="16"/>
      <c r="BG773" s="16"/>
      <c r="BH773" s="16"/>
      <c r="BI773" s="16"/>
      <c r="BJ773" s="16"/>
      <c r="BK773" s="16"/>
      <c r="BL773" s="16"/>
      <c r="BM773" s="16"/>
      <c r="BN773" s="16"/>
      <c r="BO773" s="16"/>
      <c r="BP773" s="16"/>
      <c r="BQ773" s="16"/>
      <c r="BR773" s="16"/>
      <c r="BS773" s="16"/>
      <c r="BT773" s="16"/>
      <c r="BU773" s="16"/>
      <c r="BV773" s="16"/>
      <c r="BW773" s="16"/>
      <c r="BX773" s="16"/>
      <c r="BY773" s="16"/>
      <c r="BZ773" s="16"/>
      <c r="CA773" s="16"/>
      <c r="CB773" s="16"/>
      <c r="CC773" s="16"/>
      <c r="CD773" s="16"/>
      <c r="CE773" s="16"/>
      <c r="CF773" s="16"/>
      <c r="CG773" s="16"/>
      <c r="CH773" s="16"/>
      <c r="CI773" s="16"/>
      <c r="CJ773" s="16"/>
      <c r="CK773" s="16"/>
      <c r="CL773" s="16"/>
      <c r="CM773" s="16"/>
      <c r="CN773" s="16"/>
      <c r="CO773" s="16"/>
      <c r="CP773" s="16"/>
      <c r="CQ773" s="16"/>
      <c r="CR773" s="16"/>
      <c r="CS773" s="16"/>
      <c r="CT773" s="16"/>
      <c r="CU773" s="16"/>
      <c r="CV773" s="16"/>
      <c r="CW773" s="16"/>
      <c r="CX773" s="16"/>
      <c r="CY773" s="16"/>
      <c r="CZ773" s="16"/>
      <c r="DA773" s="16"/>
      <c r="DB773" s="16"/>
      <c r="DC773" s="16"/>
      <c r="DD773" s="16"/>
      <c r="DE773" s="16"/>
      <c r="DF773" s="16"/>
      <c r="DG773" s="16"/>
      <c r="DH773" s="16"/>
      <c r="DI773" s="16"/>
      <c r="DJ773" s="16"/>
      <c r="DK773" s="16"/>
      <c r="LK773" t="s">
        <v>15</v>
      </c>
      <c r="LL773">
        <v>1200000</v>
      </c>
      <c r="LM773" t="s">
        <v>12</v>
      </c>
    </row>
    <row r="774" spans="1:325" ht="15.75" thickBot="1" x14ac:dyDescent="0.3">
      <c r="A774" s="9" t="s">
        <v>12</v>
      </c>
      <c r="B774" s="10" t="s">
        <v>61</v>
      </c>
      <c r="C774" s="10" t="s">
        <v>25</v>
      </c>
      <c r="D774" s="11">
        <v>44209.392361111109</v>
      </c>
      <c r="E774" s="11">
        <f t="shared" si="32"/>
        <v>44178</v>
      </c>
      <c r="F774" s="11">
        <f>DATE(YEAR($E774),MONTH($E774),DAY($E774)+$LL774*30.4/10000)</f>
        <v>44907</v>
      </c>
      <c r="G774" s="11">
        <f>DATE(YEAR($F774),MONTH($F774),DAY($F774)+$LL774*30.4/10000)</f>
        <v>45636</v>
      </c>
      <c r="H774" s="11">
        <f>DATE(YEAR($G774),MONTH($G774),DAY($G774)+$LL774*30.4/10000)</f>
        <v>46365</v>
      </c>
      <c r="I774" s="11">
        <f>DATE(YEAR($H774),MONTH($H774),DAY($H774)+$LL774*30.4/10000)</f>
        <v>47094</v>
      </c>
      <c r="J774" s="12">
        <f>DATE(YEAR($I774),MONTH($I774),DAY($I774)+$LL774*30.4/10000)</f>
        <v>47823</v>
      </c>
      <c r="K774" s="15"/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  <c r="AF774" s="16"/>
      <c r="AG774" s="16"/>
      <c r="AH774" s="16"/>
      <c r="AI774" s="16"/>
      <c r="AJ774" s="16"/>
      <c r="AK774" s="16"/>
      <c r="AL774" s="16"/>
      <c r="AM774" s="16"/>
      <c r="AN774" s="16"/>
      <c r="AO774" s="16"/>
      <c r="AP774" s="16"/>
      <c r="AQ774" s="16"/>
      <c r="AR774" s="16"/>
      <c r="AS774" s="16"/>
      <c r="AT774" s="16"/>
      <c r="AU774" s="16"/>
      <c r="AV774" s="16"/>
      <c r="AW774" s="16"/>
      <c r="AX774" s="16"/>
      <c r="AY774" s="16"/>
      <c r="AZ774" s="16"/>
      <c r="BA774" s="16"/>
      <c r="BB774" s="16"/>
      <c r="BC774" s="16"/>
      <c r="BD774" s="16"/>
      <c r="BE774" s="16"/>
      <c r="BF774" s="16">
        <v>1</v>
      </c>
      <c r="BG774" s="16"/>
      <c r="BH774" s="16"/>
      <c r="BI774" s="16"/>
      <c r="BJ774" s="16"/>
      <c r="BK774" s="16"/>
      <c r="BL774" s="16"/>
      <c r="BM774" s="16"/>
      <c r="BN774" s="16"/>
      <c r="BO774" s="16"/>
      <c r="BP774" s="16"/>
      <c r="BQ774" s="16"/>
      <c r="BR774" s="16"/>
      <c r="BS774" s="16"/>
      <c r="BT774" s="16"/>
      <c r="BU774" s="16"/>
      <c r="BV774" s="16"/>
      <c r="BW774" s="16"/>
      <c r="BX774" s="16"/>
      <c r="BY774" s="16"/>
      <c r="BZ774" s="16"/>
      <c r="CA774" s="16"/>
      <c r="CB774" s="16"/>
      <c r="CC774" s="16"/>
      <c r="CD774" s="16"/>
      <c r="CE774" s="16"/>
      <c r="CF774" s="16"/>
      <c r="CG774" s="16"/>
      <c r="CH774" s="16"/>
      <c r="CI774" s="16"/>
      <c r="CJ774" s="16"/>
      <c r="CK774" s="16"/>
      <c r="CL774" s="16"/>
      <c r="CM774" s="16"/>
      <c r="CN774" s="16"/>
      <c r="CO774" s="16"/>
      <c r="CP774" s="16"/>
      <c r="CQ774" s="16"/>
      <c r="CR774" s="16"/>
      <c r="CS774" s="16"/>
      <c r="CT774" s="16"/>
      <c r="CU774" s="16"/>
      <c r="CV774" s="16"/>
      <c r="CW774" s="16"/>
      <c r="CX774" s="16"/>
      <c r="CY774" s="16"/>
      <c r="CZ774" s="16"/>
      <c r="DA774" s="16"/>
      <c r="DB774" s="16"/>
      <c r="DC774" s="16"/>
      <c r="DD774" s="16"/>
      <c r="DE774" s="16"/>
      <c r="DF774" s="16"/>
      <c r="DG774" s="16"/>
      <c r="DH774" s="16"/>
      <c r="DI774" s="16"/>
      <c r="DJ774" s="16"/>
      <c r="DK774" s="16"/>
      <c r="LK774" t="s">
        <v>15</v>
      </c>
      <c r="LL774">
        <v>240000</v>
      </c>
      <c r="LM774" t="s">
        <v>12</v>
      </c>
    </row>
    <row r="775" spans="1:325" ht="15.75" thickBot="1" x14ac:dyDescent="0.3">
      <c r="A775" s="9" t="s">
        <v>12</v>
      </c>
      <c r="B775" s="10" t="s">
        <v>61</v>
      </c>
      <c r="C775" s="10" t="s">
        <v>26</v>
      </c>
      <c r="D775" s="11">
        <v>44247.939583333333</v>
      </c>
      <c r="E775" s="11">
        <f t="shared" si="32"/>
        <v>44216</v>
      </c>
      <c r="F775" s="11">
        <f>DATE(YEAR($E775),MONTH($E775),DAY($E775)+$LL775/10)</f>
        <v>45266</v>
      </c>
      <c r="G775" s="11">
        <f>DATE(YEAR($F775),MONTH($F775),DAY($F775)+$LL775/10)</f>
        <v>46316</v>
      </c>
      <c r="H775" s="11">
        <f>DATE(YEAR($G775),MONTH($G775),DAY($G775)+$LL775/10)</f>
        <v>47366</v>
      </c>
      <c r="I775" s="11">
        <f>DATE(YEAR($H775),MONTH($H775),DAY($H775)+$LL775/10)</f>
        <v>48416</v>
      </c>
      <c r="J775" s="12">
        <f>DATE(YEAR($I775),MONTH($I775),DAY($I775)+$LL775/10)</f>
        <v>49466</v>
      </c>
      <c r="K775" s="15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  <c r="AF775" s="16"/>
      <c r="AG775" s="16"/>
      <c r="AH775" s="16"/>
      <c r="AI775" s="16"/>
      <c r="AJ775" s="16"/>
      <c r="AK775" s="16"/>
      <c r="AL775" s="16"/>
      <c r="AM775" s="16"/>
      <c r="AN775" s="16"/>
      <c r="AO775" s="16"/>
      <c r="AP775" s="16"/>
      <c r="AQ775" s="16"/>
      <c r="AR775" s="16"/>
      <c r="AS775" s="16"/>
      <c r="AT775" s="16"/>
      <c r="AU775" s="16"/>
      <c r="AV775" s="16"/>
      <c r="AW775" s="16"/>
      <c r="AX775" s="16"/>
      <c r="AY775" s="16"/>
      <c r="AZ775" s="16"/>
      <c r="BA775" s="16"/>
      <c r="BB775" s="16"/>
      <c r="BC775" s="16"/>
      <c r="BD775" s="16"/>
      <c r="BE775" s="16"/>
      <c r="BF775" s="16"/>
      <c r="BG775" s="16"/>
      <c r="BH775" s="16"/>
      <c r="BI775" s="16"/>
      <c r="BJ775" s="16"/>
      <c r="BK775" s="16"/>
      <c r="BL775" s="16">
        <v>1</v>
      </c>
      <c r="BM775" s="16"/>
      <c r="BN775" s="16"/>
      <c r="BO775" s="16"/>
      <c r="BP775" s="16"/>
      <c r="BQ775" s="16"/>
      <c r="BR775" s="16"/>
      <c r="BS775" s="16"/>
      <c r="BT775" s="16"/>
      <c r="BU775" s="16"/>
      <c r="BV775" s="16"/>
      <c r="BW775" s="16"/>
      <c r="BX775" s="16"/>
      <c r="BY775" s="16"/>
      <c r="BZ775" s="16"/>
      <c r="CA775" s="16"/>
      <c r="CB775" s="16"/>
      <c r="CC775" s="16"/>
      <c r="CD775" s="16"/>
      <c r="CE775" s="16"/>
      <c r="CF775" s="16"/>
      <c r="CG775" s="16"/>
      <c r="CH775" s="16"/>
      <c r="CI775" s="16"/>
      <c r="CJ775" s="16"/>
      <c r="CK775" s="16"/>
      <c r="CL775" s="16"/>
      <c r="CM775" s="16"/>
      <c r="CN775" s="16"/>
      <c r="CO775" s="16"/>
      <c r="CP775" s="16"/>
      <c r="CQ775" s="16"/>
      <c r="CR775" s="16"/>
      <c r="CS775" s="16"/>
      <c r="CT775" s="16"/>
      <c r="CU775" s="16"/>
      <c r="CV775" s="16"/>
      <c r="CW775" s="16"/>
      <c r="CX775" s="16"/>
      <c r="CY775" s="16"/>
      <c r="CZ775" s="16"/>
      <c r="DA775" s="16"/>
      <c r="DB775" s="16"/>
      <c r="DC775" s="16"/>
      <c r="DD775" s="16"/>
      <c r="DE775" s="16"/>
      <c r="DF775" s="16"/>
      <c r="DG775" s="16"/>
      <c r="DH775" s="16"/>
      <c r="DI775" s="16"/>
      <c r="DJ775" s="16"/>
      <c r="DK775" s="16"/>
      <c r="LK775" t="s">
        <v>21</v>
      </c>
      <c r="LL775">
        <v>10500</v>
      </c>
      <c r="LM775" t="s">
        <v>12</v>
      </c>
    </row>
    <row r="776" spans="1:325" ht="15.75" thickBot="1" x14ac:dyDescent="0.3">
      <c r="A776" s="9" t="s">
        <v>12</v>
      </c>
      <c r="B776" s="10" t="s">
        <v>61</v>
      </c>
      <c r="C776" s="10" t="s">
        <v>26</v>
      </c>
      <c r="D776" s="11">
        <v>45032.364583333336</v>
      </c>
      <c r="E776" s="11">
        <f t="shared" si="32"/>
        <v>45001</v>
      </c>
      <c r="F776" s="11">
        <f>DATE(YEAR($E776),MONTH($E776),DAY($E776)+$LL776/10)</f>
        <v>46051</v>
      </c>
      <c r="G776" s="11">
        <f>DATE(YEAR($F776),MONTH($F776),DAY($F776)+$LL776/10)</f>
        <v>47101</v>
      </c>
      <c r="H776" s="11">
        <f>DATE(YEAR($G776),MONTH($G776),DAY($G776)+$LL776/10)</f>
        <v>48151</v>
      </c>
      <c r="I776" s="11">
        <f>DATE(YEAR($H776),MONTH($H776),DAY($H776)+$LL776/10)</f>
        <v>49201</v>
      </c>
      <c r="J776" s="12">
        <f>DATE(YEAR($I776),MONTH($I776),DAY($I776)+$LL776/10)</f>
        <v>50251</v>
      </c>
      <c r="K776" s="15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  <c r="AF776" s="16"/>
      <c r="AG776" s="16"/>
      <c r="AH776" s="16"/>
      <c r="AI776" s="16"/>
      <c r="AJ776" s="16"/>
      <c r="AK776" s="16"/>
      <c r="AL776" s="16"/>
      <c r="AM776" s="16"/>
      <c r="AN776" s="16"/>
      <c r="AO776" s="16"/>
      <c r="AP776" s="16"/>
      <c r="AQ776" s="16"/>
      <c r="AR776" s="16"/>
      <c r="AS776" s="16"/>
      <c r="AT776" s="16"/>
      <c r="AU776" s="16"/>
      <c r="AV776" s="16"/>
      <c r="AW776" s="16"/>
      <c r="AX776" s="16"/>
      <c r="AY776" s="16"/>
      <c r="AZ776" s="16"/>
      <c r="BA776" s="16"/>
      <c r="BB776" s="16"/>
      <c r="BC776" s="16"/>
      <c r="BD776" s="16"/>
      <c r="BE776" s="16"/>
      <c r="BF776" s="16"/>
      <c r="BG776" s="16"/>
      <c r="BH776" s="16"/>
      <c r="BI776" s="16"/>
      <c r="BJ776" s="16"/>
      <c r="BK776" s="16"/>
      <c r="BL776" s="16"/>
      <c r="BM776" s="16"/>
      <c r="BN776" s="16"/>
      <c r="BO776" s="16"/>
      <c r="BP776" s="16"/>
      <c r="BQ776" s="16"/>
      <c r="BR776" s="16"/>
      <c r="BS776" s="16"/>
      <c r="BT776" s="16"/>
      <c r="BU776" s="16"/>
      <c r="BV776" s="16"/>
      <c r="BW776" s="16"/>
      <c r="BX776" s="16"/>
      <c r="BY776" s="16"/>
      <c r="BZ776" s="16"/>
      <c r="CA776" s="16"/>
      <c r="CB776" s="16"/>
      <c r="CC776" s="16"/>
      <c r="CD776" s="16"/>
      <c r="CE776" s="16"/>
      <c r="CF776" s="16"/>
      <c r="CG776" s="16"/>
      <c r="CH776" s="16"/>
      <c r="CI776" s="16"/>
      <c r="CJ776" s="16"/>
      <c r="CK776" s="16"/>
      <c r="CL776" s="16"/>
      <c r="CM776" s="16"/>
      <c r="CN776" s="16"/>
      <c r="CO776" s="16"/>
      <c r="CP776" s="16"/>
      <c r="CQ776" s="16"/>
      <c r="CR776" s="16"/>
      <c r="CS776" s="16"/>
      <c r="CT776" s="16"/>
      <c r="CU776" s="16"/>
      <c r="CV776" s="16"/>
      <c r="CW776" s="16"/>
      <c r="CX776" s="16"/>
      <c r="CY776" s="16"/>
      <c r="CZ776" s="16"/>
      <c r="DA776" s="16"/>
      <c r="DB776" s="16"/>
      <c r="DC776" s="16"/>
      <c r="DD776" s="16"/>
      <c r="DE776" s="16"/>
      <c r="DF776" s="16"/>
      <c r="DG776" s="16"/>
      <c r="DH776" s="16"/>
      <c r="DI776" s="16"/>
      <c r="DJ776" s="16"/>
      <c r="DK776" s="16"/>
      <c r="LK776" t="s">
        <v>21</v>
      </c>
      <c r="LL776">
        <v>10500</v>
      </c>
      <c r="LM776" t="s">
        <v>12</v>
      </c>
    </row>
    <row r="777" spans="1:325" ht="15.75" thickBot="1" x14ac:dyDescent="0.3">
      <c r="A777" s="9" t="s">
        <v>12</v>
      </c>
      <c r="B777" s="10" t="s">
        <v>61</v>
      </c>
      <c r="C777" s="10" t="s">
        <v>27</v>
      </c>
      <c r="D777" s="11">
        <v>44122.198611111111</v>
      </c>
      <c r="E777" s="11">
        <f t="shared" si="32"/>
        <v>44092</v>
      </c>
      <c r="F777" s="11">
        <f>DATE(YEAR($E777),MONTH($E777),DAY($E777)+$LL777*30.4/650)</f>
        <v>44933</v>
      </c>
      <c r="G777" s="11">
        <f>DATE(YEAR($F777),MONTH($F777),DAY($F777)+$LL777*30.4/650)</f>
        <v>45774</v>
      </c>
      <c r="H777" s="11">
        <f>DATE(YEAR($G777),MONTH($G777),DAY($G777)+$LL777*30.4/650)</f>
        <v>46615</v>
      </c>
      <c r="I777" s="11">
        <f>DATE(YEAR($H777),MONTH($H777),DAY($H777)+$LL777*30.4/650)</f>
        <v>47456</v>
      </c>
      <c r="J777" s="12">
        <f>DATE(YEAR($I777),MONTH($I777),DAY($I777)+$LL777*30.4/650)</f>
        <v>48297</v>
      </c>
      <c r="K777" s="15"/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  <c r="AF777" s="16"/>
      <c r="AG777" s="16"/>
      <c r="AH777" s="16"/>
      <c r="AI777" s="16"/>
      <c r="AJ777" s="16"/>
      <c r="AK777" s="16"/>
      <c r="AL777" s="16"/>
      <c r="AM777" s="16"/>
      <c r="AN777" s="16"/>
      <c r="AO777" s="16"/>
      <c r="AP777" s="16"/>
      <c r="AQ777" s="16"/>
      <c r="AR777" s="16"/>
      <c r="AS777" s="16"/>
      <c r="AT777" s="16">
        <v>1</v>
      </c>
      <c r="AU777" s="16"/>
      <c r="AV777" s="16"/>
      <c r="AW777" s="16"/>
      <c r="AX777" s="16"/>
      <c r="AY777" s="16"/>
      <c r="AZ777" s="16"/>
      <c r="BA777" s="16"/>
      <c r="BB777" s="16"/>
      <c r="BC777" s="16"/>
      <c r="BD777" s="16"/>
      <c r="BE777" s="16"/>
      <c r="BF777" s="16"/>
      <c r="BG777" s="16"/>
      <c r="BH777" s="16"/>
      <c r="BI777" s="16"/>
      <c r="BJ777" s="16"/>
      <c r="BK777" s="16"/>
      <c r="BL777" s="16"/>
      <c r="BM777" s="16"/>
      <c r="BN777" s="16"/>
      <c r="BO777" s="16"/>
      <c r="BP777" s="16"/>
      <c r="BQ777" s="16"/>
      <c r="BR777" s="16"/>
      <c r="BS777" s="16"/>
      <c r="BT777" s="16"/>
      <c r="BU777" s="16"/>
      <c r="BV777" s="16"/>
      <c r="BW777" s="16"/>
      <c r="BX777" s="16"/>
      <c r="BY777" s="16"/>
      <c r="BZ777" s="16"/>
      <c r="CA777" s="16"/>
      <c r="CB777" s="16"/>
      <c r="CC777" s="16"/>
      <c r="CD777" s="16"/>
      <c r="CE777" s="16"/>
      <c r="CF777" s="16"/>
      <c r="CG777" s="16"/>
      <c r="CH777" s="16"/>
      <c r="CI777" s="16"/>
      <c r="CJ777" s="16"/>
      <c r="CK777" s="16"/>
      <c r="CL777" s="16"/>
      <c r="CM777" s="16"/>
      <c r="CN777" s="16"/>
      <c r="CO777" s="16"/>
      <c r="CP777" s="16"/>
      <c r="CQ777" s="16"/>
      <c r="CR777" s="16"/>
      <c r="CS777" s="16"/>
      <c r="CT777" s="16"/>
      <c r="CU777" s="16"/>
      <c r="CV777" s="16"/>
      <c r="CW777" s="16"/>
      <c r="CX777" s="16"/>
      <c r="CY777" s="16"/>
      <c r="CZ777" s="16"/>
      <c r="DA777" s="16"/>
      <c r="DB777" s="16"/>
      <c r="DC777" s="16"/>
      <c r="DD777" s="16"/>
      <c r="DE777" s="16"/>
      <c r="DF777" s="16"/>
      <c r="DG777" s="16"/>
      <c r="DH777" s="16"/>
      <c r="DI777" s="16"/>
      <c r="DJ777" s="16"/>
      <c r="DK777" s="16"/>
      <c r="LK777" t="s">
        <v>28</v>
      </c>
      <c r="LL777">
        <v>18000</v>
      </c>
      <c r="LM777" t="s">
        <v>12</v>
      </c>
    </row>
    <row r="778" spans="1:325" ht="15.75" thickBot="1" x14ac:dyDescent="0.3">
      <c r="A778" s="9" t="s">
        <v>12</v>
      </c>
      <c r="B778" s="10" t="s">
        <v>61</v>
      </c>
      <c r="C778" s="10" t="s">
        <v>23</v>
      </c>
      <c r="D778" s="11">
        <v>44285.296527777777</v>
      </c>
      <c r="E778" s="11">
        <f t="shared" si="32"/>
        <v>44257</v>
      </c>
      <c r="F778" s="11">
        <f>DATE(YEAR($E778),MONTH($E778),DAY($E778)+$LL778/10)</f>
        <v>44407</v>
      </c>
      <c r="G778" s="11">
        <f>DATE(YEAR($F778),MONTH($F778),DAY($F778)+$LL778/10)</f>
        <v>44557</v>
      </c>
      <c r="H778" s="11">
        <f>DATE(YEAR($G778),MONTH($G778),DAY($G778)+$LL778/10)</f>
        <v>44707</v>
      </c>
      <c r="I778" s="11">
        <f>DATE(YEAR($H778),MONTH($H778),DAY($H778)+$LL778/10)</f>
        <v>44857</v>
      </c>
      <c r="J778" s="12">
        <f>DATE(YEAR($I778),MONTH($I778),DAY($I778)+$LL778/10)</f>
        <v>45007</v>
      </c>
      <c r="K778" s="15"/>
      <c r="L778" s="16"/>
      <c r="M778" s="16"/>
      <c r="N778" s="16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  <c r="AF778" s="16"/>
      <c r="AG778" s="16"/>
      <c r="AH778" s="16"/>
      <c r="AI778" s="16"/>
      <c r="AJ778" s="16"/>
      <c r="AK778" s="16"/>
      <c r="AL778" s="16"/>
      <c r="AM778" s="16"/>
      <c r="AN778" s="16"/>
      <c r="AO778" s="16"/>
      <c r="AP778" s="16"/>
      <c r="AQ778" s="16"/>
      <c r="AR778" s="16"/>
      <c r="AS778" s="16"/>
      <c r="AT778" s="16"/>
      <c r="AU778" s="16"/>
      <c r="AV778" s="16"/>
      <c r="AW778" s="16"/>
      <c r="AX778" s="16"/>
      <c r="AY778" s="16"/>
      <c r="AZ778" s="16"/>
      <c r="BA778" s="16"/>
      <c r="BB778" s="16"/>
      <c r="BC778" s="16"/>
      <c r="BD778" s="16"/>
      <c r="BE778" s="16"/>
      <c r="BF778" s="16"/>
      <c r="BG778" s="16"/>
      <c r="BH778" s="16"/>
      <c r="BI778" s="16"/>
      <c r="BJ778" s="16"/>
      <c r="BK778" s="16"/>
      <c r="BL778" s="16"/>
      <c r="BM778" s="16"/>
      <c r="BN778" s="16"/>
      <c r="BO778" s="16"/>
      <c r="BP778" s="16"/>
      <c r="BQ778" s="16"/>
      <c r="BR778" s="16">
        <v>1</v>
      </c>
      <c r="BS778" s="16"/>
      <c r="BT778" s="16"/>
      <c r="BU778" s="16"/>
      <c r="BV778" s="16"/>
      <c r="BW778" s="16"/>
      <c r="BX778" s="16"/>
      <c r="BY778" s="16"/>
      <c r="BZ778" s="16"/>
      <c r="CA778" s="16"/>
      <c r="CB778" s="16"/>
      <c r="CC778" s="16"/>
      <c r="CD778" s="16"/>
      <c r="CE778" s="16"/>
      <c r="CF778" s="16"/>
      <c r="CG778" s="16"/>
      <c r="CH778" s="16"/>
      <c r="CI778" s="16"/>
      <c r="CJ778" s="16"/>
      <c r="CK778" s="16"/>
      <c r="CL778" s="16"/>
      <c r="CM778" s="16">
        <v>1</v>
      </c>
      <c r="CN778" s="16"/>
      <c r="CO778" s="16"/>
      <c r="CP778" s="16"/>
      <c r="CQ778" s="16"/>
      <c r="CR778" s="16"/>
      <c r="CS778" s="16"/>
      <c r="CT778" s="16"/>
      <c r="CU778" s="16"/>
      <c r="CV778" s="16"/>
      <c r="CW778" s="16"/>
      <c r="CX778" s="16"/>
      <c r="CY778" s="16"/>
      <c r="CZ778" s="16"/>
      <c r="DA778" s="16"/>
      <c r="DB778" s="16"/>
      <c r="DC778" s="16"/>
      <c r="DD778" s="16"/>
      <c r="DE778" s="16"/>
      <c r="DF778" s="16"/>
      <c r="DG778" s="16"/>
      <c r="DH778" s="16"/>
      <c r="DI778" s="16">
        <v>1</v>
      </c>
      <c r="DJ778" s="16"/>
      <c r="DK778" s="16"/>
      <c r="LK778" t="s">
        <v>21</v>
      </c>
      <c r="LL778">
        <v>1500</v>
      </c>
      <c r="LM778" t="s">
        <v>12</v>
      </c>
    </row>
    <row r="779" spans="1:325" ht="15.75" thickBot="1" x14ac:dyDescent="0.3">
      <c r="A779" s="9" t="s">
        <v>12</v>
      </c>
      <c r="B779" s="10" t="s">
        <v>61</v>
      </c>
      <c r="C779" s="10" t="s">
        <v>20</v>
      </c>
      <c r="D779" s="11">
        <v>44904.612500000003</v>
      </c>
      <c r="E779" s="11">
        <f t="shared" si="32"/>
        <v>44874</v>
      </c>
      <c r="F779" s="11">
        <f>DATE(YEAR($E779),MONTH($E779),DAY($E779)+$LL779/10)</f>
        <v>45174</v>
      </c>
      <c r="G779" s="11">
        <f>DATE(YEAR($F779),MONTH($F779),DAY($F779)+$LL779/10)</f>
        <v>45474</v>
      </c>
      <c r="H779" s="11">
        <f>DATE(YEAR($G779),MONTH($G779),DAY($G779)+$LL779/10)</f>
        <v>45774</v>
      </c>
      <c r="I779" s="11">
        <f>DATE(YEAR($H779),MONTH($H779),DAY($H779)+$LL779/10)</f>
        <v>46074</v>
      </c>
      <c r="J779" s="12">
        <f>DATE(YEAR($I779),MONTH($I779),DAY($I779)+$LL779/10)</f>
        <v>46374</v>
      </c>
      <c r="K779" s="15"/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  <c r="AF779" s="16"/>
      <c r="AG779" s="16"/>
      <c r="AH779" s="16"/>
      <c r="AI779" s="16"/>
      <c r="AJ779" s="16"/>
      <c r="AK779" s="16"/>
      <c r="AL779" s="16"/>
      <c r="AM779" s="16"/>
      <c r="AN779" s="16"/>
      <c r="AO779" s="16"/>
      <c r="AP779" s="16"/>
      <c r="AQ779" s="16"/>
      <c r="AR779" s="16"/>
      <c r="AS779" s="16"/>
      <c r="AT779" s="16"/>
      <c r="AU779" s="16"/>
      <c r="AV779" s="16"/>
      <c r="AW779" s="16"/>
      <c r="AX779" s="16"/>
      <c r="AY779" s="16"/>
      <c r="AZ779" s="16"/>
      <c r="BA779" s="16"/>
      <c r="BB779" s="16"/>
      <c r="BC779" s="16"/>
      <c r="BD779" s="16"/>
      <c r="BE779" s="16"/>
      <c r="BF779" s="16"/>
      <c r="BG779" s="16"/>
      <c r="BH779" s="16"/>
      <c r="BI779" s="16"/>
      <c r="BJ779" s="16"/>
      <c r="BK779" s="16"/>
      <c r="BL779" s="16"/>
      <c r="BM779" s="16"/>
      <c r="BN779" s="16"/>
      <c r="BO779" s="16"/>
      <c r="BP779" s="16"/>
      <c r="BQ779" s="16"/>
      <c r="BR779" s="16"/>
      <c r="BS779" s="16"/>
      <c r="BT779" s="16"/>
      <c r="BU779" s="16"/>
      <c r="BV779" s="16"/>
      <c r="BW779" s="16"/>
      <c r="BX779" s="16"/>
      <c r="BY779" s="16"/>
      <c r="BZ779" s="16"/>
      <c r="CA779" s="16"/>
      <c r="CB779" s="16"/>
      <c r="CC779" s="16"/>
      <c r="CD779" s="16"/>
      <c r="CE779" s="16"/>
      <c r="CF779" s="16"/>
      <c r="CG779" s="16"/>
      <c r="CH779" s="16"/>
      <c r="CI779" s="16"/>
      <c r="CJ779" s="16"/>
      <c r="CK779" s="16"/>
      <c r="CL779" s="16"/>
      <c r="CM779" s="16"/>
      <c r="CN779" s="16"/>
      <c r="CO779" s="16"/>
      <c r="CP779" s="16"/>
      <c r="CQ779" s="16"/>
      <c r="CR779" s="16"/>
      <c r="CS779" s="16"/>
      <c r="CT779" s="16"/>
      <c r="CU779" s="16"/>
      <c r="CV779" s="16"/>
      <c r="CW779" s="16"/>
      <c r="CX779" s="16"/>
      <c r="CY779" s="16"/>
      <c r="CZ779" s="16"/>
      <c r="DA779" s="16"/>
      <c r="DB779" s="16"/>
      <c r="DC779" s="16"/>
      <c r="DD779" s="16"/>
      <c r="DE779" s="16"/>
      <c r="DF779" s="16"/>
      <c r="DG779" s="16"/>
      <c r="DH779" s="16"/>
      <c r="DI779" s="16"/>
      <c r="DJ779" s="16"/>
      <c r="DK779" s="16"/>
      <c r="LK779" t="s">
        <v>21</v>
      </c>
      <c r="LL779">
        <v>3000</v>
      </c>
      <c r="LM779" t="s">
        <v>12</v>
      </c>
    </row>
    <row r="780" spans="1:325" ht="15.75" thickBot="1" x14ac:dyDescent="0.3">
      <c r="A780" s="9" t="s">
        <v>12</v>
      </c>
      <c r="B780" s="10" t="s">
        <v>61</v>
      </c>
      <c r="C780" s="10" t="s">
        <v>23</v>
      </c>
      <c r="D780" s="11">
        <v>43849.62222222222</v>
      </c>
      <c r="E780" s="11">
        <f t="shared" si="32"/>
        <v>43818</v>
      </c>
      <c r="F780" s="11">
        <f>DATE(YEAR($E780),MONTH($E780),DAY($E780)+$LL780/10)</f>
        <v>43968</v>
      </c>
      <c r="G780" s="11">
        <f>DATE(YEAR($F780),MONTH($F780),DAY($F780)+$LL780/10)</f>
        <v>44118</v>
      </c>
      <c r="H780" s="11">
        <f>DATE(YEAR($G780),MONTH($G780),DAY($G780)+$LL780/10)</f>
        <v>44268</v>
      </c>
      <c r="I780" s="11">
        <f>DATE(YEAR($H780),MONTH($H780),DAY($H780)+$LL780/10)</f>
        <v>44418</v>
      </c>
      <c r="J780" s="12">
        <f>DATE(YEAR($I780),MONTH($I780),DAY($I780)+$LL780/10)</f>
        <v>44568</v>
      </c>
      <c r="K780" s="15"/>
      <c r="L780" s="16"/>
      <c r="M780" s="16"/>
      <c r="N780" s="16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>
        <v>1</v>
      </c>
      <c r="AC780" s="16"/>
      <c r="AD780" s="16"/>
      <c r="AE780" s="16"/>
      <c r="AF780" s="16"/>
      <c r="AG780" s="16"/>
      <c r="AH780" s="16"/>
      <c r="AI780" s="16"/>
      <c r="AJ780" s="16"/>
      <c r="AK780" s="16"/>
      <c r="AL780" s="16"/>
      <c r="AM780" s="16"/>
      <c r="AN780" s="16"/>
      <c r="AO780" s="16"/>
      <c r="AP780" s="16"/>
      <c r="AQ780" s="16"/>
      <c r="AR780" s="16"/>
      <c r="AS780" s="16"/>
      <c r="AT780" s="16"/>
      <c r="AU780" s="16"/>
      <c r="AV780" s="16"/>
      <c r="AW780" s="16"/>
      <c r="AX780" s="16">
        <v>1</v>
      </c>
      <c r="AY780" s="16"/>
      <c r="AZ780" s="16"/>
      <c r="BA780" s="16"/>
      <c r="BB780" s="16"/>
      <c r="BC780" s="16"/>
      <c r="BD780" s="16"/>
      <c r="BE780" s="16"/>
      <c r="BF780" s="16"/>
      <c r="BG780" s="16"/>
      <c r="BH780" s="16"/>
      <c r="BI780" s="16"/>
      <c r="BJ780" s="16"/>
      <c r="BK780" s="16"/>
      <c r="BL780" s="16"/>
      <c r="BM780" s="16"/>
      <c r="BN780" s="16"/>
      <c r="BO780" s="16"/>
      <c r="BP780" s="16"/>
      <c r="BQ780" s="16"/>
      <c r="BR780" s="16"/>
      <c r="BS780" s="16">
        <v>1</v>
      </c>
      <c r="BT780" s="16"/>
      <c r="BU780" s="16"/>
      <c r="BV780" s="16"/>
      <c r="BW780" s="16"/>
      <c r="BX780" s="16"/>
      <c r="BY780" s="16"/>
      <c r="BZ780" s="16"/>
      <c r="CA780" s="16"/>
      <c r="CB780" s="16"/>
      <c r="CC780" s="16"/>
      <c r="CD780" s="16"/>
      <c r="CE780" s="16"/>
      <c r="CF780" s="16"/>
      <c r="CG780" s="16"/>
      <c r="CH780" s="16"/>
      <c r="CI780" s="16"/>
      <c r="CJ780" s="16"/>
      <c r="CK780" s="16"/>
      <c r="CL780" s="16"/>
      <c r="CM780" s="16"/>
      <c r="CN780" s="16"/>
      <c r="CO780" s="16">
        <v>1</v>
      </c>
      <c r="CP780" s="16"/>
      <c r="CQ780" s="16"/>
      <c r="CR780" s="16"/>
      <c r="CS780" s="16"/>
      <c r="CT780" s="16"/>
      <c r="CU780" s="16"/>
      <c r="CV780" s="16"/>
      <c r="CW780" s="16"/>
      <c r="CX780" s="16"/>
      <c r="CY780" s="16"/>
      <c r="CZ780" s="16"/>
      <c r="DA780" s="16"/>
      <c r="DB780" s="16"/>
      <c r="DC780" s="16"/>
      <c r="DD780" s="16"/>
      <c r="DE780" s="16"/>
      <c r="DF780" s="16"/>
      <c r="DG780" s="16"/>
      <c r="DH780" s="16"/>
      <c r="DI780" s="16"/>
      <c r="DJ780" s="16">
        <v>1</v>
      </c>
      <c r="DK780" s="16"/>
      <c r="LK780" t="s">
        <v>21</v>
      </c>
      <c r="LL780">
        <v>1500</v>
      </c>
      <c r="LM780" t="s">
        <v>12</v>
      </c>
    </row>
    <row r="781" spans="1:325" ht="15.75" thickBot="1" x14ac:dyDescent="0.3">
      <c r="A781" s="9" t="s">
        <v>12</v>
      </c>
      <c r="B781" s="10" t="s">
        <v>61</v>
      </c>
      <c r="C781" s="10" t="s">
        <v>14</v>
      </c>
      <c r="D781" s="11">
        <v>44618.534722222219</v>
      </c>
      <c r="E781" s="11">
        <f t="shared" ref="E781:E788" si="33">DATE(YEAR($D781),MONTH($D781)-2,DAY($D781))</f>
        <v>44556</v>
      </c>
      <c r="F781" s="11">
        <f>DATE(YEAR($E781),MONTH($E781),DAY($E781)+$LL781*30.4/10000)</f>
        <v>45468</v>
      </c>
      <c r="G781" s="11">
        <f>DATE(YEAR($F781),MONTH($F781),DAY($F781)+$LL781*30.4/10000)</f>
        <v>46380</v>
      </c>
      <c r="H781" s="11">
        <f>DATE(YEAR($G781),MONTH($G781),DAY($G781)+$LL781*30.4/10000)</f>
        <v>47292</v>
      </c>
      <c r="I781" s="11">
        <f>DATE(YEAR($H781),MONTH($H781),DAY($H781)+$LL781*30.4/10000)</f>
        <v>48204</v>
      </c>
      <c r="J781" s="12">
        <f>DATE(YEAR($I781),MONTH($I781),DAY($I781)+$LL781*30.4/10000)</f>
        <v>49116</v>
      </c>
      <c r="K781" s="15"/>
      <c r="L781" s="16"/>
      <c r="M781" s="16"/>
      <c r="N781" s="16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  <c r="AF781" s="16"/>
      <c r="AG781" s="16"/>
      <c r="AH781" s="16"/>
      <c r="AI781" s="16"/>
      <c r="AJ781" s="16"/>
      <c r="AK781" s="16"/>
      <c r="AL781" s="16"/>
      <c r="AM781" s="16"/>
      <c r="AN781" s="16"/>
      <c r="AO781" s="16"/>
      <c r="AP781" s="16"/>
      <c r="AQ781" s="16"/>
      <c r="AR781" s="16"/>
      <c r="AS781" s="16"/>
      <c r="AT781" s="16"/>
      <c r="AU781" s="16"/>
      <c r="AV781" s="16"/>
      <c r="AW781" s="16"/>
      <c r="AX781" s="16"/>
      <c r="AY781" s="16"/>
      <c r="AZ781" s="16"/>
      <c r="BA781" s="16"/>
      <c r="BB781" s="16"/>
      <c r="BC781" s="16"/>
      <c r="BD781" s="16"/>
      <c r="BE781" s="16"/>
      <c r="BF781" s="16"/>
      <c r="BG781" s="16"/>
      <c r="BH781" s="16"/>
      <c r="BI781" s="16"/>
      <c r="BJ781" s="16"/>
      <c r="BK781" s="16"/>
      <c r="BL781" s="16"/>
      <c r="BM781" s="16"/>
      <c r="BN781" s="16"/>
      <c r="BO781" s="16"/>
      <c r="BP781" s="16"/>
      <c r="BQ781" s="16"/>
      <c r="BR781" s="16"/>
      <c r="BS781" s="16"/>
      <c r="BT781" s="16"/>
      <c r="BU781" s="16"/>
      <c r="BV781" s="16"/>
      <c r="BW781" s="16"/>
      <c r="BX781" s="16"/>
      <c r="BY781" s="16"/>
      <c r="BZ781" s="16"/>
      <c r="CA781" s="16"/>
      <c r="CB781" s="16"/>
      <c r="CC781" s="16"/>
      <c r="CD781" s="16"/>
      <c r="CE781" s="16"/>
      <c r="CF781" s="16"/>
      <c r="CG781" s="16"/>
      <c r="CH781" s="16"/>
      <c r="CI781" s="16"/>
      <c r="CJ781" s="16"/>
      <c r="CK781" s="16"/>
      <c r="CL781" s="16"/>
      <c r="CM781" s="16"/>
      <c r="CN781" s="16"/>
      <c r="CO781" s="16"/>
      <c r="CP781" s="16"/>
      <c r="CQ781" s="16"/>
      <c r="CR781" s="16"/>
      <c r="CS781" s="16"/>
      <c r="CT781" s="16"/>
      <c r="CU781" s="16"/>
      <c r="CV781" s="16"/>
      <c r="CW781" s="16"/>
      <c r="CX781" s="16"/>
      <c r="CY781" s="16"/>
      <c r="CZ781" s="16"/>
      <c r="DA781" s="16"/>
      <c r="DB781" s="16"/>
      <c r="DC781" s="16"/>
      <c r="DD781" s="16"/>
      <c r="DE781" s="16"/>
      <c r="DF781" s="16"/>
      <c r="DG781" s="16"/>
      <c r="DH781" s="16">
        <v>1</v>
      </c>
      <c r="DI781" s="16"/>
      <c r="DJ781" s="16"/>
      <c r="DK781" s="16"/>
      <c r="LK781" t="s">
        <v>15</v>
      </c>
      <c r="LL781">
        <v>300000</v>
      </c>
      <c r="LM781" t="s">
        <v>12</v>
      </c>
    </row>
    <row r="782" spans="1:325" ht="15.75" thickBot="1" x14ac:dyDescent="0.3">
      <c r="A782" s="9" t="s">
        <v>12</v>
      </c>
      <c r="B782" s="10" t="s">
        <v>61</v>
      </c>
      <c r="C782" s="10" t="s">
        <v>14</v>
      </c>
      <c r="D782" s="11">
        <v>48007.5</v>
      </c>
      <c r="E782" s="11">
        <f t="shared" si="33"/>
        <v>47946</v>
      </c>
      <c r="F782" s="11">
        <f>DATE(YEAR($E782)+$LL782,MONTH($E782),DAY($E782))</f>
        <v>52329</v>
      </c>
      <c r="G782" s="11">
        <f>DATE(YEAR($F782)+$LL782,MONTH($F782),DAY($F782))</f>
        <v>56712</v>
      </c>
      <c r="H782" s="11">
        <f>DATE(YEAR($G782)+$LL782,MONTH($G782),DAY($G782))</f>
        <v>61095</v>
      </c>
      <c r="I782" s="11">
        <f>DATE(YEAR($H782)+$LL782,MONTH($H782),DAY($H782))</f>
        <v>65478</v>
      </c>
      <c r="J782" s="12">
        <f>DATE(YEAR($I782)+$LL782,MONTH($I782),DAY($I782))</f>
        <v>69861</v>
      </c>
      <c r="K782" s="15"/>
      <c r="L782" s="16"/>
      <c r="M782" s="16"/>
      <c r="N782" s="16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  <c r="AF782" s="16"/>
      <c r="AG782" s="16"/>
      <c r="AH782" s="16"/>
      <c r="AI782" s="16"/>
      <c r="AJ782" s="16"/>
      <c r="AK782" s="16"/>
      <c r="AL782" s="16"/>
      <c r="AM782" s="16"/>
      <c r="AN782" s="16"/>
      <c r="AO782" s="16"/>
      <c r="AP782" s="16"/>
      <c r="AQ782" s="16"/>
      <c r="AR782" s="16"/>
      <c r="AS782" s="16"/>
      <c r="AT782" s="16"/>
      <c r="AU782" s="16"/>
      <c r="AV782" s="16"/>
      <c r="AW782" s="16"/>
      <c r="AX782" s="16"/>
      <c r="AY782" s="16"/>
      <c r="AZ782" s="16"/>
      <c r="BA782" s="16"/>
      <c r="BB782" s="16"/>
      <c r="BC782" s="16"/>
      <c r="BD782" s="16"/>
      <c r="BE782" s="16"/>
      <c r="BF782" s="16"/>
      <c r="BG782" s="16"/>
      <c r="BH782" s="16"/>
      <c r="BI782" s="16"/>
      <c r="BJ782" s="16"/>
      <c r="BK782" s="16"/>
      <c r="BL782" s="16"/>
      <c r="BM782" s="16"/>
      <c r="BN782" s="16"/>
      <c r="BO782" s="16"/>
      <c r="BP782" s="16"/>
      <c r="BQ782" s="16"/>
      <c r="BR782" s="16"/>
      <c r="BS782" s="16"/>
      <c r="BT782" s="16"/>
      <c r="BU782" s="16"/>
      <c r="BV782" s="16"/>
      <c r="BW782" s="16"/>
      <c r="BX782" s="16"/>
      <c r="BY782" s="16"/>
      <c r="BZ782" s="16"/>
      <c r="CA782" s="16"/>
      <c r="CB782" s="16"/>
      <c r="CC782" s="16"/>
      <c r="CD782" s="16"/>
      <c r="CE782" s="16"/>
      <c r="CF782" s="16"/>
      <c r="CG782" s="16"/>
      <c r="CH782" s="16"/>
      <c r="CI782" s="16"/>
      <c r="CJ782" s="16"/>
      <c r="CK782" s="16"/>
      <c r="CL782" s="16"/>
      <c r="CM782" s="16"/>
      <c r="CN782" s="16"/>
      <c r="CO782" s="16"/>
      <c r="CP782" s="16"/>
      <c r="CQ782" s="16"/>
      <c r="CR782" s="16"/>
      <c r="CS782" s="16"/>
      <c r="CT782" s="16"/>
      <c r="CU782" s="16"/>
      <c r="CV782" s="16"/>
      <c r="CW782" s="16"/>
      <c r="CX782" s="16"/>
      <c r="CY782" s="16"/>
      <c r="CZ782" s="16"/>
      <c r="DA782" s="16"/>
      <c r="DB782" s="16"/>
      <c r="DC782" s="16"/>
      <c r="DD782" s="16"/>
      <c r="DE782" s="16"/>
      <c r="DF782" s="16"/>
      <c r="DG782" s="16"/>
      <c r="DH782" s="16"/>
      <c r="DI782" s="16"/>
      <c r="DJ782" s="16"/>
      <c r="DK782" s="16"/>
      <c r="LK782" t="s">
        <v>16</v>
      </c>
      <c r="LL782">
        <v>12</v>
      </c>
      <c r="LM782" t="s">
        <v>12</v>
      </c>
    </row>
    <row r="783" spans="1:325" ht="15.75" thickBot="1" x14ac:dyDescent="0.3">
      <c r="A783" s="9" t="s">
        <v>12</v>
      </c>
      <c r="B783" s="10" t="s">
        <v>61</v>
      </c>
      <c r="C783" s="10" t="s">
        <v>17</v>
      </c>
      <c r="D783" s="11">
        <v>44185.604166666664</v>
      </c>
      <c r="E783" s="11">
        <f t="shared" si="33"/>
        <v>44124</v>
      </c>
      <c r="F783" s="11">
        <f>DATE(YEAR($E783),MONTH($E783)+$LL783,DAY($E783))</f>
        <v>45219</v>
      </c>
      <c r="G783" s="11">
        <f>DATE(YEAR($F783),MONTH($F783)+$LL783,DAY($F783))</f>
        <v>46315</v>
      </c>
      <c r="H783" s="11">
        <f>DATE(YEAR($G783),MONTH($G783)+$LL783,DAY($G783))</f>
        <v>47411</v>
      </c>
      <c r="I783" s="11">
        <f>DATE(YEAR($H783),MONTH($H783)+$LL783,DAY($H783))</f>
        <v>48507</v>
      </c>
      <c r="J783" s="12">
        <f>DATE(YEAR($I783),MONTH($I783)+$LL783,DAY($I783))</f>
        <v>49602</v>
      </c>
      <c r="K783" s="15"/>
      <c r="L783" s="16"/>
      <c r="M783" s="16"/>
      <c r="N783" s="16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  <c r="AF783" s="16"/>
      <c r="AG783" s="16"/>
      <c r="AH783" s="16"/>
      <c r="AI783" s="16"/>
      <c r="AJ783" s="16"/>
      <c r="AK783" s="16"/>
      <c r="AL783" s="16"/>
      <c r="AM783" s="16"/>
      <c r="AN783" s="16"/>
      <c r="AO783" s="16"/>
      <c r="AP783" s="16"/>
      <c r="AQ783" s="16"/>
      <c r="AR783" s="16"/>
      <c r="AS783" s="16"/>
      <c r="AT783" s="16"/>
      <c r="AU783" s="16"/>
      <c r="AV783" s="16"/>
      <c r="AW783" s="16"/>
      <c r="AX783" s="16"/>
      <c r="AY783" s="16">
        <v>1</v>
      </c>
      <c r="AZ783" s="16"/>
      <c r="BA783" s="16"/>
      <c r="BB783" s="16"/>
      <c r="BC783" s="16"/>
      <c r="BD783" s="16"/>
      <c r="BE783" s="16"/>
      <c r="BF783" s="16"/>
      <c r="BG783" s="16"/>
      <c r="BH783" s="16"/>
      <c r="BI783" s="16"/>
      <c r="BJ783" s="16"/>
      <c r="BK783" s="16"/>
      <c r="BL783" s="16"/>
      <c r="BM783" s="16"/>
      <c r="BN783" s="16"/>
      <c r="BO783" s="16"/>
      <c r="BP783" s="16"/>
      <c r="BQ783" s="16"/>
      <c r="BR783" s="16"/>
      <c r="BS783" s="16"/>
      <c r="BT783" s="16"/>
      <c r="BU783" s="16"/>
      <c r="BV783" s="16"/>
      <c r="BW783" s="16"/>
      <c r="BX783" s="16"/>
      <c r="BY783" s="16"/>
      <c r="BZ783" s="16"/>
      <c r="CA783" s="16"/>
      <c r="CB783" s="16"/>
      <c r="CC783" s="16"/>
      <c r="CD783" s="16"/>
      <c r="CE783" s="16"/>
      <c r="CF783" s="16"/>
      <c r="CG783" s="16"/>
      <c r="CH783" s="16"/>
      <c r="CI783" s="16"/>
      <c r="CJ783" s="16"/>
      <c r="CK783" s="16"/>
      <c r="CL783" s="16"/>
      <c r="CM783" s="16"/>
      <c r="CN783" s="16"/>
      <c r="CO783" s="16"/>
      <c r="CP783" s="16"/>
      <c r="CQ783" s="16"/>
      <c r="CR783" s="16"/>
      <c r="CS783" s="16"/>
      <c r="CT783" s="16"/>
      <c r="CU783" s="16"/>
      <c r="CV783" s="16"/>
      <c r="CW783" s="16"/>
      <c r="CX783" s="16"/>
      <c r="CY783" s="16"/>
      <c r="CZ783" s="16"/>
      <c r="DA783" s="16"/>
      <c r="DB783" s="16"/>
      <c r="DC783" s="16"/>
      <c r="DD783" s="16"/>
      <c r="DE783" s="16"/>
      <c r="DF783" s="16"/>
      <c r="DG783" s="16"/>
      <c r="DH783" s="16"/>
      <c r="DI783" s="16"/>
      <c r="DJ783" s="16"/>
      <c r="DK783" s="16"/>
      <c r="LK783" t="s">
        <v>18</v>
      </c>
      <c r="LL783">
        <v>36</v>
      </c>
      <c r="LM783" t="s">
        <v>12</v>
      </c>
    </row>
    <row r="784" spans="1:325" ht="15.75" thickBot="1" x14ac:dyDescent="0.3">
      <c r="A784" s="9" t="s">
        <v>12</v>
      </c>
      <c r="B784" s="10" t="s">
        <v>61</v>
      </c>
      <c r="C784" s="10" t="s">
        <v>14</v>
      </c>
      <c r="D784" s="11">
        <v>44618.056250000001</v>
      </c>
      <c r="E784" s="11">
        <f t="shared" si="33"/>
        <v>44556</v>
      </c>
      <c r="F784" s="11">
        <f>DATE(YEAR($E784),MONTH($E784),DAY($E784)+$LL784*30.4/10000)</f>
        <v>45468</v>
      </c>
      <c r="G784" s="11">
        <f>DATE(YEAR($F784),MONTH($F784),DAY($F784)+$LL784*30.4/10000)</f>
        <v>46380</v>
      </c>
      <c r="H784" s="11">
        <f>DATE(YEAR($G784),MONTH($G784),DAY($G784)+$LL784*30.4/10000)</f>
        <v>47292</v>
      </c>
      <c r="I784" s="11">
        <f>DATE(YEAR($H784),MONTH($H784),DAY($H784)+$LL784*30.4/10000)</f>
        <v>48204</v>
      </c>
      <c r="J784" s="12">
        <f>DATE(YEAR($I784),MONTH($I784),DAY($I784)+$LL784*30.4/10000)</f>
        <v>49116</v>
      </c>
      <c r="K784" s="15"/>
      <c r="L784" s="16"/>
      <c r="M784" s="16"/>
      <c r="N784" s="16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  <c r="AF784" s="16"/>
      <c r="AG784" s="16"/>
      <c r="AH784" s="16"/>
      <c r="AI784" s="16"/>
      <c r="AJ784" s="16"/>
      <c r="AK784" s="16"/>
      <c r="AL784" s="16"/>
      <c r="AM784" s="16"/>
      <c r="AN784" s="16"/>
      <c r="AO784" s="16"/>
      <c r="AP784" s="16"/>
      <c r="AQ784" s="16"/>
      <c r="AR784" s="16"/>
      <c r="AS784" s="16"/>
      <c r="AT784" s="16"/>
      <c r="AU784" s="16"/>
      <c r="AV784" s="16"/>
      <c r="AW784" s="16"/>
      <c r="AX784" s="16"/>
      <c r="AY784" s="16"/>
      <c r="AZ784" s="16"/>
      <c r="BA784" s="16"/>
      <c r="BB784" s="16"/>
      <c r="BC784" s="16"/>
      <c r="BD784" s="16"/>
      <c r="BE784" s="16"/>
      <c r="BF784" s="16"/>
      <c r="BG784" s="16"/>
      <c r="BH784" s="16"/>
      <c r="BI784" s="16"/>
      <c r="BJ784" s="16"/>
      <c r="BK784" s="16"/>
      <c r="BL784" s="16"/>
      <c r="BM784" s="16"/>
      <c r="BN784" s="16"/>
      <c r="BO784" s="16"/>
      <c r="BP784" s="16"/>
      <c r="BQ784" s="16"/>
      <c r="BR784" s="16"/>
      <c r="BS784" s="16"/>
      <c r="BT784" s="16"/>
      <c r="BU784" s="16"/>
      <c r="BV784" s="16"/>
      <c r="BW784" s="16"/>
      <c r="BX784" s="16"/>
      <c r="BY784" s="16"/>
      <c r="BZ784" s="16"/>
      <c r="CA784" s="16"/>
      <c r="CB784" s="16"/>
      <c r="CC784" s="16"/>
      <c r="CD784" s="16"/>
      <c r="CE784" s="16"/>
      <c r="CF784" s="16"/>
      <c r="CG784" s="16"/>
      <c r="CH784" s="16"/>
      <c r="CI784" s="16"/>
      <c r="CJ784" s="16"/>
      <c r="CK784" s="16"/>
      <c r="CL784" s="16"/>
      <c r="CM784" s="16"/>
      <c r="CN784" s="16"/>
      <c r="CO784" s="16"/>
      <c r="CP784" s="16"/>
      <c r="CQ784" s="16"/>
      <c r="CR784" s="16"/>
      <c r="CS784" s="16"/>
      <c r="CT784" s="16"/>
      <c r="CU784" s="16"/>
      <c r="CV784" s="16"/>
      <c r="CW784" s="16"/>
      <c r="CX784" s="16"/>
      <c r="CY784" s="16"/>
      <c r="CZ784" s="16"/>
      <c r="DA784" s="16"/>
      <c r="DB784" s="16"/>
      <c r="DC784" s="16"/>
      <c r="DD784" s="16"/>
      <c r="DE784" s="16"/>
      <c r="DF784" s="16"/>
      <c r="DG784" s="16"/>
      <c r="DH784" s="16">
        <v>1</v>
      </c>
      <c r="DI784" s="16"/>
      <c r="DJ784" s="16"/>
      <c r="DK784" s="16"/>
      <c r="LK784" t="s">
        <v>15</v>
      </c>
      <c r="LL784">
        <v>300000</v>
      </c>
      <c r="LM784" t="s">
        <v>12</v>
      </c>
    </row>
    <row r="785" spans="1:325" ht="15.75" thickBot="1" x14ac:dyDescent="0.3">
      <c r="A785" s="9" t="s">
        <v>12</v>
      </c>
      <c r="B785" s="10" t="s">
        <v>61</v>
      </c>
      <c r="C785" s="10" t="s">
        <v>14</v>
      </c>
      <c r="D785" s="11">
        <v>47981.583333333336</v>
      </c>
      <c r="E785" s="11">
        <f t="shared" si="33"/>
        <v>47920</v>
      </c>
      <c r="F785" s="11">
        <f>DATE(YEAR($E785)+$LL785,MONTH($E785),DAY($E785))</f>
        <v>52303</v>
      </c>
      <c r="G785" s="11">
        <f>DATE(YEAR($F785)+$LL785,MONTH($F785),DAY($F785))</f>
        <v>56686</v>
      </c>
      <c r="H785" s="11">
        <f>DATE(YEAR($G785)+$LL785,MONTH($G785),DAY($G785))</f>
        <v>61069</v>
      </c>
      <c r="I785" s="11">
        <f>DATE(YEAR($H785)+$LL785,MONTH($H785),DAY($H785))</f>
        <v>65452</v>
      </c>
      <c r="J785" s="12">
        <f>DATE(YEAR($I785)+$LL785,MONTH($I785),DAY($I785))</f>
        <v>69835</v>
      </c>
      <c r="K785" s="15"/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  <c r="AF785" s="16"/>
      <c r="AG785" s="16"/>
      <c r="AH785" s="16"/>
      <c r="AI785" s="16"/>
      <c r="AJ785" s="16"/>
      <c r="AK785" s="16"/>
      <c r="AL785" s="16"/>
      <c r="AM785" s="16"/>
      <c r="AN785" s="16"/>
      <c r="AO785" s="16"/>
      <c r="AP785" s="16"/>
      <c r="AQ785" s="16"/>
      <c r="AR785" s="16"/>
      <c r="AS785" s="16"/>
      <c r="AT785" s="16"/>
      <c r="AU785" s="16"/>
      <c r="AV785" s="16"/>
      <c r="AW785" s="16"/>
      <c r="AX785" s="16"/>
      <c r="AY785" s="16"/>
      <c r="AZ785" s="16"/>
      <c r="BA785" s="16"/>
      <c r="BB785" s="16"/>
      <c r="BC785" s="16"/>
      <c r="BD785" s="16"/>
      <c r="BE785" s="16"/>
      <c r="BF785" s="16"/>
      <c r="BG785" s="16"/>
      <c r="BH785" s="16"/>
      <c r="BI785" s="16"/>
      <c r="BJ785" s="16"/>
      <c r="BK785" s="16"/>
      <c r="BL785" s="16"/>
      <c r="BM785" s="16"/>
      <c r="BN785" s="16"/>
      <c r="BO785" s="16"/>
      <c r="BP785" s="16"/>
      <c r="BQ785" s="16"/>
      <c r="BR785" s="16"/>
      <c r="BS785" s="16"/>
      <c r="BT785" s="16"/>
      <c r="BU785" s="16"/>
      <c r="BV785" s="16"/>
      <c r="BW785" s="16"/>
      <c r="BX785" s="16"/>
      <c r="BY785" s="16"/>
      <c r="BZ785" s="16"/>
      <c r="CA785" s="16"/>
      <c r="CB785" s="16"/>
      <c r="CC785" s="16"/>
      <c r="CD785" s="16"/>
      <c r="CE785" s="16"/>
      <c r="CF785" s="16"/>
      <c r="CG785" s="16"/>
      <c r="CH785" s="16"/>
      <c r="CI785" s="16"/>
      <c r="CJ785" s="16"/>
      <c r="CK785" s="16"/>
      <c r="CL785" s="16"/>
      <c r="CM785" s="16"/>
      <c r="CN785" s="16"/>
      <c r="CO785" s="16"/>
      <c r="CP785" s="16"/>
      <c r="CQ785" s="16"/>
      <c r="CR785" s="16"/>
      <c r="CS785" s="16"/>
      <c r="CT785" s="16"/>
      <c r="CU785" s="16"/>
      <c r="CV785" s="16"/>
      <c r="CW785" s="16"/>
      <c r="CX785" s="16"/>
      <c r="CY785" s="16"/>
      <c r="CZ785" s="16"/>
      <c r="DA785" s="16"/>
      <c r="DB785" s="16"/>
      <c r="DC785" s="16"/>
      <c r="DD785" s="16"/>
      <c r="DE785" s="16"/>
      <c r="DF785" s="16"/>
      <c r="DG785" s="16"/>
      <c r="DH785" s="16"/>
      <c r="DI785" s="16"/>
      <c r="DJ785" s="16"/>
      <c r="DK785" s="16"/>
      <c r="LK785" t="s">
        <v>16</v>
      </c>
      <c r="LL785">
        <v>12</v>
      </c>
      <c r="LM785" t="s">
        <v>12</v>
      </c>
    </row>
    <row r="786" spans="1:325" ht="15.75" thickBot="1" x14ac:dyDescent="0.3">
      <c r="A786" s="9" t="s">
        <v>12</v>
      </c>
      <c r="B786" s="10" t="s">
        <v>61</v>
      </c>
      <c r="C786" s="10" t="s">
        <v>14</v>
      </c>
      <c r="D786" s="11">
        <v>44618.056250000001</v>
      </c>
      <c r="E786" s="11">
        <f t="shared" si="33"/>
        <v>44556</v>
      </c>
      <c r="F786" s="11">
        <f>DATE(YEAR($E786),MONTH($E786),DAY($E786)+$LL786*30.4/10000)</f>
        <v>45468</v>
      </c>
      <c r="G786" s="11">
        <f>DATE(YEAR($F786),MONTH($F786),DAY($F786)+$LL786*30.4/10000)</f>
        <v>46380</v>
      </c>
      <c r="H786" s="11">
        <f>DATE(YEAR($G786),MONTH($G786),DAY($G786)+$LL786*30.4/10000)</f>
        <v>47292</v>
      </c>
      <c r="I786" s="11">
        <f>DATE(YEAR($H786),MONTH($H786),DAY($H786)+$LL786*30.4/10000)</f>
        <v>48204</v>
      </c>
      <c r="J786" s="12">
        <f>DATE(YEAR($I786),MONTH($I786),DAY($I786)+$LL786*30.4/10000)</f>
        <v>49116</v>
      </c>
      <c r="K786" s="15"/>
      <c r="L786" s="16"/>
      <c r="M786" s="16"/>
      <c r="N786" s="16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  <c r="AF786" s="16"/>
      <c r="AG786" s="16"/>
      <c r="AH786" s="16"/>
      <c r="AI786" s="16"/>
      <c r="AJ786" s="16"/>
      <c r="AK786" s="16"/>
      <c r="AL786" s="16"/>
      <c r="AM786" s="16"/>
      <c r="AN786" s="16"/>
      <c r="AO786" s="16"/>
      <c r="AP786" s="16"/>
      <c r="AQ786" s="16"/>
      <c r="AR786" s="16"/>
      <c r="AS786" s="16"/>
      <c r="AT786" s="16"/>
      <c r="AU786" s="16"/>
      <c r="AV786" s="16"/>
      <c r="AW786" s="16"/>
      <c r="AX786" s="16"/>
      <c r="AY786" s="16"/>
      <c r="AZ786" s="16"/>
      <c r="BA786" s="16"/>
      <c r="BB786" s="16"/>
      <c r="BC786" s="16"/>
      <c r="BD786" s="16"/>
      <c r="BE786" s="16"/>
      <c r="BF786" s="16"/>
      <c r="BG786" s="16"/>
      <c r="BH786" s="16"/>
      <c r="BI786" s="16"/>
      <c r="BJ786" s="16"/>
      <c r="BK786" s="16"/>
      <c r="BL786" s="16"/>
      <c r="BM786" s="16"/>
      <c r="BN786" s="16"/>
      <c r="BO786" s="16"/>
      <c r="BP786" s="16"/>
      <c r="BQ786" s="16"/>
      <c r="BR786" s="16"/>
      <c r="BS786" s="16"/>
      <c r="BT786" s="16"/>
      <c r="BU786" s="16"/>
      <c r="BV786" s="16"/>
      <c r="BW786" s="16"/>
      <c r="BX786" s="16"/>
      <c r="BY786" s="16"/>
      <c r="BZ786" s="16"/>
      <c r="CA786" s="16"/>
      <c r="CB786" s="16"/>
      <c r="CC786" s="16"/>
      <c r="CD786" s="16"/>
      <c r="CE786" s="16"/>
      <c r="CF786" s="16"/>
      <c r="CG786" s="16"/>
      <c r="CH786" s="16"/>
      <c r="CI786" s="16"/>
      <c r="CJ786" s="16"/>
      <c r="CK786" s="16"/>
      <c r="CL786" s="16"/>
      <c r="CM786" s="16"/>
      <c r="CN786" s="16"/>
      <c r="CO786" s="16"/>
      <c r="CP786" s="16"/>
      <c r="CQ786" s="16"/>
      <c r="CR786" s="16"/>
      <c r="CS786" s="16"/>
      <c r="CT786" s="16"/>
      <c r="CU786" s="16"/>
      <c r="CV786" s="16"/>
      <c r="CW786" s="16"/>
      <c r="CX786" s="16"/>
      <c r="CY786" s="16"/>
      <c r="CZ786" s="16"/>
      <c r="DA786" s="16"/>
      <c r="DB786" s="16"/>
      <c r="DC786" s="16"/>
      <c r="DD786" s="16"/>
      <c r="DE786" s="16"/>
      <c r="DF786" s="16"/>
      <c r="DG786" s="16"/>
      <c r="DH786" s="16">
        <v>1</v>
      </c>
      <c r="DI786" s="16"/>
      <c r="DJ786" s="16"/>
      <c r="DK786" s="16"/>
      <c r="LK786" t="s">
        <v>15</v>
      </c>
      <c r="LL786">
        <v>300000</v>
      </c>
      <c r="LM786" t="s">
        <v>12</v>
      </c>
    </row>
    <row r="787" spans="1:325" ht="15.75" thickBot="1" x14ac:dyDescent="0.3">
      <c r="A787" s="9" t="s">
        <v>12</v>
      </c>
      <c r="B787" s="10" t="s">
        <v>61</v>
      </c>
      <c r="C787" s="10" t="s">
        <v>14</v>
      </c>
      <c r="D787" s="11">
        <v>47981.583333333336</v>
      </c>
      <c r="E787" s="11">
        <f t="shared" si="33"/>
        <v>47920</v>
      </c>
      <c r="F787" s="11">
        <f>DATE(YEAR($E787)+$LL787,MONTH($E787),DAY($E787))</f>
        <v>52303</v>
      </c>
      <c r="G787" s="11">
        <f>DATE(YEAR($F787)+$LL787,MONTH($F787),DAY($F787))</f>
        <v>56686</v>
      </c>
      <c r="H787" s="11">
        <f>DATE(YEAR($G787)+$LL787,MONTH($G787),DAY($G787))</f>
        <v>61069</v>
      </c>
      <c r="I787" s="11">
        <f>DATE(YEAR($H787)+$LL787,MONTH($H787),DAY($H787))</f>
        <v>65452</v>
      </c>
      <c r="J787" s="12">
        <f>DATE(YEAR($I787)+$LL787,MONTH($I787),DAY($I787))</f>
        <v>69835</v>
      </c>
      <c r="K787" s="15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  <c r="AF787" s="16"/>
      <c r="AG787" s="16"/>
      <c r="AH787" s="16"/>
      <c r="AI787" s="16"/>
      <c r="AJ787" s="16"/>
      <c r="AK787" s="16"/>
      <c r="AL787" s="16"/>
      <c r="AM787" s="16"/>
      <c r="AN787" s="16"/>
      <c r="AO787" s="16"/>
      <c r="AP787" s="16"/>
      <c r="AQ787" s="16"/>
      <c r="AR787" s="16"/>
      <c r="AS787" s="16"/>
      <c r="AT787" s="16"/>
      <c r="AU787" s="16"/>
      <c r="AV787" s="16"/>
      <c r="AW787" s="16"/>
      <c r="AX787" s="16"/>
      <c r="AY787" s="16"/>
      <c r="AZ787" s="16"/>
      <c r="BA787" s="16"/>
      <c r="BB787" s="16"/>
      <c r="BC787" s="16"/>
      <c r="BD787" s="16"/>
      <c r="BE787" s="16"/>
      <c r="BF787" s="16"/>
      <c r="BG787" s="16"/>
      <c r="BH787" s="16"/>
      <c r="BI787" s="16"/>
      <c r="BJ787" s="16"/>
      <c r="BK787" s="16"/>
      <c r="BL787" s="16"/>
      <c r="BM787" s="16"/>
      <c r="BN787" s="16"/>
      <c r="BO787" s="16"/>
      <c r="BP787" s="16"/>
      <c r="BQ787" s="16"/>
      <c r="BR787" s="16"/>
      <c r="BS787" s="16"/>
      <c r="BT787" s="16"/>
      <c r="BU787" s="16"/>
      <c r="BV787" s="16"/>
      <c r="BW787" s="16"/>
      <c r="BX787" s="16"/>
      <c r="BY787" s="16"/>
      <c r="BZ787" s="16"/>
      <c r="CA787" s="16"/>
      <c r="CB787" s="16"/>
      <c r="CC787" s="16"/>
      <c r="CD787" s="16"/>
      <c r="CE787" s="16"/>
      <c r="CF787" s="16"/>
      <c r="CG787" s="16"/>
      <c r="CH787" s="16"/>
      <c r="CI787" s="16"/>
      <c r="CJ787" s="16"/>
      <c r="CK787" s="16"/>
      <c r="CL787" s="16"/>
      <c r="CM787" s="16"/>
      <c r="CN787" s="16"/>
      <c r="CO787" s="16"/>
      <c r="CP787" s="16"/>
      <c r="CQ787" s="16"/>
      <c r="CR787" s="16"/>
      <c r="CS787" s="16"/>
      <c r="CT787" s="16"/>
      <c r="CU787" s="16"/>
      <c r="CV787" s="16"/>
      <c r="CW787" s="16"/>
      <c r="CX787" s="16"/>
      <c r="CY787" s="16"/>
      <c r="CZ787" s="16"/>
      <c r="DA787" s="16"/>
      <c r="DB787" s="16"/>
      <c r="DC787" s="16"/>
      <c r="DD787" s="16"/>
      <c r="DE787" s="16"/>
      <c r="DF787" s="16"/>
      <c r="DG787" s="16"/>
      <c r="DH787" s="16"/>
      <c r="DI787" s="16"/>
      <c r="DJ787" s="16"/>
      <c r="DK787" s="16"/>
      <c r="LK787" t="s">
        <v>16</v>
      </c>
      <c r="LL787">
        <v>12</v>
      </c>
      <c r="LM787" t="s">
        <v>12</v>
      </c>
    </row>
    <row r="788" spans="1:325" ht="15.75" thickBot="1" x14ac:dyDescent="0.3">
      <c r="A788" s="9" t="s">
        <v>12</v>
      </c>
      <c r="B788" s="10" t="s">
        <v>61</v>
      </c>
      <c r="C788" s="10" t="s">
        <v>19</v>
      </c>
      <c r="D788" s="11">
        <v>44183.151388888888</v>
      </c>
      <c r="E788" s="11">
        <f t="shared" si="33"/>
        <v>44122</v>
      </c>
      <c r="F788" s="11">
        <f>DATE(YEAR($E788)+$LL788,MONTH($E788),DAY($E788))</f>
        <v>46313</v>
      </c>
      <c r="G788" s="11">
        <f>DATE(YEAR($F788)+$LL788,MONTH($F788),DAY($F788))</f>
        <v>48505</v>
      </c>
      <c r="H788" s="11">
        <f>DATE(YEAR($G788)+$LL788,MONTH($G788),DAY($G788))</f>
        <v>50696</v>
      </c>
      <c r="I788" s="11">
        <f>DATE(YEAR($H788)+$LL788,MONTH($H788),DAY($H788))</f>
        <v>52888</v>
      </c>
      <c r="J788" s="12">
        <f>DATE(YEAR($I788)+$LL788,MONTH($I788),DAY($I788))</f>
        <v>55079</v>
      </c>
      <c r="K788" s="15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  <c r="AF788" s="16"/>
      <c r="AG788" s="16"/>
      <c r="AH788" s="16"/>
      <c r="AI788" s="16"/>
      <c r="AJ788" s="16"/>
      <c r="AK788" s="16"/>
      <c r="AL788" s="16"/>
      <c r="AM788" s="16"/>
      <c r="AN788" s="16"/>
      <c r="AO788" s="16"/>
      <c r="AP788" s="16"/>
      <c r="AQ788" s="16"/>
      <c r="AR788" s="16"/>
      <c r="AS788" s="16"/>
      <c r="AT788" s="16"/>
      <c r="AU788" s="16"/>
      <c r="AV788" s="16"/>
      <c r="AW788" s="16"/>
      <c r="AX788" s="16">
        <v>1</v>
      </c>
      <c r="AY788" s="16"/>
      <c r="AZ788" s="16"/>
      <c r="BA788" s="16"/>
      <c r="BB788" s="16"/>
      <c r="BC788" s="16"/>
      <c r="BD788" s="16"/>
      <c r="BE788" s="16"/>
      <c r="BF788" s="16"/>
      <c r="BG788" s="16"/>
      <c r="BH788" s="16"/>
      <c r="BI788" s="16"/>
      <c r="BJ788" s="16"/>
      <c r="BK788" s="16"/>
      <c r="BL788" s="16"/>
      <c r="BM788" s="16"/>
      <c r="BN788" s="16"/>
      <c r="BO788" s="16"/>
      <c r="BP788" s="16"/>
      <c r="BQ788" s="16"/>
      <c r="BR788" s="16"/>
      <c r="BS788" s="16"/>
      <c r="BT788" s="16"/>
      <c r="BU788" s="16"/>
      <c r="BV788" s="16"/>
      <c r="BW788" s="16"/>
      <c r="BX788" s="16"/>
      <c r="BY788" s="16"/>
      <c r="BZ788" s="16"/>
      <c r="CA788" s="16"/>
      <c r="CB788" s="16"/>
      <c r="CC788" s="16"/>
      <c r="CD788" s="16"/>
      <c r="CE788" s="16"/>
      <c r="CF788" s="16"/>
      <c r="CG788" s="16"/>
      <c r="CH788" s="16"/>
      <c r="CI788" s="16"/>
      <c r="CJ788" s="16"/>
      <c r="CK788" s="16"/>
      <c r="CL788" s="16"/>
      <c r="CM788" s="16"/>
      <c r="CN788" s="16"/>
      <c r="CO788" s="16"/>
      <c r="CP788" s="16"/>
      <c r="CQ788" s="16"/>
      <c r="CR788" s="16"/>
      <c r="CS788" s="16"/>
      <c r="CT788" s="16"/>
      <c r="CU788" s="16"/>
      <c r="CV788" s="16"/>
      <c r="CW788" s="16"/>
      <c r="CX788" s="16"/>
      <c r="CY788" s="16"/>
      <c r="CZ788" s="16"/>
      <c r="DA788" s="16"/>
      <c r="DB788" s="16"/>
      <c r="DC788" s="16"/>
      <c r="DD788" s="16"/>
      <c r="DE788" s="16"/>
      <c r="DF788" s="16"/>
      <c r="DG788" s="16"/>
      <c r="DH788" s="16"/>
      <c r="DI788" s="16"/>
      <c r="DJ788" s="16"/>
      <c r="DK788" s="16"/>
      <c r="LK788" t="s">
        <v>16</v>
      </c>
      <c r="LL788">
        <v>6</v>
      </c>
      <c r="LM788" t="s">
        <v>12</v>
      </c>
    </row>
    <row r="789" spans="1:325" ht="15.75" thickBot="1" x14ac:dyDescent="0.3">
      <c r="A789" s="9" t="s">
        <v>12</v>
      </c>
      <c r="B789" s="10" t="s">
        <v>61</v>
      </c>
      <c r="C789" s="10" t="s">
        <v>20</v>
      </c>
      <c r="D789" s="11">
        <v>43870.947222222225</v>
      </c>
      <c r="E789" s="11">
        <f>DATE(YEAR($D789),MONTH($D789)-1,DAY($D789))</f>
        <v>43839</v>
      </c>
      <c r="F789" s="11">
        <f>DATE(YEAR($E789),MONTH($E789),DAY($E789)+$LL789/10)</f>
        <v>44139</v>
      </c>
      <c r="G789" s="11">
        <f>DATE(YEAR($F789),MONTH($F789),DAY($F789)+$LL789/10)</f>
        <v>44439</v>
      </c>
      <c r="H789" s="11">
        <f>DATE(YEAR($G789),MONTH($G789),DAY($G789)+$LL789/10)</f>
        <v>44739</v>
      </c>
      <c r="I789" s="11">
        <f>DATE(YEAR($H789),MONTH($H789),DAY($H789)+$LL789/10)</f>
        <v>45039</v>
      </c>
      <c r="J789" s="12">
        <f>DATE(YEAR($I789),MONTH($I789),DAY($I789)+$LL789/10)</f>
        <v>45339</v>
      </c>
      <c r="K789" s="15"/>
      <c r="L789" s="16"/>
      <c r="M789" s="16"/>
      <c r="N789" s="16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  <c r="AF789" s="16"/>
      <c r="AG789" s="16"/>
      <c r="AH789" s="16"/>
      <c r="AI789" s="16"/>
      <c r="AJ789" s="16"/>
      <c r="AK789" s="16"/>
      <c r="AL789" s="16"/>
      <c r="AM789" s="16"/>
      <c r="AN789" s="16"/>
      <c r="AO789" s="16"/>
      <c r="AP789" s="16"/>
      <c r="AQ789" s="16"/>
      <c r="AR789" s="16"/>
      <c r="AS789" s="16"/>
      <c r="AT789" s="16"/>
      <c r="AU789" s="16"/>
      <c r="AV789" s="16"/>
      <c r="AW789" s="16"/>
      <c r="AX789" s="16"/>
      <c r="AY789" s="16"/>
      <c r="AZ789" s="16"/>
      <c r="BA789" s="16">
        <v>1</v>
      </c>
      <c r="BB789" s="16"/>
      <c r="BC789" s="16"/>
      <c r="BD789" s="16"/>
      <c r="BE789" s="16"/>
      <c r="BF789" s="16"/>
      <c r="BG789" s="16"/>
      <c r="BH789" s="16"/>
      <c r="BI789" s="16"/>
      <c r="BJ789" s="16"/>
      <c r="BK789" s="16"/>
      <c r="BL789" s="16"/>
      <c r="BM789" s="16"/>
      <c r="BN789" s="16"/>
      <c r="BO789" s="16"/>
      <c r="BP789" s="16"/>
      <c r="BQ789" s="16"/>
      <c r="BR789" s="16"/>
      <c r="BS789" s="16"/>
      <c r="BT789" s="16"/>
      <c r="BU789" s="16"/>
      <c r="BV789" s="16"/>
      <c r="BW789" s="16"/>
      <c r="BX789" s="16"/>
      <c r="BY789" s="16"/>
      <c r="BZ789" s="16"/>
      <c r="CA789" s="16"/>
      <c r="CB789" s="16"/>
      <c r="CC789" s="16"/>
      <c r="CD789" s="16"/>
      <c r="CE789" s="16"/>
      <c r="CF789" s="16"/>
      <c r="CG789" s="16"/>
      <c r="CH789" s="16"/>
      <c r="CI789" s="16"/>
      <c r="CJ789" s="16"/>
      <c r="CK789" s="16"/>
      <c r="CL789" s="16"/>
      <c r="CM789" s="16"/>
      <c r="CN789" s="16"/>
      <c r="CO789" s="16"/>
      <c r="CP789" s="16"/>
      <c r="CQ789" s="16"/>
      <c r="CR789" s="16">
        <v>1</v>
      </c>
      <c r="CS789" s="16"/>
      <c r="CT789" s="16"/>
      <c r="CU789" s="16"/>
      <c r="CV789" s="16"/>
      <c r="CW789" s="16"/>
      <c r="CX789" s="16"/>
      <c r="CY789" s="16"/>
      <c r="CZ789" s="16"/>
      <c r="DA789" s="16"/>
      <c r="DB789" s="16"/>
      <c r="DC789" s="16"/>
      <c r="DD789" s="16"/>
      <c r="DE789" s="16"/>
      <c r="DF789" s="16"/>
      <c r="DG789" s="16"/>
      <c r="DH789" s="16"/>
      <c r="DI789" s="16"/>
      <c r="DJ789" s="16"/>
      <c r="DK789" s="16"/>
      <c r="LK789" t="s">
        <v>21</v>
      </c>
      <c r="LL789">
        <v>3000</v>
      </c>
      <c r="LM789" t="s">
        <v>12</v>
      </c>
    </row>
    <row r="790" spans="1:325" ht="15.75" thickBot="1" x14ac:dyDescent="0.3">
      <c r="A790" s="9" t="s">
        <v>12</v>
      </c>
      <c r="B790" s="10" t="s">
        <v>61</v>
      </c>
      <c r="C790" s="10" t="s">
        <v>22</v>
      </c>
      <c r="D790" s="11">
        <v>44153.155555555553</v>
      </c>
      <c r="E790" s="11">
        <f t="shared" ref="E790:E800" si="34">DATE(YEAR($D790),MONTH($D790)-2,DAY($D790))</f>
        <v>44092</v>
      </c>
      <c r="F790" s="11">
        <f>DATE(YEAR($E790),MONTH($E790)+$LL790,DAY($E790))</f>
        <v>44822</v>
      </c>
      <c r="G790" s="11">
        <f>DATE(YEAR($F790),MONTH($F790)+$LL790,DAY($F790))</f>
        <v>45553</v>
      </c>
      <c r="H790" s="11">
        <f>DATE(YEAR($G790),MONTH($G790)+$LL790,DAY($G790))</f>
        <v>46283</v>
      </c>
      <c r="I790" s="11">
        <f>DATE(YEAR($H790),MONTH($H790)+$LL790,DAY($H790))</f>
        <v>47014</v>
      </c>
      <c r="J790" s="12">
        <f>DATE(YEAR($I790),MONTH($I790)+$LL790,DAY($I790))</f>
        <v>47744</v>
      </c>
      <c r="K790" s="15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  <c r="AF790" s="16"/>
      <c r="AG790" s="16"/>
      <c r="AH790" s="16"/>
      <c r="AI790" s="16"/>
      <c r="AJ790" s="16"/>
      <c r="AK790" s="16"/>
      <c r="AL790" s="16"/>
      <c r="AM790" s="16"/>
      <c r="AN790" s="16"/>
      <c r="AO790" s="16"/>
      <c r="AP790" s="16"/>
      <c r="AQ790" s="16"/>
      <c r="AR790" s="16"/>
      <c r="AS790" s="16"/>
      <c r="AT790" s="16">
        <v>1</v>
      </c>
      <c r="AU790" s="16"/>
      <c r="AV790" s="16"/>
      <c r="AW790" s="16"/>
      <c r="AX790" s="16"/>
      <c r="AY790" s="16"/>
      <c r="AZ790" s="16"/>
      <c r="BA790" s="16"/>
      <c r="BB790" s="16"/>
      <c r="BC790" s="16"/>
      <c r="BD790" s="16"/>
      <c r="BE790" s="16"/>
      <c r="BF790" s="16"/>
      <c r="BG790" s="16"/>
      <c r="BH790" s="16"/>
      <c r="BI790" s="16"/>
      <c r="BJ790" s="16"/>
      <c r="BK790" s="16"/>
      <c r="BL790" s="16"/>
      <c r="BM790" s="16"/>
      <c r="BN790" s="16"/>
      <c r="BO790" s="16"/>
      <c r="BP790" s="16"/>
      <c r="BQ790" s="16"/>
      <c r="BR790" s="16"/>
      <c r="BS790" s="16"/>
      <c r="BT790" s="16"/>
      <c r="BU790" s="16"/>
      <c r="BV790" s="16"/>
      <c r="BW790" s="16"/>
      <c r="BX790" s="16"/>
      <c r="BY790" s="16"/>
      <c r="BZ790" s="16"/>
      <c r="CA790" s="16"/>
      <c r="CB790" s="16"/>
      <c r="CC790" s="16"/>
      <c r="CD790" s="16"/>
      <c r="CE790" s="16"/>
      <c r="CF790" s="16"/>
      <c r="CG790" s="16"/>
      <c r="CH790" s="16"/>
      <c r="CI790" s="16"/>
      <c r="CJ790" s="16"/>
      <c r="CK790" s="16"/>
      <c r="CL790" s="16"/>
      <c r="CM790" s="16"/>
      <c r="CN790" s="16"/>
      <c r="CO790" s="16"/>
      <c r="CP790" s="16"/>
      <c r="CQ790" s="16"/>
      <c r="CR790" s="16"/>
      <c r="CS790" s="16"/>
      <c r="CT790" s="16"/>
      <c r="CU790" s="16"/>
      <c r="CV790" s="16"/>
      <c r="CW790" s="16"/>
      <c r="CX790" s="16"/>
      <c r="CY790" s="16"/>
      <c r="CZ790" s="16"/>
      <c r="DA790" s="16"/>
      <c r="DB790" s="16"/>
      <c r="DC790" s="16"/>
      <c r="DD790" s="16"/>
      <c r="DE790" s="16"/>
      <c r="DF790" s="16"/>
      <c r="DG790" s="16"/>
      <c r="DH790" s="16"/>
      <c r="DI790" s="16"/>
      <c r="DJ790" s="16"/>
      <c r="DK790" s="16"/>
      <c r="LK790" t="s">
        <v>18</v>
      </c>
      <c r="LL790">
        <v>24</v>
      </c>
      <c r="LM790" t="s">
        <v>12</v>
      </c>
    </row>
    <row r="791" spans="1:325" ht="15.75" thickBot="1" x14ac:dyDescent="0.3">
      <c r="A791" s="9" t="s">
        <v>12</v>
      </c>
      <c r="B791" s="10" t="s">
        <v>61</v>
      </c>
      <c r="C791" s="10" t="s">
        <v>14</v>
      </c>
      <c r="D791" s="11">
        <v>44645.677777777775</v>
      </c>
      <c r="E791" s="11">
        <f t="shared" si="34"/>
        <v>44586</v>
      </c>
      <c r="F791" s="11">
        <f>DATE(YEAR($E791),MONTH($E791),DAY($E791)+$LL791*30.4/10000)</f>
        <v>45498</v>
      </c>
      <c r="G791" s="11">
        <f>DATE(YEAR($F791),MONTH($F791),DAY($F791)+$LL791*30.4/10000)</f>
        <v>46410</v>
      </c>
      <c r="H791" s="11">
        <f>DATE(YEAR($G791),MONTH($G791),DAY($G791)+$LL791*30.4/10000)</f>
        <v>47322</v>
      </c>
      <c r="I791" s="11">
        <f>DATE(YEAR($H791),MONTH($H791),DAY($H791)+$LL791*30.4/10000)</f>
        <v>48234</v>
      </c>
      <c r="J791" s="12">
        <f>DATE(YEAR($I791),MONTH($I791),DAY($I791)+$LL791*30.4/10000)</f>
        <v>49146</v>
      </c>
      <c r="K791" s="15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  <c r="AF791" s="16"/>
      <c r="AG791" s="16"/>
      <c r="AH791" s="16"/>
      <c r="AI791" s="16"/>
      <c r="AJ791" s="16"/>
      <c r="AK791" s="16"/>
      <c r="AL791" s="16"/>
      <c r="AM791" s="16"/>
      <c r="AN791" s="16"/>
      <c r="AO791" s="16"/>
      <c r="AP791" s="16"/>
      <c r="AQ791" s="16"/>
      <c r="AR791" s="16"/>
      <c r="AS791" s="16"/>
      <c r="AT791" s="16"/>
      <c r="AU791" s="16"/>
      <c r="AV791" s="16"/>
      <c r="AW791" s="16"/>
      <c r="AX791" s="16"/>
      <c r="AY791" s="16"/>
      <c r="AZ791" s="16"/>
      <c r="BA791" s="16"/>
      <c r="BB791" s="16"/>
      <c r="BC791" s="16"/>
      <c r="BD791" s="16"/>
      <c r="BE791" s="16"/>
      <c r="BF791" s="16"/>
      <c r="BG791" s="16"/>
      <c r="BH791" s="16"/>
      <c r="BI791" s="16"/>
      <c r="BJ791" s="16"/>
      <c r="BK791" s="16"/>
      <c r="BL791" s="16"/>
      <c r="BM791" s="16"/>
      <c r="BN791" s="16"/>
      <c r="BO791" s="16"/>
      <c r="BP791" s="16"/>
      <c r="BQ791" s="16"/>
      <c r="BR791" s="16"/>
      <c r="BS791" s="16"/>
      <c r="BT791" s="16"/>
      <c r="BU791" s="16"/>
      <c r="BV791" s="16"/>
      <c r="BW791" s="16"/>
      <c r="BX791" s="16"/>
      <c r="BY791" s="16"/>
      <c r="BZ791" s="16"/>
      <c r="CA791" s="16"/>
      <c r="CB791" s="16"/>
      <c r="CC791" s="16"/>
      <c r="CD791" s="16"/>
      <c r="CE791" s="16"/>
      <c r="CF791" s="16"/>
      <c r="CG791" s="16"/>
      <c r="CH791" s="16"/>
      <c r="CI791" s="16"/>
      <c r="CJ791" s="16"/>
      <c r="CK791" s="16"/>
      <c r="CL791" s="16"/>
      <c r="CM791" s="16"/>
      <c r="CN791" s="16"/>
      <c r="CO791" s="16"/>
      <c r="CP791" s="16"/>
      <c r="CQ791" s="16"/>
      <c r="CR791" s="16"/>
      <c r="CS791" s="16"/>
      <c r="CT791" s="16"/>
      <c r="CU791" s="16"/>
      <c r="CV791" s="16"/>
      <c r="CW791" s="16"/>
      <c r="CX791" s="16"/>
      <c r="CY791" s="16"/>
      <c r="CZ791" s="16"/>
      <c r="DA791" s="16"/>
      <c r="DB791" s="16"/>
      <c r="DC791" s="16"/>
      <c r="DD791" s="16"/>
      <c r="DE791" s="16"/>
      <c r="DF791" s="16"/>
      <c r="DG791" s="16"/>
      <c r="DH791" s="16"/>
      <c r="DI791" s="16"/>
      <c r="DJ791" s="16"/>
      <c r="DK791" s="16"/>
      <c r="LK791" t="s">
        <v>15</v>
      </c>
      <c r="LL791">
        <v>300000</v>
      </c>
      <c r="LM791" t="s">
        <v>12</v>
      </c>
    </row>
    <row r="792" spans="1:325" ht="15.75" thickBot="1" x14ac:dyDescent="0.3">
      <c r="A792" s="9" t="s">
        <v>12</v>
      </c>
      <c r="B792" s="10" t="s">
        <v>61</v>
      </c>
      <c r="C792" s="10" t="s">
        <v>14</v>
      </c>
      <c r="D792" s="11">
        <v>48018.479166666664</v>
      </c>
      <c r="E792" s="11">
        <f t="shared" si="34"/>
        <v>47957</v>
      </c>
      <c r="F792" s="11">
        <f>DATE(YEAR($E792)+$LL792,MONTH($E792),DAY($E792))</f>
        <v>52340</v>
      </c>
      <c r="G792" s="11">
        <f>DATE(YEAR($F792)+$LL792,MONTH($F792),DAY($F792))</f>
        <v>56723</v>
      </c>
      <c r="H792" s="11">
        <f>DATE(YEAR($G792)+$LL792,MONTH($G792),DAY($G792))</f>
        <v>61106</v>
      </c>
      <c r="I792" s="11">
        <f>DATE(YEAR($H792)+$LL792,MONTH($H792),DAY($H792))</f>
        <v>65489</v>
      </c>
      <c r="J792" s="12">
        <f>DATE(YEAR($I792)+$LL792,MONTH($I792),DAY($I792))</f>
        <v>69872</v>
      </c>
      <c r="K792" s="15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  <c r="AF792" s="16"/>
      <c r="AG792" s="16"/>
      <c r="AH792" s="16"/>
      <c r="AI792" s="16"/>
      <c r="AJ792" s="16"/>
      <c r="AK792" s="16"/>
      <c r="AL792" s="16"/>
      <c r="AM792" s="16"/>
      <c r="AN792" s="16"/>
      <c r="AO792" s="16"/>
      <c r="AP792" s="16"/>
      <c r="AQ792" s="16"/>
      <c r="AR792" s="16"/>
      <c r="AS792" s="16"/>
      <c r="AT792" s="16"/>
      <c r="AU792" s="16"/>
      <c r="AV792" s="16"/>
      <c r="AW792" s="16"/>
      <c r="AX792" s="16"/>
      <c r="AY792" s="16"/>
      <c r="AZ792" s="16"/>
      <c r="BA792" s="16"/>
      <c r="BB792" s="16"/>
      <c r="BC792" s="16"/>
      <c r="BD792" s="16"/>
      <c r="BE792" s="16"/>
      <c r="BF792" s="16"/>
      <c r="BG792" s="16"/>
      <c r="BH792" s="16"/>
      <c r="BI792" s="16"/>
      <c r="BJ792" s="16"/>
      <c r="BK792" s="16"/>
      <c r="BL792" s="16"/>
      <c r="BM792" s="16"/>
      <c r="BN792" s="16"/>
      <c r="BO792" s="16"/>
      <c r="BP792" s="16"/>
      <c r="BQ792" s="16"/>
      <c r="BR792" s="16"/>
      <c r="BS792" s="16"/>
      <c r="BT792" s="16"/>
      <c r="BU792" s="16"/>
      <c r="BV792" s="16"/>
      <c r="BW792" s="16"/>
      <c r="BX792" s="16"/>
      <c r="BY792" s="16"/>
      <c r="BZ792" s="16"/>
      <c r="CA792" s="16"/>
      <c r="CB792" s="16"/>
      <c r="CC792" s="16"/>
      <c r="CD792" s="16"/>
      <c r="CE792" s="16"/>
      <c r="CF792" s="16"/>
      <c r="CG792" s="16"/>
      <c r="CH792" s="16"/>
      <c r="CI792" s="16"/>
      <c r="CJ792" s="16"/>
      <c r="CK792" s="16"/>
      <c r="CL792" s="16"/>
      <c r="CM792" s="16"/>
      <c r="CN792" s="16"/>
      <c r="CO792" s="16"/>
      <c r="CP792" s="16"/>
      <c r="CQ792" s="16"/>
      <c r="CR792" s="16"/>
      <c r="CS792" s="16"/>
      <c r="CT792" s="16"/>
      <c r="CU792" s="16"/>
      <c r="CV792" s="16"/>
      <c r="CW792" s="16"/>
      <c r="CX792" s="16"/>
      <c r="CY792" s="16"/>
      <c r="CZ792" s="16"/>
      <c r="DA792" s="16"/>
      <c r="DB792" s="16"/>
      <c r="DC792" s="16"/>
      <c r="DD792" s="16"/>
      <c r="DE792" s="16"/>
      <c r="DF792" s="16"/>
      <c r="DG792" s="16"/>
      <c r="DH792" s="16"/>
      <c r="DI792" s="16"/>
      <c r="DJ792" s="16"/>
      <c r="DK792" s="16"/>
      <c r="LK792" t="s">
        <v>16</v>
      </c>
      <c r="LL792">
        <v>12</v>
      </c>
      <c r="LM792" t="s">
        <v>12</v>
      </c>
    </row>
    <row r="793" spans="1:325" ht="15.75" thickBot="1" x14ac:dyDescent="0.3">
      <c r="A793" s="9" t="s">
        <v>12</v>
      </c>
      <c r="B793" s="10" t="s">
        <v>61</v>
      </c>
      <c r="C793" s="10" t="s">
        <v>14</v>
      </c>
      <c r="D793" s="11">
        <v>44645.175000000003</v>
      </c>
      <c r="E793" s="11">
        <f t="shared" si="34"/>
        <v>44586</v>
      </c>
      <c r="F793" s="11">
        <f>DATE(YEAR($E793),MONTH($E793),DAY($E793)+$LL793*30.4/10000)</f>
        <v>45498</v>
      </c>
      <c r="G793" s="11">
        <f>DATE(YEAR($F793),MONTH($F793),DAY($F793)+$LL793*30.4/10000)</f>
        <v>46410</v>
      </c>
      <c r="H793" s="11">
        <f>DATE(YEAR($G793),MONTH($G793),DAY($G793)+$LL793*30.4/10000)</f>
        <v>47322</v>
      </c>
      <c r="I793" s="11">
        <f>DATE(YEAR($H793),MONTH($H793),DAY($H793)+$LL793*30.4/10000)</f>
        <v>48234</v>
      </c>
      <c r="J793" s="12">
        <f>DATE(YEAR($I793),MONTH($I793),DAY($I793)+$LL793*30.4/10000)</f>
        <v>49146</v>
      </c>
      <c r="K793" s="15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  <c r="AF793" s="16"/>
      <c r="AG793" s="16"/>
      <c r="AH793" s="16"/>
      <c r="AI793" s="16"/>
      <c r="AJ793" s="16"/>
      <c r="AK793" s="16"/>
      <c r="AL793" s="16"/>
      <c r="AM793" s="16"/>
      <c r="AN793" s="16"/>
      <c r="AO793" s="16"/>
      <c r="AP793" s="16"/>
      <c r="AQ793" s="16"/>
      <c r="AR793" s="16"/>
      <c r="AS793" s="16"/>
      <c r="AT793" s="16"/>
      <c r="AU793" s="16"/>
      <c r="AV793" s="16"/>
      <c r="AW793" s="16"/>
      <c r="AX793" s="16"/>
      <c r="AY793" s="16"/>
      <c r="AZ793" s="16"/>
      <c r="BA793" s="16"/>
      <c r="BB793" s="16"/>
      <c r="BC793" s="16"/>
      <c r="BD793" s="16"/>
      <c r="BE793" s="16"/>
      <c r="BF793" s="16"/>
      <c r="BG793" s="16"/>
      <c r="BH793" s="16"/>
      <c r="BI793" s="16"/>
      <c r="BJ793" s="16"/>
      <c r="BK793" s="16"/>
      <c r="BL793" s="16"/>
      <c r="BM793" s="16"/>
      <c r="BN793" s="16"/>
      <c r="BO793" s="16"/>
      <c r="BP793" s="16"/>
      <c r="BQ793" s="16"/>
      <c r="BR793" s="16"/>
      <c r="BS793" s="16"/>
      <c r="BT793" s="16"/>
      <c r="BU793" s="16"/>
      <c r="BV793" s="16"/>
      <c r="BW793" s="16"/>
      <c r="BX793" s="16"/>
      <c r="BY793" s="16"/>
      <c r="BZ793" s="16"/>
      <c r="CA793" s="16"/>
      <c r="CB793" s="16"/>
      <c r="CC793" s="16"/>
      <c r="CD793" s="16"/>
      <c r="CE793" s="16"/>
      <c r="CF793" s="16"/>
      <c r="CG793" s="16"/>
      <c r="CH793" s="16"/>
      <c r="CI793" s="16"/>
      <c r="CJ793" s="16"/>
      <c r="CK793" s="16"/>
      <c r="CL793" s="16"/>
      <c r="CM793" s="16"/>
      <c r="CN793" s="16"/>
      <c r="CO793" s="16"/>
      <c r="CP793" s="16"/>
      <c r="CQ793" s="16"/>
      <c r="CR793" s="16"/>
      <c r="CS793" s="16"/>
      <c r="CT793" s="16"/>
      <c r="CU793" s="16"/>
      <c r="CV793" s="16"/>
      <c r="CW793" s="16"/>
      <c r="CX793" s="16"/>
      <c r="CY793" s="16"/>
      <c r="CZ793" s="16"/>
      <c r="DA793" s="16"/>
      <c r="DB793" s="16"/>
      <c r="DC793" s="16"/>
      <c r="DD793" s="16"/>
      <c r="DE793" s="16"/>
      <c r="DF793" s="16"/>
      <c r="DG793" s="16"/>
      <c r="DH793" s="16"/>
      <c r="DI793" s="16"/>
      <c r="DJ793" s="16"/>
      <c r="DK793" s="16"/>
      <c r="LK793" t="s">
        <v>15</v>
      </c>
      <c r="LL793">
        <v>300000</v>
      </c>
      <c r="LM793" t="s">
        <v>12</v>
      </c>
    </row>
    <row r="794" spans="1:325" ht="15.75" thickBot="1" x14ac:dyDescent="0.3">
      <c r="A794" s="9" t="s">
        <v>12</v>
      </c>
      <c r="B794" s="10" t="s">
        <v>61</v>
      </c>
      <c r="C794" s="10" t="s">
        <v>14</v>
      </c>
      <c r="D794" s="11">
        <v>48012.625</v>
      </c>
      <c r="E794" s="11">
        <f t="shared" si="34"/>
        <v>47951</v>
      </c>
      <c r="F794" s="11">
        <f>DATE(YEAR($E794)+$LL794,MONTH($E794),DAY($E794))</f>
        <v>52334</v>
      </c>
      <c r="G794" s="11">
        <f>DATE(YEAR($F794)+$LL794,MONTH($F794),DAY($F794))</f>
        <v>56717</v>
      </c>
      <c r="H794" s="11">
        <f>DATE(YEAR($G794)+$LL794,MONTH($G794),DAY($G794))</f>
        <v>61100</v>
      </c>
      <c r="I794" s="11">
        <f>DATE(YEAR($H794)+$LL794,MONTH($H794),DAY($H794))</f>
        <v>65483</v>
      </c>
      <c r="J794" s="12">
        <f>DATE(YEAR($I794)+$LL794,MONTH($I794),DAY($I794))</f>
        <v>69866</v>
      </c>
      <c r="K794" s="15"/>
      <c r="L794" s="16"/>
      <c r="M794" s="16"/>
      <c r="N794" s="16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  <c r="AF794" s="16"/>
      <c r="AG794" s="16"/>
      <c r="AH794" s="16"/>
      <c r="AI794" s="16"/>
      <c r="AJ794" s="16"/>
      <c r="AK794" s="16"/>
      <c r="AL794" s="16"/>
      <c r="AM794" s="16"/>
      <c r="AN794" s="16"/>
      <c r="AO794" s="16"/>
      <c r="AP794" s="16"/>
      <c r="AQ794" s="16"/>
      <c r="AR794" s="16"/>
      <c r="AS794" s="16"/>
      <c r="AT794" s="16"/>
      <c r="AU794" s="16"/>
      <c r="AV794" s="16"/>
      <c r="AW794" s="16"/>
      <c r="AX794" s="16"/>
      <c r="AY794" s="16"/>
      <c r="AZ794" s="16"/>
      <c r="BA794" s="16"/>
      <c r="BB794" s="16"/>
      <c r="BC794" s="16"/>
      <c r="BD794" s="16"/>
      <c r="BE794" s="16"/>
      <c r="BF794" s="16"/>
      <c r="BG794" s="16"/>
      <c r="BH794" s="16"/>
      <c r="BI794" s="16"/>
      <c r="BJ794" s="16"/>
      <c r="BK794" s="16"/>
      <c r="BL794" s="16"/>
      <c r="BM794" s="16"/>
      <c r="BN794" s="16"/>
      <c r="BO794" s="16"/>
      <c r="BP794" s="16"/>
      <c r="BQ794" s="16"/>
      <c r="BR794" s="16"/>
      <c r="BS794" s="16"/>
      <c r="BT794" s="16"/>
      <c r="BU794" s="16"/>
      <c r="BV794" s="16"/>
      <c r="BW794" s="16"/>
      <c r="BX794" s="16"/>
      <c r="BY794" s="16"/>
      <c r="BZ794" s="16"/>
      <c r="CA794" s="16"/>
      <c r="CB794" s="16"/>
      <c r="CC794" s="16"/>
      <c r="CD794" s="16"/>
      <c r="CE794" s="16"/>
      <c r="CF794" s="16"/>
      <c r="CG794" s="16"/>
      <c r="CH794" s="16"/>
      <c r="CI794" s="16"/>
      <c r="CJ794" s="16"/>
      <c r="CK794" s="16"/>
      <c r="CL794" s="16"/>
      <c r="CM794" s="16"/>
      <c r="CN794" s="16"/>
      <c r="CO794" s="16"/>
      <c r="CP794" s="16"/>
      <c r="CQ794" s="16"/>
      <c r="CR794" s="16"/>
      <c r="CS794" s="16"/>
      <c r="CT794" s="16"/>
      <c r="CU794" s="16"/>
      <c r="CV794" s="16"/>
      <c r="CW794" s="16"/>
      <c r="CX794" s="16"/>
      <c r="CY794" s="16"/>
      <c r="CZ794" s="16"/>
      <c r="DA794" s="16"/>
      <c r="DB794" s="16"/>
      <c r="DC794" s="16"/>
      <c r="DD794" s="16"/>
      <c r="DE794" s="16"/>
      <c r="DF794" s="16"/>
      <c r="DG794" s="16"/>
      <c r="DH794" s="16"/>
      <c r="DI794" s="16"/>
      <c r="DJ794" s="16"/>
      <c r="DK794" s="16"/>
      <c r="LK794" t="s">
        <v>16</v>
      </c>
      <c r="LL794">
        <v>12</v>
      </c>
      <c r="LM794" t="s">
        <v>12</v>
      </c>
    </row>
    <row r="795" spans="1:325" ht="15.75" thickBot="1" x14ac:dyDescent="0.3">
      <c r="A795" s="9" t="s">
        <v>12</v>
      </c>
      <c r="B795" s="10" t="s">
        <v>61</v>
      </c>
      <c r="C795" s="10" t="s">
        <v>14</v>
      </c>
      <c r="D795" s="11">
        <v>44645.677777777775</v>
      </c>
      <c r="E795" s="11">
        <f t="shared" si="34"/>
        <v>44586</v>
      </c>
      <c r="F795" s="11">
        <f>DATE(YEAR($E795),MONTH($E795),DAY($E795)+$LL795*30.4/10000)</f>
        <v>45498</v>
      </c>
      <c r="G795" s="11">
        <f>DATE(YEAR($F795),MONTH($F795),DAY($F795)+$LL795*30.4/10000)</f>
        <v>46410</v>
      </c>
      <c r="H795" s="11">
        <f>DATE(YEAR($G795),MONTH($G795),DAY($G795)+$LL795*30.4/10000)</f>
        <v>47322</v>
      </c>
      <c r="I795" s="11">
        <f>DATE(YEAR($H795),MONTH($H795),DAY($H795)+$LL795*30.4/10000)</f>
        <v>48234</v>
      </c>
      <c r="J795" s="12">
        <f>DATE(YEAR($I795),MONTH($I795),DAY($I795)+$LL795*30.4/10000)</f>
        <v>49146</v>
      </c>
      <c r="K795" s="15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  <c r="AF795" s="16"/>
      <c r="AG795" s="16"/>
      <c r="AH795" s="16"/>
      <c r="AI795" s="16"/>
      <c r="AJ795" s="16"/>
      <c r="AK795" s="16"/>
      <c r="AL795" s="16"/>
      <c r="AM795" s="16"/>
      <c r="AN795" s="16"/>
      <c r="AO795" s="16"/>
      <c r="AP795" s="16"/>
      <c r="AQ795" s="16"/>
      <c r="AR795" s="16"/>
      <c r="AS795" s="16"/>
      <c r="AT795" s="16"/>
      <c r="AU795" s="16"/>
      <c r="AV795" s="16"/>
      <c r="AW795" s="16"/>
      <c r="AX795" s="16"/>
      <c r="AY795" s="16"/>
      <c r="AZ795" s="16"/>
      <c r="BA795" s="16"/>
      <c r="BB795" s="16"/>
      <c r="BC795" s="16"/>
      <c r="BD795" s="16"/>
      <c r="BE795" s="16"/>
      <c r="BF795" s="16"/>
      <c r="BG795" s="16"/>
      <c r="BH795" s="16"/>
      <c r="BI795" s="16"/>
      <c r="BJ795" s="16"/>
      <c r="BK795" s="16"/>
      <c r="BL795" s="16"/>
      <c r="BM795" s="16"/>
      <c r="BN795" s="16"/>
      <c r="BO795" s="16"/>
      <c r="BP795" s="16"/>
      <c r="BQ795" s="16"/>
      <c r="BR795" s="16"/>
      <c r="BS795" s="16"/>
      <c r="BT795" s="16"/>
      <c r="BU795" s="16"/>
      <c r="BV795" s="16"/>
      <c r="BW795" s="16"/>
      <c r="BX795" s="16"/>
      <c r="BY795" s="16"/>
      <c r="BZ795" s="16"/>
      <c r="CA795" s="16"/>
      <c r="CB795" s="16"/>
      <c r="CC795" s="16"/>
      <c r="CD795" s="16"/>
      <c r="CE795" s="16"/>
      <c r="CF795" s="16"/>
      <c r="CG795" s="16"/>
      <c r="CH795" s="16"/>
      <c r="CI795" s="16"/>
      <c r="CJ795" s="16"/>
      <c r="CK795" s="16"/>
      <c r="CL795" s="16"/>
      <c r="CM795" s="16"/>
      <c r="CN795" s="16"/>
      <c r="CO795" s="16"/>
      <c r="CP795" s="16"/>
      <c r="CQ795" s="16"/>
      <c r="CR795" s="16"/>
      <c r="CS795" s="16"/>
      <c r="CT795" s="16"/>
      <c r="CU795" s="16"/>
      <c r="CV795" s="16"/>
      <c r="CW795" s="16"/>
      <c r="CX795" s="16"/>
      <c r="CY795" s="16"/>
      <c r="CZ795" s="16"/>
      <c r="DA795" s="16"/>
      <c r="DB795" s="16"/>
      <c r="DC795" s="16"/>
      <c r="DD795" s="16"/>
      <c r="DE795" s="16"/>
      <c r="DF795" s="16"/>
      <c r="DG795" s="16"/>
      <c r="DH795" s="16"/>
      <c r="DI795" s="16"/>
      <c r="DJ795" s="16"/>
      <c r="DK795" s="16"/>
      <c r="LK795" t="s">
        <v>15</v>
      </c>
      <c r="LL795">
        <v>300000</v>
      </c>
      <c r="LM795" t="s">
        <v>12</v>
      </c>
    </row>
    <row r="796" spans="1:325" ht="15.75" thickBot="1" x14ac:dyDescent="0.3">
      <c r="A796" s="9" t="s">
        <v>12</v>
      </c>
      <c r="B796" s="10" t="s">
        <v>61</v>
      </c>
      <c r="C796" s="10" t="s">
        <v>14</v>
      </c>
      <c r="D796" s="11">
        <v>48025.525000000001</v>
      </c>
      <c r="E796" s="11">
        <f t="shared" si="34"/>
        <v>47964</v>
      </c>
      <c r="F796" s="11">
        <f>DATE(YEAR($E796)+$LL796,MONTH($E796),DAY($E796))</f>
        <v>52347</v>
      </c>
      <c r="G796" s="11">
        <f>DATE(YEAR($F796)+$LL796,MONTH($F796),DAY($F796))</f>
        <v>56730</v>
      </c>
      <c r="H796" s="11">
        <f>DATE(YEAR($G796)+$LL796,MONTH($G796),DAY($G796))</f>
        <v>61113</v>
      </c>
      <c r="I796" s="11">
        <f>DATE(YEAR($H796)+$LL796,MONTH($H796),DAY($H796))</f>
        <v>65496</v>
      </c>
      <c r="J796" s="12">
        <f>DATE(YEAR($I796)+$LL796,MONTH($I796),DAY($I796))</f>
        <v>69879</v>
      </c>
      <c r="K796" s="15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  <c r="AF796" s="16"/>
      <c r="AG796" s="16"/>
      <c r="AH796" s="16"/>
      <c r="AI796" s="16"/>
      <c r="AJ796" s="16"/>
      <c r="AK796" s="16"/>
      <c r="AL796" s="16"/>
      <c r="AM796" s="16"/>
      <c r="AN796" s="16"/>
      <c r="AO796" s="16"/>
      <c r="AP796" s="16"/>
      <c r="AQ796" s="16"/>
      <c r="AR796" s="16"/>
      <c r="AS796" s="16"/>
      <c r="AT796" s="16"/>
      <c r="AU796" s="16"/>
      <c r="AV796" s="16"/>
      <c r="AW796" s="16"/>
      <c r="AX796" s="16"/>
      <c r="AY796" s="16"/>
      <c r="AZ796" s="16"/>
      <c r="BA796" s="16"/>
      <c r="BB796" s="16"/>
      <c r="BC796" s="16"/>
      <c r="BD796" s="16"/>
      <c r="BE796" s="16"/>
      <c r="BF796" s="16"/>
      <c r="BG796" s="16"/>
      <c r="BH796" s="16"/>
      <c r="BI796" s="16"/>
      <c r="BJ796" s="16"/>
      <c r="BK796" s="16"/>
      <c r="BL796" s="16"/>
      <c r="BM796" s="16"/>
      <c r="BN796" s="16"/>
      <c r="BO796" s="16"/>
      <c r="BP796" s="16"/>
      <c r="BQ796" s="16"/>
      <c r="BR796" s="16"/>
      <c r="BS796" s="16"/>
      <c r="BT796" s="16"/>
      <c r="BU796" s="16"/>
      <c r="BV796" s="16"/>
      <c r="BW796" s="16"/>
      <c r="BX796" s="16"/>
      <c r="BY796" s="16"/>
      <c r="BZ796" s="16"/>
      <c r="CA796" s="16"/>
      <c r="CB796" s="16"/>
      <c r="CC796" s="16"/>
      <c r="CD796" s="16"/>
      <c r="CE796" s="16"/>
      <c r="CF796" s="16"/>
      <c r="CG796" s="16"/>
      <c r="CH796" s="16"/>
      <c r="CI796" s="16"/>
      <c r="CJ796" s="16"/>
      <c r="CK796" s="16"/>
      <c r="CL796" s="16"/>
      <c r="CM796" s="16"/>
      <c r="CN796" s="16"/>
      <c r="CO796" s="16"/>
      <c r="CP796" s="16"/>
      <c r="CQ796" s="16"/>
      <c r="CR796" s="16"/>
      <c r="CS796" s="16"/>
      <c r="CT796" s="16"/>
      <c r="CU796" s="16"/>
      <c r="CV796" s="16"/>
      <c r="CW796" s="16"/>
      <c r="CX796" s="16"/>
      <c r="CY796" s="16"/>
      <c r="CZ796" s="16"/>
      <c r="DA796" s="16"/>
      <c r="DB796" s="16"/>
      <c r="DC796" s="16"/>
      <c r="DD796" s="16"/>
      <c r="DE796" s="16"/>
      <c r="DF796" s="16"/>
      <c r="DG796" s="16"/>
      <c r="DH796" s="16"/>
      <c r="DI796" s="16"/>
      <c r="DJ796" s="16"/>
      <c r="DK796" s="16"/>
      <c r="LK796" t="s">
        <v>16</v>
      </c>
      <c r="LL796">
        <v>12</v>
      </c>
      <c r="LM796" t="s">
        <v>12</v>
      </c>
    </row>
    <row r="797" spans="1:325" ht="15.75" thickBot="1" x14ac:dyDescent="0.3">
      <c r="A797" s="9" t="s">
        <v>12</v>
      </c>
      <c r="B797" s="10" t="s">
        <v>61</v>
      </c>
      <c r="C797" s="10" t="s">
        <v>14</v>
      </c>
      <c r="D797" s="11">
        <v>44618.534722222219</v>
      </c>
      <c r="E797" s="11">
        <f t="shared" si="34"/>
        <v>44556</v>
      </c>
      <c r="F797" s="11">
        <f>DATE(YEAR($E797),MONTH($E797),DAY($E797)+$LL797*30.4/10000)</f>
        <v>45468</v>
      </c>
      <c r="G797" s="11">
        <f>DATE(YEAR($F797),MONTH($F797),DAY($F797)+$LL797*30.4/10000)</f>
        <v>46380</v>
      </c>
      <c r="H797" s="11">
        <f>DATE(YEAR($G797),MONTH($G797),DAY($G797)+$LL797*30.4/10000)</f>
        <v>47292</v>
      </c>
      <c r="I797" s="11">
        <f>DATE(YEAR($H797),MONTH($H797),DAY($H797)+$LL797*30.4/10000)</f>
        <v>48204</v>
      </c>
      <c r="J797" s="12">
        <f>DATE(YEAR($I797),MONTH($I797),DAY($I797)+$LL797*30.4/10000)</f>
        <v>49116</v>
      </c>
      <c r="K797" s="15"/>
      <c r="L797" s="16"/>
      <c r="M797" s="16"/>
      <c r="N797" s="16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  <c r="AF797" s="16"/>
      <c r="AG797" s="16"/>
      <c r="AH797" s="16"/>
      <c r="AI797" s="16"/>
      <c r="AJ797" s="16"/>
      <c r="AK797" s="16"/>
      <c r="AL797" s="16"/>
      <c r="AM797" s="16"/>
      <c r="AN797" s="16"/>
      <c r="AO797" s="16"/>
      <c r="AP797" s="16"/>
      <c r="AQ797" s="16"/>
      <c r="AR797" s="16"/>
      <c r="AS797" s="16"/>
      <c r="AT797" s="16"/>
      <c r="AU797" s="16"/>
      <c r="AV797" s="16"/>
      <c r="AW797" s="16"/>
      <c r="AX797" s="16"/>
      <c r="AY797" s="16"/>
      <c r="AZ797" s="16"/>
      <c r="BA797" s="16"/>
      <c r="BB797" s="16"/>
      <c r="BC797" s="16"/>
      <c r="BD797" s="16"/>
      <c r="BE797" s="16"/>
      <c r="BF797" s="16"/>
      <c r="BG797" s="16"/>
      <c r="BH797" s="16"/>
      <c r="BI797" s="16"/>
      <c r="BJ797" s="16"/>
      <c r="BK797" s="16"/>
      <c r="BL797" s="16"/>
      <c r="BM797" s="16"/>
      <c r="BN797" s="16"/>
      <c r="BO797" s="16"/>
      <c r="BP797" s="16"/>
      <c r="BQ797" s="16"/>
      <c r="BR797" s="16"/>
      <c r="BS797" s="16"/>
      <c r="BT797" s="16"/>
      <c r="BU797" s="16"/>
      <c r="BV797" s="16"/>
      <c r="BW797" s="16"/>
      <c r="BX797" s="16"/>
      <c r="BY797" s="16"/>
      <c r="BZ797" s="16"/>
      <c r="CA797" s="16"/>
      <c r="CB797" s="16"/>
      <c r="CC797" s="16"/>
      <c r="CD797" s="16"/>
      <c r="CE797" s="16"/>
      <c r="CF797" s="16"/>
      <c r="CG797" s="16"/>
      <c r="CH797" s="16"/>
      <c r="CI797" s="16"/>
      <c r="CJ797" s="16"/>
      <c r="CK797" s="16"/>
      <c r="CL797" s="16"/>
      <c r="CM797" s="16"/>
      <c r="CN797" s="16"/>
      <c r="CO797" s="16"/>
      <c r="CP797" s="16"/>
      <c r="CQ797" s="16"/>
      <c r="CR797" s="16"/>
      <c r="CS797" s="16"/>
      <c r="CT797" s="16"/>
      <c r="CU797" s="16"/>
      <c r="CV797" s="16"/>
      <c r="CW797" s="16"/>
      <c r="CX797" s="16"/>
      <c r="CY797" s="16"/>
      <c r="CZ797" s="16"/>
      <c r="DA797" s="16"/>
      <c r="DB797" s="16"/>
      <c r="DC797" s="16"/>
      <c r="DD797" s="16"/>
      <c r="DE797" s="16"/>
      <c r="DF797" s="16"/>
      <c r="DG797" s="16"/>
      <c r="DH797" s="16">
        <v>1</v>
      </c>
      <c r="DI797" s="16"/>
      <c r="DJ797" s="16"/>
      <c r="DK797" s="16"/>
      <c r="LK797" t="s">
        <v>15</v>
      </c>
      <c r="LL797">
        <v>300000</v>
      </c>
      <c r="LM797" t="s">
        <v>12</v>
      </c>
    </row>
    <row r="798" spans="1:325" ht="15.75" thickBot="1" x14ac:dyDescent="0.3">
      <c r="A798" s="9" t="s">
        <v>12</v>
      </c>
      <c r="B798" s="10" t="s">
        <v>61</v>
      </c>
      <c r="C798" s="10" t="s">
        <v>14</v>
      </c>
      <c r="D798" s="11">
        <v>48011.350694444445</v>
      </c>
      <c r="E798" s="11">
        <f t="shared" si="34"/>
        <v>47950</v>
      </c>
      <c r="F798" s="11">
        <f>DATE(YEAR($E798)+$LL798,MONTH($E798),DAY($E798))</f>
        <v>52333</v>
      </c>
      <c r="G798" s="11">
        <f>DATE(YEAR($F798)+$LL798,MONTH($F798),DAY($F798))</f>
        <v>56716</v>
      </c>
      <c r="H798" s="11">
        <f>DATE(YEAR($G798)+$LL798,MONTH($G798),DAY($G798))</f>
        <v>61099</v>
      </c>
      <c r="I798" s="11">
        <f>DATE(YEAR($H798)+$LL798,MONTH($H798),DAY($H798))</f>
        <v>65482</v>
      </c>
      <c r="J798" s="12">
        <f>DATE(YEAR($I798)+$LL798,MONTH($I798),DAY($I798))</f>
        <v>69865</v>
      </c>
      <c r="K798" s="15"/>
      <c r="L798" s="16"/>
      <c r="M798" s="16"/>
      <c r="N798" s="16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  <c r="AF798" s="16"/>
      <c r="AG798" s="16"/>
      <c r="AH798" s="16"/>
      <c r="AI798" s="16"/>
      <c r="AJ798" s="16"/>
      <c r="AK798" s="16"/>
      <c r="AL798" s="16"/>
      <c r="AM798" s="16"/>
      <c r="AN798" s="16"/>
      <c r="AO798" s="16"/>
      <c r="AP798" s="16"/>
      <c r="AQ798" s="16"/>
      <c r="AR798" s="16"/>
      <c r="AS798" s="16"/>
      <c r="AT798" s="16"/>
      <c r="AU798" s="16"/>
      <c r="AV798" s="16"/>
      <c r="AW798" s="16"/>
      <c r="AX798" s="16"/>
      <c r="AY798" s="16"/>
      <c r="AZ798" s="16"/>
      <c r="BA798" s="16"/>
      <c r="BB798" s="16"/>
      <c r="BC798" s="16"/>
      <c r="BD798" s="16"/>
      <c r="BE798" s="16"/>
      <c r="BF798" s="16"/>
      <c r="BG798" s="16"/>
      <c r="BH798" s="16"/>
      <c r="BI798" s="16"/>
      <c r="BJ798" s="16"/>
      <c r="BK798" s="16"/>
      <c r="BL798" s="16"/>
      <c r="BM798" s="16"/>
      <c r="BN798" s="16"/>
      <c r="BO798" s="16"/>
      <c r="BP798" s="16"/>
      <c r="BQ798" s="16"/>
      <c r="BR798" s="16"/>
      <c r="BS798" s="16"/>
      <c r="BT798" s="16"/>
      <c r="BU798" s="16"/>
      <c r="BV798" s="16"/>
      <c r="BW798" s="16"/>
      <c r="BX798" s="16"/>
      <c r="BY798" s="16"/>
      <c r="BZ798" s="16"/>
      <c r="CA798" s="16"/>
      <c r="CB798" s="16"/>
      <c r="CC798" s="16"/>
      <c r="CD798" s="16"/>
      <c r="CE798" s="16"/>
      <c r="CF798" s="16"/>
      <c r="CG798" s="16"/>
      <c r="CH798" s="16"/>
      <c r="CI798" s="16"/>
      <c r="CJ798" s="16"/>
      <c r="CK798" s="16"/>
      <c r="CL798" s="16"/>
      <c r="CM798" s="16"/>
      <c r="CN798" s="16"/>
      <c r="CO798" s="16"/>
      <c r="CP798" s="16"/>
      <c r="CQ798" s="16"/>
      <c r="CR798" s="16"/>
      <c r="CS798" s="16"/>
      <c r="CT798" s="16"/>
      <c r="CU798" s="16"/>
      <c r="CV798" s="16"/>
      <c r="CW798" s="16"/>
      <c r="CX798" s="16"/>
      <c r="CY798" s="16"/>
      <c r="CZ798" s="16"/>
      <c r="DA798" s="16"/>
      <c r="DB798" s="16"/>
      <c r="DC798" s="16"/>
      <c r="DD798" s="16"/>
      <c r="DE798" s="16"/>
      <c r="DF798" s="16"/>
      <c r="DG798" s="16"/>
      <c r="DH798" s="16"/>
      <c r="DI798" s="16"/>
      <c r="DJ798" s="16"/>
      <c r="DK798" s="16"/>
      <c r="LK798" t="s">
        <v>16</v>
      </c>
      <c r="LL798">
        <v>12</v>
      </c>
      <c r="LM798" t="s">
        <v>12</v>
      </c>
    </row>
    <row r="799" spans="1:325" ht="15.75" thickBot="1" x14ac:dyDescent="0.3">
      <c r="A799" s="9" t="s">
        <v>12</v>
      </c>
      <c r="B799" s="10" t="s">
        <v>61</v>
      </c>
      <c r="C799" s="10" t="s">
        <v>14</v>
      </c>
      <c r="D799" s="11">
        <v>44645.175000000003</v>
      </c>
      <c r="E799" s="11">
        <f t="shared" si="34"/>
        <v>44586</v>
      </c>
      <c r="F799" s="11">
        <f>DATE(YEAR($E799),MONTH($E799),DAY($E799)+$LL799*30.4/10000)</f>
        <v>45498</v>
      </c>
      <c r="G799" s="11">
        <f>DATE(YEAR($F799),MONTH($F799),DAY($F799)+$LL799*30.4/10000)</f>
        <v>46410</v>
      </c>
      <c r="H799" s="11">
        <f>DATE(YEAR($G799),MONTH($G799),DAY($G799)+$LL799*30.4/10000)</f>
        <v>47322</v>
      </c>
      <c r="I799" s="11">
        <f>DATE(YEAR($H799),MONTH($H799),DAY($H799)+$LL799*30.4/10000)</f>
        <v>48234</v>
      </c>
      <c r="J799" s="12">
        <f>DATE(YEAR($I799),MONTH($I799),DAY($I799)+$LL799*30.4/10000)</f>
        <v>49146</v>
      </c>
      <c r="K799" s="15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  <c r="AF799" s="16"/>
      <c r="AG799" s="16"/>
      <c r="AH799" s="16"/>
      <c r="AI799" s="16"/>
      <c r="AJ799" s="16"/>
      <c r="AK799" s="16"/>
      <c r="AL799" s="16"/>
      <c r="AM799" s="16"/>
      <c r="AN799" s="16"/>
      <c r="AO799" s="16"/>
      <c r="AP799" s="16"/>
      <c r="AQ799" s="16"/>
      <c r="AR799" s="16"/>
      <c r="AS799" s="16"/>
      <c r="AT799" s="16"/>
      <c r="AU799" s="16"/>
      <c r="AV799" s="16"/>
      <c r="AW799" s="16"/>
      <c r="AX799" s="16"/>
      <c r="AY799" s="16"/>
      <c r="AZ799" s="16"/>
      <c r="BA799" s="16"/>
      <c r="BB799" s="16"/>
      <c r="BC799" s="16"/>
      <c r="BD799" s="16"/>
      <c r="BE799" s="16"/>
      <c r="BF799" s="16"/>
      <c r="BG799" s="16"/>
      <c r="BH799" s="16"/>
      <c r="BI799" s="16"/>
      <c r="BJ799" s="16"/>
      <c r="BK799" s="16"/>
      <c r="BL799" s="16"/>
      <c r="BM799" s="16"/>
      <c r="BN799" s="16"/>
      <c r="BO799" s="16"/>
      <c r="BP799" s="16"/>
      <c r="BQ799" s="16"/>
      <c r="BR799" s="16"/>
      <c r="BS799" s="16"/>
      <c r="BT799" s="16"/>
      <c r="BU799" s="16"/>
      <c r="BV799" s="16"/>
      <c r="BW799" s="16"/>
      <c r="BX799" s="16"/>
      <c r="BY799" s="16"/>
      <c r="BZ799" s="16"/>
      <c r="CA799" s="16"/>
      <c r="CB799" s="16"/>
      <c r="CC799" s="16"/>
      <c r="CD799" s="16"/>
      <c r="CE799" s="16"/>
      <c r="CF799" s="16"/>
      <c r="CG799" s="16"/>
      <c r="CH799" s="16"/>
      <c r="CI799" s="16"/>
      <c r="CJ799" s="16"/>
      <c r="CK799" s="16"/>
      <c r="CL799" s="16"/>
      <c r="CM799" s="16"/>
      <c r="CN799" s="16"/>
      <c r="CO799" s="16"/>
      <c r="CP799" s="16"/>
      <c r="CQ799" s="16"/>
      <c r="CR799" s="16"/>
      <c r="CS799" s="16"/>
      <c r="CT799" s="16"/>
      <c r="CU799" s="16"/>
      <c r="CV799" s="16"/>
      <c r="CW799" s="16"/>
      <c r="CX799" s="16"/>
      <c r="CY799" s="16"/>
      <c r="CZ799" s="16"/>
      <c r="DA799" s="16"/>
      <c r="DB799" s="16"/>
      <c r="DC799" s="16"/>
      <c r="DD799" s="16"/>
      <c r="DE799" s="16"/>
      <c r="DF799" s="16"/>
      <c r="DG799" s="16"/>
      <c r="DH799" s="16"/>
      <c r="DI799" s="16"/>
      <c r="DJ799" s="16"/>
      <c r="DK799" s="16"/>
      <c r="LK799" t="s">
        <v>15</v>
      </c>
      <c r="LL799">
        <v>300000</v>
      </c>
      <c r="LM799" t="s">
        <v>12</v>
      </c>
    </row>
    <row r="800" spans="1:325" ht="15.75" thickBot="1" x14ac:dyDescent="0.3">
      <c r="A800" s="9" t="s">
        <v>12</v>
      </c>
      <c r="B800" s="10" t="s">
        <v>61</v>
      </c>
      <c r="C800" s="10" t="s">
        <v>14</v>
      </c>
      <c r="D800" s="11">
        <v>48002.625</v>
      </c>
      <c r="E800" s="11">
        <f t="shared" si="34"/>
        <v>47941</v>
      </c>
      <c r="F800" s="11">
        <f>DATE(YEAR($E800)+$LL800,MONTH($E800),DAY($E800))</f>
        <v>52324</v>
      </c>
      <c r="G800" s="11">
        <f>DATE(YEAR($F800)+$LL800,MONTH($F800),DAY($F800))</f>
        <v>56707</v>
      </c>
      <c r="H800" s="11">
        <f>DATE(YEAR($G800)+$LL800,MONTH($G800),DAY($G800))</f>
        <v>61090</v>
      </c>
      <c r="I800" s="11">
        <f>DATE(YEAR($H800)+$LL800,MONTH($H800),DAY($H800))</f>
        <v>65473</v>
      </c>
      <c r="J800" s="12">
        <f>DATE(YEAR($I800)+$LL800,MONTH($I800),DAY($I800))</f>
        <v>69856</v>
      </c>
      <c r="K800" s="15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  <c r="AF800" s="16"/>
      <c r="AG800" s="16"/>
      <c r="AH800" s="16"/>
      <c r="AI800" s="16"/>
      <c r="AJ800" s="16"/>
      <c r="AK800" s="16"/>
      <c r="AL800" s="16"/>
      <c r="AM800" s="16"/>
      <c r="AN800" s="16"/>
      <c r="AO800" s="16"/>
      <c r="AP800" s="16"/>
      <c r="AQ800" s="16"/>
      <c r="AR800" s="16"/>
      <c r="AS800" s="16"/>
      <c r="AT800" s="16"/>
      <c r="AU800" s="16"/>
      <c r="AV800" s="16"/>
      <c r="AW800" s="16"/>
      <c r="AX800" s="16"/>
      <c r="AY800" s="16"/>
      <c r="AZ800" s="16"/>
      <c r="BA800" s="16"/>
      <c r="BB800" s="16"/>
      <c r="BC800" s="16"/>
      <c r="BD800" s="16"/>
      <c r="BE800" s="16"/>
      <c r="BF800" s="16"/>
      <c r="BG800" s="16"/>
      <c r="BH800" s="16"/>
      <c r="BI800" s="16"/>
      <c r="BJ800" s="16"/>
      <c r="BK800" s="16"/>
      <c r="BL800" s="16"/>
      <c r="BM800" s="16"/>
      <c r="BN800" s="16"/>
      <c r="BO800" s="16"/>
      <c r="BP800" s="16"/>
      <c r="BQ800" s="16"/>
      <c r="BR800" s="16"/>
      <c r="BS800" s="16"/>
      <c r="BT800" s="16"/>
      <c r="BU800" s="16"/>
      <c r="BV800" s="16"/>
      <c r="BW800" s="16"/>
      <c r="BX800" s="16"/>
      <c r="BY800" s="16"/>
      <c r="BZ800" s="16"/>
      <c r="CA800" s="16"/>
      <c r="CB800" s="16"/>
      <c r="CC800" s="16"/>
      <c r="CD800" s="16"/>
      <c r="CE800" s="16"/>
      <c r="CF800" s="16"/>
      <c r="CG800" s="16"/>
      <c r="CH800" s="16"/>
      <c r="CI800" s="16"/>
      <c r="CJ800" s="16"/>
      <c r="CK800" s="16"/>
      <c r="CL800" s="16"/>
      <c r="CM800" s="16"/>
      <c r="CN800" s="16"/>
      <c r="CO800" s="16"/>
      <c r="CP800" s="16"/>
      <c r="CQ800" s="16"/>
      <c r="CR800" s="16"/>
      <c r="CS800" s="16"/>
      <c r="CT800" s="16"/>
      <c r="CU800" s="16"/>
      <c r="CV800" s="16"/>
      <c r="CW800" s="16"/>
      <c r="CX800" s="16"/>
      <c r="CY800" s="16"/>
      <c r="CZ800" s="16"/>
      <c r="DA800" s="16"/>
      <c r="DB800" s="16"/>
      <c r="DC800" s="16"/>
      <c r="DD800" s="16"/>
      <c r="DE800" s="16"/>
      <c r="DF800" s="16"/>
      <c r="DG800" s="16"/>
      <c r="DH800" s="16"/>
      <c r="DI800" s="16"/>
      <c r="DJ800" s="16"/>
      <c r="DK800" s="16"/>
      <c r="LK800" t="s">
        <v>16</v>
      </c>
      <c r="LL800">
        <v>12</v>
      </c>
      <c r="LM800" t="s">
        <v>12</v>
      </c>
    </row>
    <row r="801" spans="1:325" ht="15.75" thickBot="1" x14ac:dyDescent="0.3">
      <c r="A801" s="9" t="s">
        <v>12</v>
      </c>
      <c r="B801" s="10" t="s">
        <v>62</v>
      </c>
      <c r="C801" s="10" t="s">
        <v>29</v>
      </c>
      <c r="D801" s="11">
        <v>44015.12222222222</v>
      </c>
      <c r="E801" s="11">
        <f>DATE(YEAR($D801),MONTH($D801),DAY($D801)-7)</f>
        <v>44008</v>
      </c>
      <c r="F801" s="11">
        <f>DATE(YEAR($E801),MONTH($E801)+$LL801,DAY($E801))</f>
        <v>44403</v>
      </c>
      <c r="G801" s="11">
        <f>DATE(YEAR($F801),MONTH($F801)+$LL801,DAY($F801))</f>
        <v>44799</v>
      </c>
      <c r="H801" s="11">
        <f>DATE(YEAR($G801),MONTH($G801)+$LL801,DAY($G801))</f>
        <v>45195</v>
      </c>
      <c r="I801" s="11">
        <f>DATE(YEAR($H801),MONTH($H801)+$LL801,DAY($H801))</f>
        <v>45591</v>
      </c>
      <c r="J801" s="12">
        <f>DATE(YEAR($I801),MONTH($I801)+$LL801,DAY($I801))</f>
        <v>45987</v>
      </c>
      <c r="K801" s="15"/>
      <c r="L801" s="16"/>
      <c r="M801" s="16"/>
      <c r="N801" s="16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  <c r="AF801" s="16"/>
      <c r="AG801" s="16"/>
      <c r="AH801" s="16">
        <v>1</v>
      </c>
      <c r="AI801" s="16"/>
      <c r="AJ801" s="16"/>
      <c r="AK801" s="16"/>
      <c r="AL801" s="16"/>
      <c r="AM801" s="16"/>
      <c r="AN801" s="16"/>
      <c r="AO801" s="16"/>
      <c r="AP801" s="16"/>
      <c r="AQ801" s="16"/>
      <c r="AR801" s="16"/>
      <c r="AS801" s="16"/>
      <c r="AT801" s="16"/>
      <c r="AU801" s="16"/>
      <c r="AV801" s="16"/>
      <c r="AW801" s="16"/>
      <c r="AX801" s="16"/>
      <c r="AY801" s="16"/>
      <c r="AZ801" s="16"/>
      <c r="BA801" s="16"/>
      <c r="BB801" s="16"/>
      <c r="BC801" s="16"/>
      <c r="BD801" s="16"/>
      <c r="BE801" s="16"/>
      <c r="BF801" s="16"/>
      <c r="BG801" s="16"/>
      <c r="BH801" s="16"/>
      <c r="BI801" s="16"/>
      <c r="BJ801" s="16"/>
      <c r="BK801" s="16"/>
      <c r="BL801" s="16"/>
      <c r="BM801" s="16"/>
      <c r="BN801" s="16"/>
      <c r="BO801" s="16"/>
      <c r="BP801" s="16"/>
      <c r="BQ801" s="16"/>
      <c r="BR801" s="16"/>
      <c r="BS801" s="16"/>
      <c r="BT801" s="16"/>
      <c r="BU801" s="16"/>
      <c r="BV801" s="16"/>
      <c r="BW801" s="16"/>
      <c r="BX801" s="16"/>
      <c r="BY801" s="16"/>
      <c r="BZ801" s="16"/>
      <c r="CA801" s="16"/>
      <c r="CB801" s="16"/>
      <c r="CC801" s="16"/>
      <c r="CD801" s="16"/>
      <c r="CE801" s="16"/>
      <c r="CF801" s="16"/>
      <c r="CG801" s="16"/>
      <c r="CH801" s="16"/>
      <c r="CI801" s="16"/>
      <c r="CJ801" s="16"/>
      <c r="CK801" s="16"/>
      <c r="CL801" s="16"/>
      <c r="CM801" s="16">
        <v>1</v>
      </c>
      <c r="CN801" s="16"/>
      <c r="CO801" s="16"/>
      <c r="CP801" s="16"/>
      <c r="CQ801" s="16"/>
      <c r="CR801" s="16"/>
      <c r="CS801" s="16"/>
      <c r="CT801" s="16"/>
      <c r="CU801" s="16"/>
      <c r="CV801" s="16"/>
      <c r="CW801" s="16"/>
      <c r="CX801" s="16"/>
      <c r="CY801" s="16"/>
      <c r="CZ801" s="16"/>
      <c r="DA801" s="16"/>
      <c r="DB801" s="16"/>
      <c r="DC801" s="16"/>
      <c r="DD801" s="16"/>
      <c r="DE801" s="16"/>
      <c r="DF801" s="16"/>
      <c r="DG801" s="16"/>
      <c r="DH801" s="16"/>
      <c r="DI801" s="16"/>
      <c r="DJ801" s="16"/>
      <c r="DK801" s="16"/>
      <c r="LK801" t="s">
        <v>18</v>
      </c>
      <c r="LL801">
        <v>13</v>
      </c>
      <c r="LM801" t="s">
        <v>12</v>
      </c>
    </row>
    <row r="802" spans="1:325" ht="15.75" thickBot="1" x14ac:dyDescent="0.3">
      <c r="A802" s="9" t="s">
        <v>12</v>
      </c>
      <c r="B802" s="10" t="s">
        <v>62</v>
      </c>
      <c r="C802" s="10" t="s">
        <v>31</v>
      </c>
      <c r="D802" s="11">
        <v>43870.967361111114</v>
      </c>
      <c r="E802" s="11">
        <f t="shared" ref="E802:E809" si="35">DATE(YEAR($D802),MONTH($D802)-1,DAY($D802))</f>
        <v>43839</v>
      </c>
      <c r="F802" s="11">
        <f>DATE(YEAR($E802),MONTH($E802),DAY($E802)+$LL802/10)</f>
        <v>45939</v>
      </c>
      <c r="G802" s="11">
        <f>DATE(YEAR($F802),MONTH($F802),DAY($F802)+$LL802/10)</f>
        <v>48039</v>
      </c>
      <c r="H802" s="11">
        <f>DATE(YEAR($G802),MONTH($G802),DAY($G802)+$LL802/10)</f>
        <v>50139</v>
      </c>
      <c r="I802" s="11">
        <f>DATE(YEAR($H802),MONTH($H802),DAY($H802)+$LL802/10)</f>
        <v>52239</v>
      </c>
      <c r="J802" s="12">
        <f>DATE(YEAR($I802),MONTH($I802),DAY($I802)+$LL802/10)</f>
        <v>54339</v>
      </c>
      <c r="K802" s="15"/>
      <c r="L802" s="16"/>
      <c r="M802" s="16"/>
      <c r="N802" s="16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  <c r="AF802" s="16"/>
      <c r="AG802" s="16"/>
      <c r="AH802" s="16"/>
      <c r="AI802" s="16"/>
      <c r="AJ802" s="16"/>
      <c r="AK802" s="16"/>
      <c r="AL802" s="16"/>
      <c r="AM802" s="16"/>
      <c r="AN802" s="16"/>
      <c r="AO802" s="16"/>
      <c r="AP802" s="16"/>
      <c r="AQ802" s="16"/>
      <c r="AR802" s="16"/>
      <c r="AS802" s="16"/>
      <c r="AT802" s="16"/>
      <c r="AU802" s="16"/>
      <c r="AV802" s="16"/>
      <c r="AW802" s="16"/>
      <c r="AX802" s="16"/>
      <c r="AY802" s="16"/>
      <c r="AZ802" s="16"/>
      <c r="BA802" s="16"/>
      <c r="BB802" s="16"/>
      <c r="BC802" s="16"/>
      <c r="BD802" s="16"/>
      <c r="BE802" s="16"/>
      <c r="BF802" s="16"/>
      <c r="BG802" s="16"/>
      <c r="BH802" s="16"/>
      <c r="BI802" s="16"/>
      <c r="BJ802" s="16"/>
      <c r="BK802" s="16"/>
      <c r="BL802" s="16"/>
      <c r="BM802" s="16"/>
      <c r="BN802" s="16"/>
      <c r="BO802" s="16"/>
      <c r="BP802" s="16"/>
      <c r="BQ802" s="16"/>
      <c r="BR802" s="16"/>
      <c r="BS802" s="16"/>
      <c r="BT802" s="16"/>
      <c r="BU802" s="16"/>
      <c r="BV802" s="16"/>
      <c r="BW802" s="16"/>
      <c r="BX802" s="16"/>
      <c r="BY802" s="16"/>
      <c r="BZ802" s="16"/>
      <c r="CA802" s="16"/>
      <c r="CB802" s="16"/>
      <c r="CC802" s="16"/>
      <c r="CD802" s="16"/>
      <c r="CE802" s="16"/>
      <c r="CF802" s="16"/>
      <c r="CG802" s="16"/>
      <c r="CH802" s="16"/>
      <c r="CI802" s="16"/>
      <c r="CJ802" s="16"/>
      <c r="CK802" s="16"/>
      <c r="CL802" s="16"/>
      <c r="CM802" s="16"/>
      <c r="CN802" s="16"/>
      <c r="CO802" s="16"/>
      <c r="CP802" s="16"/>
      <c r="CQ802" s="16"/>
      <c r="CR802" s="16"/>
      <c r="CS802" s="16"/>
      <c r="CT802" s="16"/>
      <c r="CU802" s="16"/>
      <c r="CV802" s="16"/>
      <c r="CW802" s="16"/>
      <c r="CX802" s="16"/>
      <c r="CY802" s="16"/>
      <c r="CZ802" s="16"/>
      <c r="DA802" s="16"/>
      <c r="DB802" s="16"/>
      <c r="DC802" s="16"/>
      <c r="DD802" s="16"/>
      <c r="DE802" s="16"/>
      <c r="DF802" s="16"/>
      <c r="DG802" s="16"/>
      <c r="DH802" s="16"/>
      <c r="DI802" s="16"/>
      <c r="DJ802" s="16"/>
      <c r="DK802" s="16"/>
      <c r="LK802" t="s">
        <v>21</v>
      </c>
      <c r="LL802">
        <v>21000</v>
      </c>
      <c r="LM802" t="s">
        <v>12</v>
      </c>
    </row>
    <row r="803" spans="1:325" ht="15.75" thickBot="1" x14ac:dyDescent="0.3">
      <c r="A803" s="9" t="s">
        <v>12</v>
      </c>
      <c r="B803" s="10" t="s">
        <v>62</v>
      </c>
      <c r="C803" s="10" t="s">
        <v>31</v>
      </c>
      <c r="D803" s="11">
        <v>46324.495833333334</v>
      </c>
      <c r="E803" s="11">
        <f t="shared" si="35"/>
        <v>46294</v>
      </c>
      <c r="F803" s="11">
        <f>DATE(YEAR($E803),MONTH($E803),DAY($E803)+$LL803/10)</f>
        <v>48394</v>
      </c>
      <c r="G803" s="11">
        <f>DATE(YEAR($F803),MONTH($F803),DAY($F803)+$LL803/10)</f>
        <v>50494</v>
      </c>
      <c r="H803" s="11">
        <f>DATE(YEAR($G803),MONTH($G803),DAY($G803)+$LL803/10)</f>
        <v>52594</v>
      </c>
      <c r="I803" s="11">
        <f>DATE(YEAR($H803),MONTH($H803),DAY($H803)+$LL803/10)</f>
        <v>54694</v>
      </c>
      <c r="J803" s="12">
        <f>DATE(YEAR($I803),MONTH($I803),DAY($I803)+$LL803/10)</f>
        <v>56794</v>
      </c>
      <c r="K803" s="15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  <c r="AF803" s="16"/>
      <c r="AG803" s="16"/>
      <c r="AH803" s="16"/>
      <c r="AI803" s="16"/>
      <c r="AJ803" s="16"/>
      <c r="AK803" s="16"/>
      <c r="AL803" s="16"/>
      <c r="AM803" s="16"/>
      <c r="AN803" s="16"/>
      <c r="AO803" s="16"/>
      <c r="AP803" s="16"/>
      <c r="AQ803" s="16"/>
      <c r="AR803" s="16"/>
      <c r="AS803" s="16"/>
      <c r="AT803" s="16"/>
      <c r="AU803" s="16"/>
      <c r="AV803" s="16"/>
      <c r="AW803" s="16"/>
      <c r="AX803" s="16"/>
      <c r="AY803" s="16"/>
      <c r="AZ803" s="16"/>
      <c r="BA803" s="16"/>
      <c r="BB803" s="16"/>
      <c r="BC803" s="16"/>
      <c r="BD803" s="16"/>
      <c r="BE803" s="16"/>
      <c r="BF803" s="16"/>
      <c r="BG803" s="16"/>
      <c r="BH803" s="16"/>
      <c r="BI803" s="16"/>
      <c r="BJ803" s="16"/>
      <c r="BK803" s="16"/>
      <c r="BL803" s="16"/>
      <c r="BM803" s="16"/>
      <c r="BN803" s="16"/>
      <c r="BO803" s="16"/>
      <c r="BP803" s="16"/>
      <c r="BQ803" s="16"/>
      <c r="BR803" s="16"/>
      <c r="BS803" s="16"/>
      <c r="BT803" s="16"/>
      <c r="BU803" s="16"/>
      <c r="BV803" s="16"/>
      <c r="BW803" s="16"/>
      <c r="BX803" s="16"/>
      <c r="BY803" s="16"/>
      <c r="BZ803" s="16"/>
      <c r="CA803" s="16"/>
      <c r="CB803" s="16"/>
      <c r="CC803" s="16"/>
      <c r="CD803" s="16"/>
      <c r="CE803" s="16"/>
      <c r="CF803" s="16"/>
      <c r="CG803" s="16"/>
      <c r="CH803" s="16"/>
      <c r="CI803" s="16"/>
      <c r="CJ803" s="16"/>
      <c r="CK803" s="16"/>
      <c r="CL803" s="16"/>
      <c r="CM803" s="16"/>
      <c r="CN803" s="16"/>
      <c r="CO803" s="16"/>
      <c r="CP803" s="16"/>
      <c r="CQ803" s="16"/>
      <c r="CR803" s="16"/>
      <c r="CS803" s="16"/>
      <c r="CT803" s="16"/>
      <c r="CU803" s="16"/>
      <c r="CV803" s="16"/>
      <c r="CW803" s="16"/>
      <c r="CX803" s="16"/>
      <c r="CY803" s="16"/>
      <c r="CZ803" s="16"/>
      <c r="DA803" s="16"/>
      <c r="DB803" s="16"/>
      <c r="DC803" s="16"/>
      <c r="DD803" s="16"/>
      <c r="DE803" s="16"/>
      <c r="DF803" s="16"/>
      <c r="DG803" s="16"/>
      <c r="DH803" s="16"/>
      <c r="DI803" s="16"/>
      <c r="DJ803" s="16"/>
      <c r="DK803" s="16"/>
      <c r="LK803" t="s">
        <v>21</v>
      </c>
      <c r="LL803">
        <v>21000</v>
      </c>
      <c r="LM803" t="s">
        <v>12</v>
      </c>
    </row>
    <row r="804" spans="1:325" ht="15.75" thickBot="1" x14ac:dyDescent="0.3">
      <c r="A804" s="9" t="s">
        <v>12</v>
      </c>
      <c r="B804" s="10" t="s">
        <v>62</v>
      </c>
      <c r="C804" s="10" t="s">
        <v>24</v>
      </c>
      <c r="D804" s="11">
        <v>47207.245833333334</v>
      </c>
      <c r="E804" s="11">
        <f t="shared" si="35"/>
        <v>47179</v>
      </c>
      <c r="F804" s="11">
        <f>DATE(YEAR($E804),MONTH($E804),DAY($E804)+$LL804*30.4/10000)</f>
        <v>50827</v>
      </c>
      <c r="G804" s="11">
        <f>DATE(YEAR($F804),MONTH($F804),DAY($F804)+$LL804*30.4/10000)</f>
        <v>54475</v>
      </c>
      <c r="H804" s="11">
        <f>DATE(YEAR($G804),MONTH($G804),DAY($G804)+$LL804*30.4/10000)</f>
        <v>58123</v>
      </c>
      <c r="I804" s="11">
        <f>DATE(YEAR($H804),MONTH($H804),DAY($H804)+$LL804*30.4/10000)</f>
        <v>61771</v>
      </c>
      <c r="J804" s="12">
        <f>DATE(YEAR($I804),MONTH($I804),DAY($I804)+$LL804*30.4/10000)</f>
        <v>65419</v>
      </c>
      <c r="K804" s="15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  <c r="AF804" s="16"/>
      <c r="AG804" s="16"/>
      <c r="AH804" s="16"/>
      <c r="AI804" s="16"/>
      <c r="AJ804" s="16"/>
      <c r="AK804" s="16"/>
      <c r="AL804" s="16"/>
      <c r="AM804" s="16"/>
      <c r="AN804" s="16"/>
      <c r="AO804" s="16"/>
      <c r="AP804" s="16"/>
      <c r="AQ804" s="16"/>
      <c r="AR804" s="16"/>
      <c r="AS804" s="16"/>
      <c r="AT804" s="16"/>
      <c r="AU804" s="16"/>
      <c r="AV804" s="16"/>
      <c r="AW804" s="16"/>
      <c r="AX804" s="16"/>
      <c r="AY804" s="16"/>
      <c r="AZ804" s="16"/>
      <c r="BA804" s="16"/>
      <c r="BB804" s="16"/>
      <c r="BC804" s="16"/>
      <c r="BD804" s="16"/>
      <c r="BE804" s="16"/>
      <c r="BF804" s="16"/>
      <c r="BG804" s="16"/>
      <c r="BH804" s="16"/>
      <c r="BI804" s="16"/>
      <c r="BJ804" s="16"/>
      <c r="BK804" s="16"/>
      <c r="BL804" s="16"/>
      <c r="BM804" s="16"/>
      <c r="BN804" s="16"/>
      <c r="BO804" s="16"/>
      <c r="BP804" s="16"/>
      <c r="BQ804" s="16"/>
      <c r="BR804" s="16"/>
      <c r="BS804" s="16"/>
      <c r="BT804" s="16"/>
      <c r="BU804" s="16"/>
      <c r="BV804" s="16"/>
      <c r="BW804" s="16"/>
      <c r="BX804" s="16"/>
      <c r="BY804" s="16"/>
      <c r="BZ804" s="16"/>
      <c r="CA804" s="16"/>
      <c r="CB804" s="16"/>
      <c r="CC804" s="16"/>
      <c r="CD804" s="16"/>
      <c r="CE804" s="16"/>
      <c r="CF804" s="16"/>
      <c r="CG804" s="16"/>
      <c r="CH804" s="16"/>
      <c r="CI804" s="16"/>
      <c r="CJ804" s="16"/>
      <c r="CK804" s="16"/>
      <c r="CL804" s="16"/>
      <c r="CM804" s="16"/>
      <c r="CN804" s="16"/>
      <c r="CO804" s="16"/>
      <c r="CP804" s="16"/>
      <c r="CQ804" s="16"/>
      <c r="CR804" s="16"/>
      <c r="CS804" s="16"/>
      <c r="CT804" s="16"/>
      <c r="CU804" s="16"/>
      <c r="CV804" s="16"/>
      <c r="CW804" s="16"/>
      <c r="CX804" s="16"/>
      <c r="CY804" s="16"/>
      <c r="CZ804" s="16"/>
      <c r="DA804" s="16"/>
      <c r="DB804" s="16"/>
      <c r="DC804" s="16"/>
      <c r="DD804" s="16"/>
      <c r="DE804" s="16"/>
      <c r="DF804" s="16"/>
      <c r="DG804" s="16"/>
      <c r="DH804" s="16"/>
      <c r="DI804" s="16"/>
      <c r="DJ804" s="16"/>
      <c r="DK804" s="16"/>
      <c r="LK804" t="s">
        <v>15</v>
      </c>
      <c r="LL804">
        <v>1200000</v>
      </c>
      <c r="LM804" t="s">
        <v>12</v>
      </c>
    </row>
    <row r="805" spans="1:325" ht="15.75" thickBot="1" x14ac:dyDescent="0.3">
      <c r="A805" s="9" t="s">
        <v>12</v>
      </c>
      <c r="B805" s="10" t="s">
        <v>62</v>
      </c>
      <c r="C805" s="10" t="s">
        <v>25</v>
      </c>
      <c r="D805" s="11">
        <v>44248.767361111109</v>
      </c>
      <c r="E805" s="11">
        <f t="shared" si="35"/>
        <v>44217</v>
      </c>
      <c r="F805" s="11">
        <f>DATE(YEAR($E805),MONTH($E805),DAY($E805)+$LL805*30.4/10000)</f>
        <v>44946</v>
      </c>
      <c r="G805" s="11">
        <f>DATE(YEAR($F805),MONTH($F805),DAY($F805)+$LL805*30.4/10000)</f>
        <v>45675</v>
      </c>
      <c r="H805" s="11">
        <f>DATE(YEAR($G805),MONTH($G805),DAY($G805)+$LL805*30.4/10000)</f>
        <v>46404</v>
      </c>
      <c r="I805" s="11">
        <f>DATE(YEAR($H805),MONTH($H805),DAY($H805)+$LL805*30.4/10000)</f>
        <v>47133</v>
      </c>
      <c r="J805" s="12">
        <f>DATE(YEAR($I805),MONTH($I805),DAY($I805)+$LL805*30.4/10000)</f>
        <v>47862</v>
      </c>
      <c r="K805" s="15"/>
      <c r="L805" s="16"/>
      <c r="M805" s="16"/>
      <c r="N805" s="16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  <c r="AF805" s="16"/>
      <c r="AG805" s="16"/>
      <c r="AH805" s="16"/>
      <c r="AI805" s="16"/>
      <c r="AJ805" s="16"/>
      <c r="AK805" s="16"/>
      <c r="AL805" s="16"/>
      <c r="AM805" s="16"/>
      <c r="AN805" s="16"/>
      <c r="AO805" s="16"/>
      <c r="AP805" s="16"/>
      <c r="AQ805" s="16"/>
      <c r="AR805" s="16"/>
      <c r="AS805" s="16"/>
      <c r="AT805" s="16"/>
      <c r="AU805" s="16"/>
      <c r="AV805" s="16"/>
      <c r="AW805" s="16"/>
      <c r="AX805" s="16"/>
      <c r="AY805" s="16"/>
      <c r="AZ805" s="16"/>
      <c r="BA805" s="16"/>
      <c r="BB805" s="16"/>
      <c r="BC805" s="16"/>
      <c r="BD805" s="16"/>
      <c r="BE805" s="16"/>
      <c r="BF805" s="16"/>
      <c r="BG805" s="16"/>
      <c r="BH805" s="16"/>
      <c r="BI805" s="16"/>
      <c r="BJ805" s="16"/>
      <c r="BK805" s="16"/>
      <c r="BL805" s="16">
        <v>1</v>
      </c>
      <c r="BM805" s="16"/>
      <c r="BN805" s="16"/>
      <c r="BO805" s="16"/>
      <c r="BP805" s="16"/>
      <c r="BQ805" s="16"/>
      <c r="BR805" s="16"/>
      <c r="BS805" s="16"/>
      <c r="BT805" s="16"/>
      <c r="BU805" s="16"/>
      <c r="BV805" s="16"/>
      <c r="BW805" s="16"/>
      <c r="BX805" s="16"/>
      <c r="BY805" s="16"/>
      <c r="BZ805" s="16"/>
      <c r="CA805" s="16"/>
      <c r="CB805" s="16"/>
      <c r="CC805" s="16"/>
      <c r="CD805" s="16"/>
      <c r="CE805" s="16"/>
      <c r="CF805" s="16"/>
      <c r="CG805" s="16"/>
      <c r="CH805" s="16"/>
      <c r="CI805" s="16"/>
      <c r="CJ805" s="16"/>
      <c r="CK805" s="16"/>
      <c r="CL805" s="16"/>
      <c r="CM805" s="16"/>
      <c r="CN805" s="16"/>
      <c r="CO805" s="16"/>
      <c r="CP805" s="16"/>
      <c r="CQ805" s="16"/>
      <c r="CR805" s="16"/>
      <c r="CS805" s="16"/>
      <c r="CT805" s="16"/>
      <c r="CU805" s="16"/>
      <c r="CV805" s="16"/>
      <c r="CW805" s="16"/>
      <c r="CX805" s="16"/>
      <c r="CY805" s="16"/>
      <c r="CZ805" s="16"/>
      <c r="DA805" s="16"/>
      <c r="DB805" s="16"/>
      <c r="DC805" s="16"/>
      <c r="DD805" s="16"/>
      <c r="DE805" s="16"/>
      <c r="DF805" s="16"/>
      <c r="DG805" s="16"/>
      <c r="DH805" s="16"/>
      <c r="DI805" s="16"/>
      <c r="DJ805" s="16"/>
      <c r="DK805" s="16"/>
      <c r="LK805" t="s">
        <v>15</v>
      </c>
      <c r="LL805">
        <v>240000</v>
      </c>
      <c r="LM805" t="s">
        <v>12</v>
      </c>
    </row>
    <row r="806" spans="1:325" ht="15.75" thickBot="1" x14ac:dyDescent="0.3">
      <c r="A806" s="9" t="s">
        <v>12</v>
      </c>
      <c r="B806" s="10" t="s">
        <v>62</v>
      </c>
      <c r="C806" s="10" t="s">
        <v>26</v>
      </c>
      <c r="D806" s="11">
        <v>43861.775000000001</v>
      </c>
      <c r="E806" s="11">
        <f t="shared" si="35"/>
        <v>43830</v>
      </c>
      <c r="F806" s="11">
        <f>DATE(YEAR($E806),MONTH($E806),DAY($E806)+$LL806/10)</f>
        <v>44880</v>
      </c>
      <c r="G806" s="11">
        <f>DATE(YEAR($F806),MONTH($F806),DAY($F806)+$LL806/10)</f>
        <v>45930</v>
      </c>
      <c r="H806" s="11">
        <f>DATE(YEAR($G806),MONTH($G806),DAY($G806)+$LL806/10)</f>
        <v>46980</v>
      </c>
      <c r="I806" s="11">
        <f>DATE(YEAR($H806),MONTH($H806),DAY($H806)+$LL806/10)</f>
        <v>48030</v>
      </c>
      <c r="J806" s="12">
        <f>DATE(YEAR($I806),MONTH($I806),DAY($I806)+$LL806/10)</f>
        <v>49080</v>
      </c>
      <c r="K806" s="15"/>
      <c r="L806" s="16"/>
      <c r="M806" s="16"/>
      <c r="N806" s="16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  <c r="AF806" s="16"/>
      <c r="AG806" s="16"/>
      <c r="AH806" s="16"/>
      <c r="AI806" s="16"/>
      <c r="AJ806" s="16"/>
      <c r="AK806" s="16"/>
      <c r="AL806" s="16"/>
      <c r="AM806" s="16"/>
      <c r="AN806" s="16"/>
      <c r="AO806" s="16"/>
      <c r="AP806" s="16"/>
      <c r="AQ806" s="16"/>
      <c r="AR806" s="16"/>
      <c r="AS806" s="16"/>
      <c r="AT806" s="16"/>
      <c r="AU806" s="16"/>
      <c r="AV806" s="16"/>
      <c r="AW806" s="16"/>
      <c r="AX806" s="16"/>
      <c r="AY806" s="16"/>
      <c r="AZ806" s="16"/>
      <c r="BA806" s="16"/>
      <c r="BB806" s="16"/>
      <c r="BC806" s="16"/>
      <c r="BD806" s="16"/>
      <c r="BE806" s="16"/>
      <c r="BF806" s="16"/>
      <c r="BG806" s="16"/>
      <c r="BH806" s="16"/>
      <c r="BI806" s="16"/>
      <c r="BJ806" s="16"/>
      <c r="BK806" s="16"/>
      <c r="BL806" s="16"/>
      <c r="BM806" s="16"/>
      <c r="BN806" s="16"/>
      <c r="BO806" s="16"/>
      <c r="BP806" s="16"/>
      <c r="BQ806" s="16"/>
      <c r="BR806" s="16"/>
      <c r="BS806" s="16"/>
      <c r="BT806" s="16"/>
      <c r="BU806" s="16"/>
      <c r="BV806" s="16"/>
      <c r="BW806" s="16"/>
      <c r="BX806" s="16"/>
      <c r="BY806" s="16"/>
      <c r="BZ806" s="16"/>
      <c r="CA806" s="16"/>
      <c r="CB806" s="16"/>
      <c r="CC806" s="16"/>
      <c r="CD806" s="16"/>
      <c r="CE806" s="16"/>
      <c r="CF806" s="16"/>
      <c r="CG806" s="16"/>
      <c r="CH806" s="16"/>
      <c r="CI806" s="16"/>
      <c r="CJ806" s="16"/>
      <c r="CK806" s="16"/>
      <c r="CL806" s="16"/>
      <c r="CM806" s="16"/>
      <c r="CN806" s="16"/>
      <c r="CO806" s="16"/>
      <c r="CP806" s="16"/>
      <c r="CQ806" s="16"/>
      <c r="CR806" s="16"/>
      <c r="CS806" s="16"/>
      <c r="CT806" s="16"/>
      <c r="CU806" s="16"/>
      <c r="CV806" s="16"/>
      <c r="CW806" s="16"/>
      <c r="CX806" s="16"/>
      <c r="CY806" s="16"/>
      <c r="CZ806" s="16"/>
      <c r="DA806" s="16"/>
      <c r="DB806" s="16"/>
      <c r="DC806" s="16"/>
      <c r="DD806" s="16"/>
      <c r="DE806" s="16"/>
      <c r="DF806" s="16"/>
      <c r="DG806" s="16"/>
      <c r="DH806" s="16"/>
      <c r="DI806" s="16"/>
      <c r="DJ806" s="16"/>
      <c r="DK806" s="16"/>
      <c r="LK806" t="s">
        <v>21</v>
      </c>
      <c r="LL806">
        <v>10500</v>
      </c>
      <c r="LM806" t="s">
        <v>12</v>
      </c>
    </row>
    <row r="807" spans="1:325" ht="15.75" thickBot="1" x14ac:dyDescent="0.3">
      <c r="A807" s="9" t="s">
        <v>12</v>
      </c>
      <c r="B807" s="10" t="s">
        <v>62</v>
      </c>
      <c r="C807" s="10" t="s">
        <v>26</v>
      </c>
      <c r="D807" s="11">
        <v>44954.257638888892</v>
      </c>
      <c r="E807" s="11">
        <f t="shared" si="35"/>
        <v>44923</v>
      </c>
      <c r="F807" s="11">
        <f>DATE(YEAR($E807),MONTH($E807),DAY($E807)+$LL807/10)</f>
        <v>45973</v>
      </c>
      <c r="G807" s="11">
        <f>DATE(YEAR($F807),MONTH($F807),DAY($F807)+$LL807/10)</f>
        <v>47023</v>
      </c>
      <c r="H807" s="11">
        <f>DATE(YEAR($G807),MONTH($G807),DAY($G807)+$LL807/10)</f>
        <v>48073</v>
      </c>
      <c r="I807" s="11">
        <f>DATE(YEAR($H807),MONTH($H807),DAY($H807)+$LL807/10)</f>
        <v>49123</v>
      </c>
      <c r="J807" s="12">
        <f>DATE(YEAR($I807),MONTH($I807),DAY($I807)+$LL807/10)</f>
        <v>50173</v>
      </c>
      <c r="K807" s="15"/>
      <c r="L807" s="16"/>
      <c r="M807" s="16"/>
      <c r="N807" s="16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  <c r="AF807" s="16"/>
      <c r="AG807" s="16"/>
      <c r="AH807" s="16"/>
      <c r="AI807" s="16"/>
      <c r="AJ807" s="16"/>
      <c r="AK807" s="16"/>
      <c r="AL807" s="16"/>
      <c r="AM807" s="16"/>
      <c r="AN807" s="16"/>
      <c r="AO807" s="16"/>
      <c r="AP807" s="16"/>
      <c r="AQ807" s="16"/>
      <c r="AR807" s="16"/>
      <c r="AS807" s="16"/>
      <c r="AT807" s="16"/>
      <c r="AU807" s="16"/>
      <c r="AV807" s="16"/>
      <c r="AW807" s="16"/>
      <c r="AX807" s="16"/>
      <c r="AY807" s="16"/>
      <c r="AZ807" s="16"/>
      <c r="BA807" s="16"/>
      <c r="BB807" s="16"/>
      <c r="BC807" s="16"/>
      <c r="BD807" s="16"/>
      <c r="BE807" s="16"/>
      <c r="BF807" s="16"/>
      <c r="BG807" s="16"/>
      <c r="BH807" s="16"/>
      <c r="BI807" s="16"/>
      <c r="BJ807" s="16"/>
      <c r="BK807" s="16"/>
      <c r="BL807" s="16"/>
      <c r="BM807" s="16"/>
      <c r="BN807" s="16"/>
      <c r="BO807" s="16"/>
      <c r="BP807" s="16"/>
      <c r="BQ807" s="16"/>
      <c r="BR807" s="16"/>
      <c r="BS807" s="16"/>
      <c r="BT807" s="16"/>
      <c r="BU807" s="16"/>
      <c r="BV807" s="16"/>
      <c r="BW807" s="16"/>
      <c r="BX807" s="16"/>
      <c r="BY807" s="16"/>
      <c r="BZ807" s="16"/>
      <c r="CA807" s="16"/>
      <c r="CB807" s="16"/>
      <c r="CC807" s="16"/>
      <c r="CD807" s="16"/>
      <c r="CE807" s="16"/>
      <c r="CF807" s="16"/>
      <c r="CG807" s="16"/>
      <c r="CH807" s="16"/>
      <c r="CI807" s="16"/>
      <c r="CJ807" s="16"/>
      <c r="CK807" s="16"/>
      <c r="CL807" s="16"/>
      <c r="CM807" s="16"/>
      <c r="CN807" s="16"/>
      <c r="CO807" s="16"/>
      <c r="CP807" s="16"/>
      <c r="CQ807" s="16"/>
      <c r="CR807" s="16"/>
      <c r="CS807" s="16"/>
      <c r="CT807" s="16"/>
      <c r="CU807" s="16"/>
      <c r="CV807" s="16"/>
      <c r="CW807" s="16"/>
      <c r="CX807" s="16"/>
      <c r="CY807" s="16"/>
      <c r="CZ807" s="16"/>
      <c r="DA807" s="16"/>
      <c r="DB807" s="16"/>
      <c r="DC807" s="16"/>
      <c r="DD807" s="16"/>
      <c r="DE807" s="16"/>
      <c r="DF807" s="16"/>
      <c r="DG807" s="16"/>
      <c r="DH807" s="16"/>
      <c r="DI807" s="16"/>
      <c r="DJ807" s="16"/>
      <c r="DK807" s="16"/>
      <c r="LK807" t="s">
        <v>21</v>
      </c>
      <c r="LL807">
        <v>10500</v>
      </c>
      <c r="LM807" t="s">
        <v>12</v>
      </c>
    </row>
    <row r="808" spans="1:325" ht="15.75" thickBot="1" x14ac:dyDescent="0.3">
      <c r="A808" s="9" t="s">
        <v>12</v>
      </c>
      <c r="B808" s="10" t="s">
        <v>62</v>
      </c>
      <c r="C808" s="10" t="s">
        <v>27</v>
      </c>
      <c r="D808" s="11">
        <v>44643.739583333336</v>
      </c>
      <c r="E808" s="11">
        <f t="shared" si="35"/>
        <v>44615</v>
      </c>
      <c r="F808" s="11">
        <f>DATE(YEAR($E808),MONTH($E808),DAY($E808)+$LL808*30.4/650)</f>
        <v>45456</v>
      </c>
      <c r="G808" s="11">
        <f>DATE(YEAR($F808),MONTH($F808),DAY($F808)+$LL808*30.4/650)</f>
        <v>46297</v>
      </c>
      <c r="H808" s="11">
        <f>DATE(YEAR($G808),MONTH($G808),DAY($G808)+$LL808*30.4/650)</f>
        <v>47138</v>
      </c>
      <c r="I808" s="11">
        <f>DATE(YEAR($H808),MONTH($H808),DAY($H808)+$LL808*30.4/650)</f>
        <v>47979</v>
      </c>
      <c r="J808" s="12">
        <f>DATE(YEAR($I808),MONTH($I808),DAY($I808)+$LL808*30.4/650)</f>
        <v>48820</v>
      </c>
      <c r="K808" s="15"/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  <c r="AF808" s="16"/>
      <c r="AG808" s="16"/>
      <c r="AH808" s="16"/>
      <c r="AI808" s="16"/>
      <c r="AJ808" s="16"/>
      <c r="AK808" s="16"/>
      <c r="AL808" s="16"/>
      <c r="AM808" s="16"/>
      <c r="AN808" s="16"/>
      <c r="AO808" s="16"/>
      <c r="AP808" s="16"/>
      <c r="AQ808" s="16"/>
      <c r="AR808" s="16"/>
      <c r="AS808" s="16"/>
      <c r="AT808" s="16"/>
      <c r="AU808" s="16"/>
      <c r="AV808" s="16"/>
      <c r="AW808" s="16"/>
      <c r="AX808" s="16"/>
      <c r="AY808" s="16"/>
      <c r="AZ808" s="16"/>
      <c r="BA808" s="16"/>
      <c r="BB808" s="16"/>
      <c r="BC808" s="16"/>
      <c r="BD808" s="16"/>
      <c r="BE808" s="16"/>
      <c r="BF808" s="16"/>
      <c r="BG808" s="16"/>
      <c r="BH808" s="16"/>
      <c r="BI808" s="16"/>
      <c r="BJ808" s="16"/>
      <c r="BK808" s="16"/>
      <c r="BL808" s="16"/>
      <c r="BM808" s="16"/>
      <c r="BN808" s="16"/>
      <c r="BO808" s="16"/>
      <c r="BP808" s="16"/>
      <c r="BQ808" s="16"/>
      <c r="BR808" s="16"/>
      <c r="BS808" s="16"/>
      <c r="BT808" s="16"/>
      <c r="BU808" s="16"/>
      <c r="BV808" s="16"/>
      <c r="BW808" s="16"/>
      <c r="BX808" s="16"/>
      <c r="BY808" s="16"/>
      <c r="BZ808" s="16"/>
      <c r="CA808" s="16"/>
      <c r="CB808" s="16"/>
      <c r="CC808" s="16"/>
      <c r="CD808" s="16"/>
      <c r="CE808" s="16"/>
      <c r="CF808" s="16"/>
      <c r="CG808" s="16"/>
      <c r="CH808" s="16"/>
      <c r="CI808" s="16"/>
      <c r="CJ808" s="16"/>
      <c r="CK808" s="16"/>
      <c r="CL808" s="16"/>
      <c r="CM808" s="16"/>
      <c r="CN808" s="16"/>
      <c r="CO808" s="16"/>
      <c r="CP808" s="16"/>
      <c r="CQ808" s="16"/>
      <c r="CR808" s="16"/>
      <c r="CS808" s="16"/>
      <c r="CT808" s="16"/>
      <c r="CU808" s="16"/>
      <c r="CV808" s="16"/>
      <c r="CW808" s="16"/>
      <c r="CX808" s="16"/>
      <c r="CY808" s="16"/>
      <c r="CZ808" s="16"/>
      <c r="DA808" s="16"/>
      <c r="DB808" s="16"/>
      <c r="DC808" s="16"/>
      <c r="DD808" s="16"/>
      <c r="DE808" s="16"/>
      <c r="DF808" s="16"/>
      <c r="DG808" s="16"/>
      <c r="DH808" s="16"/>
      <c r="DI808" s="16"/>
      <c r="DJ808" s="16"/>
      <c r="DK808" s="16"/>
      <c r="LK808" t="s">
        <v>28</v>
      </c>
      <c r="LL808">
        <v>18000</v>
      </c>
      <c r="LM808" t="s">
        <v>12</v>
      </c>
    </row>
    <row r="809" spans="1:325" ht="15.75" thickBot="1" x14ac:dyDescent="0.3">
      <c r="A809" s="9" t="s">
        <v>12</v>
      </c>
      <c r="B809" s="10" t="s">
        <v>62</v>
      </c>
      <c r="C809" s="10" t="s">
        <v>23</v>
      </c>
      <c r="D809" s="11">
        <v>43991.839583333334</v>
      </c>
      <c r="E809" s="11">
        <f t="shared" si="35"/>
        <v>43960</v>
      </c>
      <c r="F809" s="11">
        <f>DATE(YEAR($E809),MONTH($E809),DAY($E809)+$LL809/10)</f>
        <v>44110</v>
      </c>
      <c r="G809" s="11">
        <f>DATE(YEAR($F809),MONTH($F809),DAY($F809)+$LL809/10)</f>
        <v>44260</v>
      </c>
      <c r="H809" s="11">
        <f>DATE(YEAR($G809),MONTH($G809),DAY($G809)+$LL809/10)</f>
        <v>44410</v>
      </c>
      <c r="I809" s="11">
        <f>DATE(YEAR($H809),MONTH($H809),DAY($H809)+$LL809/10)</f>
        <v>44560</v>
      </c>
      <c r="J809" s="12">
        <f>DATE(YEAR($I809),MONTH($I809),DAY($I809)+$LL809/10)</f>
        <v>44710</v>
      </c>
      <c r="K809" s="15"/>
      <c r="L809" s="16"/>
      <c r="M809" s="16"/>
      <c r="N809" s="16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>
        <v>1</v>
      </c>
      <c r="AB809" s="16"/>
      <c r="AC809" s="16"/>
      <c r="AD809" s="16"/>
      <c r="AE809" s="16"/>
      <c r="AF809" s="16"/>
      <c r="AG809" s="16"/>
      <c r="AH809" s="16"/>
      <c r="AI809" s="16"/>
      <c r="AJ809" s="16"/>
      <c r="AK809" s="16"/>
      <c r="AL809" s="16"/>
      <c r="AM809" s="16"/>
      <c r="AN809" s="16"/>
      <c r="AO809" s="16"/>
      <c r="AP809" s="16"/>
      <c r="AQ809" s="16"/>
      <c r="AR809" s="16"/>
      <c r="AS809" s="16"/>
      <c r="AT809" s="16"/>
      <c r="AU809" s="16"/>
      <c r="AV809" s="16"/>
      <c r="AW809" s="16">
        <v>1</v>
      </c>
      <c r="AX809" s="16"/>
      <c r="AY809" s="16"/>
      <c r="AZ809" s="16"/>
      <c r="BA809" s="16"/>
      <c r="BB809" s="16"/>
      <c r="BC809" s="16"/>
      <c r="BD809" s="16"/>
      <c r="BE809" s="16"/>
      <c r="BF809" s="16"/>
      <c r="BG809" s="16"/>
      <c r="BH809" s="16"/>
      <c r="BI809" s="16"/>
      <c r="BJ809" s="16"/>
      <c r="BK809" s="16"/>
      <c r="BL809" s="16"/>
      <c r="BM809" s="16"/>
      <c r="BN809" s="16"/>
      <c r="BO809" s="16"/>
      <c r="BP809" s="16"/>
      <c r="BQ809" s="16"/>
      <c r="BR809" s="16">
        <v>1</v>
      </c>
      <c r="BS809" s="16"/>
      <c r="BT809" s="16"/>
      <c r="BU809" s="16"/>
      <c r="BV809" s="16"/>
      <c r="BW809" s="16"/>
      <c r="BX809" s="16"/>
      <c r="BY809" s="16"/>
      <c r="BZ809" s="16"/>
      <c r="CA809" s="16"/>
      <c r="CB809" s="16"/>
      <c r="CC809" s="16"/>
      <c r="CD809" s="16"/>
      <c r="CE809" s="16"/>
      <c r="CF809" s="16"/>
      <c r="CG809" s="16"/>
      <c r="CH809" s="16"/>
      <c r="CI809" s="16"/>
      <c r="CJ809" s="16"/>
      <c r="CK809" s="16"/>
      <c r="CL809" s="16"/>
      <c r="CM809" s="16"/>
      <c r="CN809" s="16">
        <v>1</v>
      </c>
      <c r="CO809" s="16"/>
      <c r="CP809" s="16"/>
      <c r="CQ809" s="16"/>
      <c r="CR809" s="16"/>
      <c r="CS809" s="16"/>
      <c r="CT809" s="16"/>
      <c r="CU809" s="16"/>
      <c r="CV809" s="16"/>
      <c r="CW809" s="16"/>
      <c r="CX809" s="16"/>
      <c r="CY809" s="16"/>
      <c r="CZ809" s="16"/>
      <c r="DA809" s="16"/>
      <c r="DB809" s="16"/>
      <c r="DC809" s="16"/>
      <c r="DD809" s="16"/>
      <c r="DE809" s="16"/>
      <c r="DF809" s="16"/>
      <c r="DG809" s="16"/>
      <c r="DH809" s="16"/>
      <c r="DI809" s="16">
        <v>1</v>
      </c>
      <c r="DJ809" s="16"/>
      <c r="DK809" s="16"/>
      <c r="LK809" t="s">
        <v>21</v>
      </c>
      <c r="LL809">
        <v>1500</v>
      </c>
      <c r="LM809" t="s">
        <v>12</v>
      </c>
    </row>
    <row r="810" spans="1:325" ht="15.75" thickBot="1" x14ac:dyDescent="0.3">
      <c r="A810" s="9" t="s">
        <v>12</v>
      </c>
      <c r="B810" s="10" t="s">
        <v>62</v>
      </c>
      <c r="C810" s="10" t="s">
        <v>17</v>
      </c>
      <c r="D810" s="11">
        <v>44172.625</v>
      </c>
      <c r="E810" s="11">
        <f>DATE(YEAR($D810),MONTH($D810)-2,DAY($D810))</f>
        <v>44111</v>
      </c>
      <c r="F810" s="11">
        <f>DATE(YEAR($E810),MONTH($E810)+$LL810,DAY($E810))</f>
        <v>45206</v>
      </c>
      <c r="G810" s="11">
        <f>DATE(YEAR($F810),MONTH($F810)+$LL810,DAY($F810))</f>
        <v>46302</v>
      </c>
      <c r="H810" s="11">
        <f>DATE(YEAR($G810),MONTH($G810)+$LL810,DAY($G810))</f>
        <v>47398</v>
      </c>
      <c r="I810" s="11">
        <f>DATE(YEAR($H810),MONTH($H810)+$LL810,DAY($H810))</f>
        <v>48494</v>
      </c>
      <c r="J810" s="12">
        <f>DATE(YEAR($I810),MONTH($I810)+$LL810,DAY($I810))</f>
        <v>49589</v>
      </c>
      <c r="K810" s="15"/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  <c r="AF810" s="16"/>
      <c r="AG810" s="16"/>
      <c r="AH810" s="16"/>
      <c r="AI810" s="16"/>
      <c r="AJ810" s="16"/>
      <c r="AK810" s="16"/>
      <c r="AL810" s="16"/>
      <c r="AM810" s="16"/>
      <c r="AN810" s="16"/>
      <c r="AO810" s="16"/>
      <c r="AP810" s="16"/>
      <c r="AQ810" s="16"/>
      <c r="AR810" s="16"/>
      <c r="AS810" s="16"/>
      <c r="AT810" s="16"/>
      <c r="AU810" s="16"/>
      <c r="AV810" s="16"/>
      <c r="AW810" s="16">
        <v>1</v>
      </c>
      <c r="AX810" s="16"/>
      <c r="AY810" s="16"/>
      <c r="AZ810" s="16"/>
      <c r="BA810" s="16"/>
      <c r="BB810" s="16"/>
      <c r="BC810" s="16"/>
      <c r="BD810" s="16"/>
      <c r="BE810" s="16"/>
      <c r="BF810" s="16"/>
      <c r="BG810" s="16"/>
      <c r="BH810" s="16"/>
      <c r="BI810" s="16"/>
      <c r="BJ810" s="16"/>
      <c r="BK810" s="16"/>
      <c r="BL810" s="16"/>
      <c r="BM810" s="16"/>
      <c r="BN810" s="16"/>
      <c r="BO810" s="16"/>
      <c r="BP810" s="16"/>
      <c r="BQ810" s="16"/>
      <c r="BR810" s="16"/>
      <c r="BS810" s="16"/>
      <c r="BT810" s="16"/>
      <c r="BU810" s="16"/>
      <c r="BV810" s="16"/>
      <c r="BW810" s="16"/>
      <c r="BX810" s="16"/>
      <c r="BY810" s="16"/>
      <c r="BZ810" s="16"/>
      <c r="CA810" s="16"/>
      <c r="CB810" s="16"/>
      <c r="CC810" s="16"/>
      <c r="CD810" s="16"/>
      <c r="CE810" s="16"/>
      <c r="CF810" s="16"/>
      <c r="CG810" s="16"/>
      <c r="CH810" s="16"/>
      <c r="CI810" s="16"/>
      <c r="CJ810" s="16"/>
      <c r="CK810" s="16"/>
      <c r="CL810" s="16"/>
      <c r="CM810" s="16"/>
      <c r="CN810" s="16"/>
      <c r="CO810" s="16"/>
      <c r="CP810" s="16"/>
      <c r="CQ810" s="16"/>
      <c r="CR810" s="16"/>
      <c r="CS810" s="16"/>
      <c r="CT810" s="16"/>
      <c r="CU810" s="16"/>
      <c r="CV810" s="16"/>
      <c r="CW810" s="16"/>
      <c r="CX810" s="16"/>
      <c r="CY810" s="16"/>
      <c r="CZ810" s="16"/>
      <c r="DA810" s="16"/>
      <c r="DB810" s="16"/>
      <c r="DC810" s="16"/>
      <c r="DD810" s="16"/>
      <c r="DE810" s="16"/>
      <c r="DF810" s="16"/>
      <c r="DG810" s="16"/>
      <c r="DH810" s="16"/>
      <c r="DI810" s="16"/>
      <c r="DJ810" s="16"/>
      <c r="DK810" s="16"/>
      <c r="LK810" t="s">
        <v>18</v>
      </c>
      <c r="LL810">
        <v>36</v>
      </c>
      <c r="LM810" t="s">
        <v>12</v>
      </c>
    </row>
    <row r="811" spans="1:325" ht="15.75" thickBot="1" x14ac:dyDescent="0.3">
      <c r="A811" s="9" t="s">
        <v>12</v>
      </c>
      <c r="B811" s="10" t="s">
        <v>62</v>
      </c>
      <c r="C811" s="10" t="s">
        <v>19</v>
      </c>
      <c r="D811" s="11">
        <v>44189.666666666664</v>
      </c>
      <c r="E811" s="11">
        <f>DATE(YEAR($D811),MONTH($D811)-2,DAY($D811))</f>
        <v>44128</v>
      </c>
      <c r="F811" s="11">
        <f>DATE(YEAR($E811)+$LL811,MONTH($E811),DAY($E811))</f>
        <v>46319</v>
      </c>
      <c r="G811" s="11">
        <f>DATE(YEAR($F811)+$LL811,MONTH($F811),DAY($F811))</f>
        <v>48511</v>
      </c>
      <c r="H811" s="11">
        <f>DATE(YEAR($G811)+$LL811,MONTH($G811),DAY($G811))</f>
        <v>50702</v>
      </c>
      <c r="I811" s="11">
        <f>DATE(YEAR($H811)+$LL811,MONTH($H811),DAY($H811))</f>
        <v>52894</v>
      </c>
      <c r="J811" s="12">
        <f>DATE(YEAR($I811)+$LL811,MONTH($I811),DAY($I811))</f>
        <v>55085</v>
      </c>
      <c r="K811" s="15"/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  <c r="AF811" s="16"/>
      <c r="AG811" s="16"/>
      <c r="AH811" s="16"/>
      <c r="AI811" s="16"/>
      <c r="AJ811" s="16"/>
      <c r="AK811" s="16"/>
      <c r="AL811" s="16"/>
      <c r="AM811" s="16"/>
      <c r="AN811" s="16"/>
      <c r="AO811" s="16"/>
      <c r="AP811" s="16"/>
      <c r="AQ811" s="16"/>
      <c r="AR811" s="16"/>
      <c r="AS811" s="16"/>
      <c r="AT811" s="16"/>
      <c r="AU811" s="16"/>
      <c r="AV811" s="16"/>
      <c r="AW811" s="16"/>
      <c r="AX811" s="16"/>
      <c r="AY811" s="16">
        <v>1</v>
      </c>
      <c r="AZ811" s="16"/>
      <c r="BA811" s="16"/>
      <c r="BB811" s="16"/>
      <c r="BC811" s="16"/>
      <c r="BD811" s="16"/>
      <c r="BE811" s="16"/>
      <c r="BF811" s="16"/>
      <c r="BG811" s="16"/>
      <c r="BH811" s="16"/>
      <c r="BI811" s="16"/>
      <c r="BJ811" s="16"/>
      <c r="BK811" s="16"/>
      <c r="BL811" s="16"/>
      <c r="BM811" s="16"/>
      <c r="BN811" s="16"/>
      <c r="BO811" s="16"/>
      <c r="BP811" s="16"/>
      <c r="BQ811" s="16"/>
      <c r="BR811" s="16"/>
      <c r="BS811" s="16"/>
      <c r="BT811" s="16"/>
      <c r="BU811" s="16"/>
      <c r="BV811" s="16"/>
      <c r="BW811" s="16"/>
      <c r="BX811" s="16"/>
      <c r="BY811" s="16"/>
      <c r="BZ811" s="16"/>
      <c r="CA811" s="16"/>
      <c r="CB811" s="16"/>
      <c r="CC811" s="16"/>
      <c r="CD811" s="16"/>
      <c r="CE811" s="16"/>
      <c r="CF811" s="16"/>
      <c r="CG811" s="16"/>
      <c r="CH811" s="16"/>
      <c r="CI811" s="16"/>
      <c r="CJ811" s="16"/>
      <c r="CK811" s="16"/>
      <c r="CL811" s="16"/>
      <c r="CM811" s="16"/>
      <c r="CN811" s="16"/>
      <c r="CO811" s="16"/>
      <c r="CP811" s="16"/>
      <c r="CQ811" s="16"/>
      <c r="CR811" s="16"/>
      <c r="CS811" s="16"/>
      <c r="CT811" s="16"/>
      <c r="CU811" s="16"/>
      <c r="CV811" s="16"/>
      <c r="CW811" s="16"/>
      <c r="CX811" s="16"/>
      <c r="CY811" s="16"/>
      <c r="CZ811" s="16"/>
      <c r="DA811" s="16"/>
      <c r="DB811" s="16"/>
      <c r="DC811" s="16"/>
      <c r="DD811" s="16"/>
      <c r="DE811" s="16"/>
      <c r="DF811" s="16"/>
      <c r="DG811" s="16"/>
      <c r="DH811" s="16"/>
      <c r="DI811" s="16"/>
      <c r="DJ811" s="16"/>
      <c r="DK811" s="16"/>
      <c r="LK811" t="s">
        <v>16</v>
      </c>
      <c r="LL811">
        <v>6</v>
      </c>
      <c r="LM811" t="s">
        <v>12</v>
      </c>
    </row>
    <row r="812" spans="1:325" ht="15.75" thickBot="1" x14ac:dyDescent="0.3">
      <c r="A812" s="9" t="s">
        <v>12</v>
      </c>
      <c r="B812" s="10" t="s">
        <v>62</v>
      </c>
      <c r="C812" s="10" t="s">
        <v>20</v>
      </c>
      <c r="D812" s="11">
        <v>43991.839583333334</v>
      </c>
      <c r="E812" s="11">
        <f>DATE(YEAR($D812),MONTH($D812)-1,DAY($D812))</f>
        <v>43960</v>
      </c>
      <c r="F812" s="11">
        <f>DATE(YEAR($E812),MONTH($E812),DAY($E812)+$LL812/10)</f>
        <v>44260</v>
      </c>
      <c r="G812" s="11">
        <f>DATE(YEAR($F812),MONTH($F812),DAY($F812)+$LL812/10)</f>
        <v>44560</v>
      </c>
      <c r="H812" s="11">
        <f>DATE(YEAR($G812),MONTH($G812),DAY($G812)+$LL812/10)</f>
        <v>44860</v>
      </c>
      <c r="I812" s="11">
        <f>DATE(YEAR($H812),MONTH($H812),DAY($H812)+$LL812/10)</f>
        <v>45160</v>
      </c>
      <c r="J812" s="12">
        <f>DATE(YEAR($I812),MONTH($I812),DAY($I812)+$LL812/10)</f>
        <v>45460</v>
      </c>
      <c r="K812" s="15"/>
      <c r="L812" s="16"/>
      <c r="M812" s="16"/>
      <c r="N812" s="16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>
        <v>1</v>
      </c>
      <c r="AB812" s="16"/>
      <c r="AC812" s="16"/>
      <c r="AD812" s="16"/>
      <c r="AE812" s="16"/>
      <c r="AF812" s="16"/>
      <c r="AG812" s="16"/>
      <c r="AH812" s="16"/>
      <c r="AI812" s="16"/>
      <c r="AJ812" s="16"/>
      <c r="AK812" s="16"/>
      <c r="AL812" s="16"/>
      <c r="AM812" s="16"/>
      <c r="AN812" s="16"/>
      <c r="AO812" s="16"/>
      <c r="AP812" s="16"/>
      <c r="AQ812" s="16"/>
      <c r="AR812" s="16"/>
      <c r="AS812" s="16"/>
      <c r="AT812" s="16"/>
      <c r="AU812" s="16"/>
      <c r="AV812" s="16"/>
      <c r="AW812" s="16"/>
      <c r="AX812" s="16"/>
      <c r="AY812" s="16"/>
      <c r="AZ812" s="16"/>
      <c r="BA812" s="16"/>
      <c r="BB812" s="16"/>
      <c r="BC812" s="16"/>
      <c r="BD812" s="16"/>
      <c r="BE812" s="16"/>
      <c r="BF812" s="16"/>
      <c r="BG812" s="16"/>
      <c r="BH812" s="16"/>
      <c r="BI812" s="16"/>
      <c r="BJ812" s="16"/>
      <c r="BK812" s="16"/>
      <c r="BL812" s="16"/>
      <c r="BM812" s="16"/>
      <c r="BN812" s="16"/>
      <c r="BO812" s="16"/>
      <c r="BP812" s="16"/>
      <c r="BQ812" s="16"/>
      <c r="BR812" s="16">
        <v>1</v>
      </c>
      <c r="BS812" s="16"/>
      <c r="BT812" s="16"/>
      <c r="BU812" s="16"/>
      <c r="BV812" s="16"/>
      <c r="BW812" s="16"/>
      <c r="BX812" s="16"/>
      <c r="BY812" s="16"/>
      <c r="BZ812" s="16"/>
      <c r="CA812" s="16"/>
      <c r="CB812" s="16"/>
      <c r="CC812" s="16"/>
      <c r="CD812" s="16"/>
      <c r="CE812" s="16"/>
      <c r="CF812" s="16"/>
      <c r="CG812" s="16"/>
      <c r="CH812" s="16"/>
      <c r="CI812" s="16"/>
      <c r="CJ812" s="16"/>
      <c r="CK812" s="16"/>
      <c r="CL812" s="16"/>
      <c r="CM812" s="16"/>
      <c r="CN812" s="16"/>
      <c r="CO812" s="16"/>
      <c r="CP812" s="16"/>
      <c r="CQ812" s="16"/>
      <c r="CR812" s="16"/>
      <c r="CS812" s="16"/>
      <c r="CT812" s="16"/>
      <c r="CU812" s="16"/>
      <c r="CV812" s="16"/>
      <c r="CW812" s="16"/>
      <c r="CX812" s="16"/>
      <c r="CY812" s="16"/>
      <c r="CZ812" s="16"/>
      <c r="DA812" s="16"/>
      <c r="DB812" s="16"/>
      <c r="DC812" s="16"/>
      <c r="DD812" s="16"/>
      <c r="DE812" s="16"/>
      <c r="DF812" s="16"/>
      <c r="DG812" s="16"/>
      <c r="DH812" s="16"/>
      <c r="DI812" s="16">
        <v>1</v>
      </c>
      <c r="DJ812" s="16"/>
      <c r="DK812" s="16"/>
      <c r="LK812" t="s">
        <v>21</v>
      </c>
      <c r="LL812">
        <v>3000</v>
      </c>
      <c r="LM812" t="s">
        <v>12</v>
      </c>
    </row>
    <row r="813" spans="1:325" ht="15.75" thickBot="1" x14ac:dyDescent="0.3">
      <c r="A813" s="9" t="s">
        <v>12</v>
      </c>
      <c r="B813" s="10" t="s">
        <v>62</v>
      </c>
      <c r="C813" s="10" t="s">
        <v>20</v>
      </c>
      <c r="D813" s="11">
        <v>44088.569444444445</v>
      </c>
      <c r="E813" s="11">
        <f>DATE(YEAR($D813),MONTH($D813)-1,DAY($D813))</f>
        <v>44057</v>
      </c>
      <c r="F813" s="11">
        <f>DATE(YEAR($E813),MONTH($E813),DAY($E813)+$LL813/10)</f>
        <v>44357</v>
      </c>
      <c r="G813" s="11">
        <f>DATE(YEAR($F813),MONTH($F813),DAY($F813)+$LL813/10)</f>
        <v>44657</v>
      </c>
      <c r="H813" s="11">
        <f>DATE(YEAR($G813),MONTH($G813),DAY($G813)+$LL813/10)</f>
        <v>44957</v>
      </c>
      <c r="I813" s="11">
        <f>DATE(YEAR($H813),MONTH($H813),DAY($H813)+$LL813/10)</f>
        <v>45257</v>
      </c>
      <c r="J813" s="12">
        <f>DATE(YEAR($I813),MONTH($I813),DAY($I813)+$LL813/10)</f>
        <v>45557</v>
      </c>
      <c r="K813" s="15"/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  <c r="AF813" s="16"/>
      <c r="AG813" s="16"/>
      <c r="AH813" s="16"/>
      <c r="AI813" s="16"/>
      <c r="AJ813" s="16"/>
      <c r="AK813" s="16"/>
      <c r="AL813" s="16"/>
      <c r="AM813" s="16"/>
      <c r="AN813" s="16"/>
      <c r="AO813" s="16">
        <v>1</v>
      </c>
      <c r="AP813" s="16"/>
      <c r="AQ813" s="16"/>
      <c r="AR813" s="16"/>
      <c r="AS813" s="16"/>
      <c r="AT813" s="16"/>
      <c r="AU813" s="16"/>
      <c r="AV813" s="16"/>
      <c r="AW813" s="16"/>
      <c r="AX813" s="16"/>
      <c r="AY813" s="16"/>
      <c r="AZ813" s="16"/>
      <c r="BA813" s="16"/>
      <c r="BB813" s="16"/>
      <c r="BC813" s="16"/>
      <c r="BD813" s="16"/>
      <c r="BE813" s="16"/>
      <c r="BF813" s="16"/>
      <c r="BG813" s="16"/>
      <c r="BH813" s="16"/>
      <c r="BI813" s="16"/>
      <c r="BJ813" s="16"/>
      <c r="BK813" s="16"/>
      <c r="BL813" s="16"/>
      <c r="BM813" s="16"/>
      <c r="BN813" s="16"/>
      <c r="BO813" s="16"/>
      <c r="BP813" s="16"/>
      <c r="BQ813" s="16"/>
      <c r="BR813" s="16"/>
      <c r="BS813" s="16"/>
      <c r="BT813" s="16"/>
      <c r="BU813" s="16"/>
      <c r="BV813" s="16"/>
      <c r="BW813" s="16"/>
      <c r="BX813" s="16"/>
      <c r="BY813" s="16"/>
      <c r="BZ813" s="16"/>
      <c r="CA813" s="16"/>
      <c r="CB813" s="16"/>
      <c r="CC813" s="16"/>
      <c r="CD813" s="16"/>
      <c r="CE813" s="16"/>
      <c r="CF813" s="16">
        <v>1</v>
      </c>
      <c r="CG813" s="16"/>
      <c r="CH813" s="16"/>
      <c r="CI813" s="16"/>
      <c r="CJ813" s="16"/>
      <c r="CK813" s="16"/>
      <c r="CL813" s="16"/>
      <c r="CM813" s="16"/>
      <c r="CN813" s="16"/>
      <c r="CO813" s="16"/>
      <c r="CP813" s="16"/>
      <c r="CQ813" s="16"/>
      <c r="CR813" s="16"/>
      <c r="CS813" s="16"/>
      <c r="CT813" s="16"/>
      <c r="CU813" s="16"/>
      <c r="CV813" s="16"/>
      <c r="CW813" s="16"/>
      <c r="CX813" s="16"/>
      <c r="CY813" s="16"/>
      <c r="CZ813" s="16"/>
      <c r="DA813" s="16"/>
      <c r="DB813" s="16"/>
      <c r="DC813" s="16"/>
      <c r="DD813" s="16"/>
      <c r="DE813" s="16"/>
      <c r="DF813" s="16"/>
      <c r="DG813" s="16"/>
      <c r="DH813" s="16"/>
      <c r="DI813" s="16"/>
      <c r="DJ813" s="16"/>
      <c r="DK813" s="16"/>
      <c r="LK813" t="s">
        <v>21</v>
      </c>
      <c r="LL813">
        <v>3000</v>
      </c>
      <c r="LM813" t="s">
        <v>12</v>
      </c>
    </row>
    <row r="814" spans="1:325" ht="15.75" thickBot="1" x14ac:dyDescent="0.3">
      <c r="A814" s="9" t="s">
        <v>12</v>
      </c>
      <c r="B814" s="10" t="s">
        <v>62</v>
      </c>
      <c r="C814" s="10" t="s">
        <v>22</v>
      </c>
      <c r="D814" s="11">
        <v>44143.173611111109</v>
      </c>
      <c r="E814" s="11">
        <f>DATE(YEAR($D814),MONTH($D814)-2,DAY($D814))</f>
        <v>44082</v>
      </c>
      <c r="F814" s="11">
        <f>DATE(YEAR($E814),MONTH($E814)+$LL814,DAY($E814))</f>
        <v>44812</v>
      </c>
      <c r="G814" s="11">
        <f>DATE(YEAR($F814),MONTH($F814)+$LL814,DAY($F814))</f>
        <v>45543</v>
      </c>
      <c r="H814" s="11">
        <f>DATE(YEAR($G814),MONTH($G814)+$LL814,DAY($G814))</f>
        <v>46273</v>
      </c>
      <c r="I814" s="11">
        <f>DATE(YEAR($H814),MONTH($H814)+$LL814,DAY($H814))</f>
        <v>47004</v>
      </c>
      <c r="J814" s="12">
        <f>DATE(YEAR($I814),MONTH($I814)+$LL814,DAY($I814))</f>
        <v>47734</v>
      </c>
      <c r="K814" s="15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  <c r="AF814" s="16"/>
      <c r="AG814" s="16"/>
      <c r="AH814" s="16"/>
      <c r="AI814" s="16"/>
      <c r="AJ814" s="16"/>
      <c r="AK814" s="16"/>
      <c r="AL814" s="16"/>
      <c r="AM814" s="16"/>
      <c r="AN814" s="16"/>
      <c r="AO814" s="16"/>
      <c r="AP814" s="16"/>
      <c r="AQ814" s="16"/>
      <c r="AR814" s="16"/>
      <c r="AS814" s="16">
        <v>1</v>
      </c>
      <c r="AT814" s="16"/>
      <c r="AU814" s="16"/>
      <c r="AV814" s="16"/>
      <c r="AW814" s="16"/>
      <c r="AX814" s="16"/>
      <c r="AY814" s="16"/>
      <c r="AZ814" s="16"/>
      <c r="BA814" s="16"/>
      <c r="BB814" s="16"/>
      <c r="BC814" s="16"/>
      <c r="BD814" s="16"/>
      <c r="BE814" s="16"/>
      <c r="BF814" s="16"/>
      <c r="BG814" s="16"/>
      <c r="BH814" s="16"/>
      <c r="BI814" s="16"/>
      <c r="BJ814" s="16"/>
      <c r="BK814" s="16"/>
      <c r="BL814" s="16"/>
      <c r="BM814" s="16"/>
      <c r="BN814" s="16"/>
      <c r="BO814" s="16"/>
      <c r="BP814" s="16"/>
      <c r="BQ814" s="16"/>
      <c r="BR814" s="16"/>
      <c r="BS814" s="16"/>
      <c r="BT814" s="16"/>
      <c r="BU814" s="16"/>
      <c r="BV814" s="16"/>
      <c r="BW814" s="16"/>
      <c r="BX814" s="16"/>
      <c r="BY814" s="16"/>
      <c r="BZ814" s="16"/>
      <c r="CA814" s="16"/>
      <c r="CB814" s="16"/>
      <c r="CC814" s="16"/>
      <c r="CD814" s="16"/>
      <c r="CE814" s="16"/>
      <c r="CF814" s="16"/>
      <c r="CG814" s="16"/>
      <c r="CH814" s="16"/>
      <c r="CI814" s="16"/>
      <c r="CJ814" s="16"/>
      <c r="CK814" s="16"/>
      <c r="CL814" s="16"/>
      <c r="CM814" s="16"/>
      <c r="CN814" s="16"/>
      <c r="CO814" s="16"/>
      <c r="CP814" s="16"/>
      <c r="CQ814" s="16"/>
      <c r="CR814" s="16"/>
      <c r="CS814" s="16"/>
      <c r="CT814" s="16"/>
      <c r="CU814" s="16"/>
      <c r="CV814" s="16"/>
      <c r="CW814" s="16"/>
      <c r="CX814" s="16"/>
      <c r="CY814" s="16"/>
      <c r="CZ814" s="16"/>
      <c r="DA814" s="16"/>
      <c r="DB814" s="16"/>
      <c r="DC814" s="16"/>
      <c r="DD814" s="16"/>
      <c r="DE814" s="16"/>
      <c r="DF814" s="16"/>
      <c r="DG814" s="16"/>
      <c r="DH814" s="16"/>
      <c r="DI814" s="16"/>
      <c r="DJ814" s="16"/>
      <c r="DK814" s="16"/>
      <c r="LK814" t="s">
        <v>18</v>
      </c>
      <c r="LL814">
        <v>24</v>
      </c>
      <c r="LM814" t="s">
        <v>12</v>
      </c>
    </row>
    <row r="815" spans="1:325" ht="15.75" thickBot="1" x14ac:dyDescent="0.3">
      <c r="A815" s="9" t="s">
        <v>12</v>
      </c>
      <c r="B815" s="10" t="s">
        <v>62</v>
      </c>
      <c r="C815" s="10" t="s">
        <v>23</v>
      </c>
      <c r="D815" s="11">
        <v>44204.603472222225</v>
      </c>
      <c r="E815" s="11">
        <f>DATE(YEAR($D815),MONTH($D815)-1,DAY($D815))</f>
        <v>44173</v>
      </c>
      <c r="F815" s="11">
        <f>DATE(YEAR($E815),MONTH($E815),DAY($E815)+$LL815/10)</f>
        <v>44323</v>
      </c>
      <c r="G815" s="11">
        <f>DATE(YEAR($F815),MONTH($F815),DAY($F815)+$LL815/10)</f>
        <v>44473</v>
      </c>
      <c r="H815" s="11">
        <f>DATE(YEAR($G815),MONTH($G815),DAY($G815)+$LL815/10)</f>
        <v>44623</v>
      </c>
      <c r="I815" s="11">
        <f>DATE(YEAR($H815),MONTH($H815),DAY($H815)+$LL815/10)</f>
        <v>44773</v>
      </c>
      <c r="J815" s="12">
        <f>DATE(YEAR($I815),MONTH($I815),DAY($I815)+$LL815/10)</f>
        <v>44923</v>
      </c>
      <c r="K815" s="15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  <c r="AF815" s="16"/>
      <c r="AG815" s="16"/>
      <c r="AH815" s="16"/>
      <c r="AI815" s="16"/>
      <c r="AJ815" s="16"/>
      <c r="AK815" s="16"/>
      <c r="AL815" s="16"/>
      <c r="AM815" s="16"/>
      <c r="AN815" s="16"/>
      <c r="AO815" s="16"/>
      <c r="AP815" s="16"/>
      <c r="AQ815" s="16"/>
      <c r="AR815" s="16"/>
      <c r="AS815" s="16"/>
      <c r="AT815" s="16"/>
      <c r="AU815" s="16"/>
      <c r="AV815" s="16"/>
      <c r="AW815" s="16"/>
      <c r="AX815" s="16"/>
      <c r="AY815" s="16"/>
      <c r="AZ815" s="16"/>
      <c r="BA815" s="16"/>
      <c r="BB815" s="16"/>
      <c r="BC815" s="16"/>
      <c r="BD815" s="16"/>
      <c r="BE815" s="16"/>
      <c r="BF815" s="16">
        <v>1</v>
      </c>
      <c r="BG815" s="16"/>
      <c r="BH815" s="16"/>
      <c r="BI815" s="16"/>
      <c r="BJ815" s="16"/>
      <c r="BK815" s="16"/>
      <c r="BL815" s="16"/>
      <c r="BM815" s="16"/>
      <c r="BN815" s="16"/>
      <c r="BO815" s="16"/>
      <c r="BP815" s="16"/>
      <c r="BQ815" s="16"/>
      <c r="BR815" s="16"/>
      <c r="BS815" s="16"/>
      <c r="BT815" s="16"/>
      <c r="BU815" s="16"/>
      <c r="BV815" s="16"/>
      <c r="BW815" s="16"/>
      <c r="BX815" s="16"/>
      <c r="BY815" s="16"/>
      <c r="BZ815" s="16"/>
      <c r="CA815" s="16">
        <v>1</v>
      </c>
      <c r="CB815" s="16"/>
      <c r="CC815" s="16"/>
      <c r="CD815" s="16"/>
      <c r="CE815" s="16"/>
      <c r="CF815" s="16"/>
      <c r="CG815" s="16"/>
      <c r="CH815" s="16"/>
      <c r="CI815" s="16"/>
      <c r="CJ815" s="16"/>
      <c r="CK815" s="16"/>
      <c r="CL815" s="16"/>
      <c r="CM815" s="16"/>
      <c r="CN815" s="16"/>
      <c r="CO815" s="16"/>
      <c r="CP815" s="16"/>
      <c r="CQ815" s="16"/>
      <c r="CR815" s="16"/>
      <c r="CS815" s="16"/>
      <c r="CT815" s="16"/>
      <c r="CU815" s="16"/>
      <c r="CV815" s="16"/>
      <c r="CW815" s="16">
        <v>1</v>
      </c>
      <c r="CX815" s="16"/>
      <c r="CY815" s="16"/>
      <c r="CZ815" s="16"/>
      <c r="DA815" s="16"/>
      <c r="DB815" s="16"/>
      <c r="DC815" s="16"/>
      <c r="DD815" s="16"/>
      <c r="DE815" s="16"/>
      <c r="DF815" s="16"/>
      <c r="DG815" s="16"/>
      <c r="DH815" s="16"/>
      <c r="DI815" s="16"/>
      <c r="DJ815" s="16"/>
      <c r="DK815" s="16"/>
      <c r="LK815" t="s">
        <v>21</v>
      </c>
      <c r="LL815">
        <v>1500</v>
      </c>
      <c r="LM815" t="s">
        <v>12</v>
      </c>
    </row>
    <row r="816" spans="1:325" ht="15.75" thickBot="1" x14ac:dyDescent="0.3">
      <c r="A816" s="9" t="s">
        <v>12</v>
      </c>
      <c r="B816" s="10" t="s">
        <v>62</v>
      </c>
      <c r="C816" s="10" t="s">
        <v>14</v>
      </c>
      <c r="D816" s="11">
        <v>43916.695833333331</v>
      </c>
      <c r="E816" s="11">
        <f t="shared" ref="E816:E832" si="36">DATE(YEAR($D816),MONTH($D816)-2,DAY($D816))</f>
        <v>43856</v>
      </c>
      <c r="F816" s="11">
        <f>DATE(YEAR($E816),MONTH($E816),DAY($E816)+$LL816*30.4/10000)</f>
        <v>44768</v>
      </c>
      <c r="G816" s="11">
        <f>DATE(YEAR($F816),MONTH($F816),DAY($F816)+$LL816*30.4/10000)</f>
        <v>45680</v>
      </c>
      <c r="H816" s="11">
        <f>DATE(YEAR($G816),MONTH($G816),DAY($G816)+$LL816*30.4/10000)</f>
        <v>46592</v>
      </c>
      <c r="I816" s="11">
        <f>DATE(YEAR($H816),MONTH($H816),DAY($H816)+$LL816*30.4/10000)</f>
        <v>47504</v>
      </c>
      <c r="J816" s="12">
        <f>DATE(YEAR($I816),MONTH($I816),DAY($I816)+$LL816*30.4/10000)</f>
        <v>48416</v>
      </c>
      <c r="K816" s="15"/>
      <c r="L816" s="16">
        <v>1</v>
      </c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  <c r="AF816" s="16"/>
      <c r="AG816" s="16"/>
      <c r="AH816" s="16"/>
      <c r="AI816" s="16"/>
      <c r="AJ816" s="16"/>
      <c r="AK816" s="16"/>
      <c r="AL816" s="16"/>
      <c r="AM816" s="16"/>
      <c r="AN816" s="16"/>
      <c r="AO816" s="16"/>
      <c r="AP816" s="16"/>
      <c r="AQ816" s="16"/>
      <c r="AR816" s="16"/>
      <c r="AS816" s="16"/>
      <c r="AT816" s="16"/>
      <c r="AU816" s="16"/>
      <c r="AV816" s="16"/>
      <c r="AW816" s="16"/>
      <c r="AX816" s="16"/>
      <c r="AY816" s="16"/>
      <c r="AZ816" s="16"/>
      <c r="BA816" s="16"/>
      <c r="BB816" s="16"/>
      <c r="BC816" s="16"/>
      <c r="BD816" s="16"/>
      <c r="BE816" s="16"/>
      <c r="BF816" s="16"/>
      <c r="BG816" s="16"/>
      <c r="BH816" s="16"/>
      <c r="BI816" s="16"/>
      <c r="BJ816" s="16"/>
      <c r="BK816" s="16"/>
      <c r="BL816" s="16"/>
      <c r="BM816" s="16"/>
      <c r="BN816" s="16"/>
      <c r="BO816" s="16"/>
      <c r="BP816" s="16"/>
      <c r="BQ816" s="16"/>
      <c r="BR816" s="16"/>
      <c r="BS816" s="16"/>
      <c r="BT816" s="16"/>
      <c r="BU816" s="16"/>
      <c r="BV816" s="16"/>
      <c r="BW816" s="16"/>
      <c r="BX816" s="16"/>
      <c r="BY816" s="16"/>
      <c r="BZ816" s="16"/>
      <c r="CA816" s="16"/>
      <c r="CB816" s="16"/>
      <c r="CC816" s="16"/>
      <c r="CD816" s="16"/>
      <c r="CE816" s="16"/>
      <c r="CF816" s="16"/>
      <c r="CG816" s="16"/>
      <c r="CH816" s="16"/>
      <c r="CI816" s="16"/>
      <c r="CJ816" s="16"/>
      <c r="CK816" s="16"/>
      <c r="CL816" s="16"/>
      <c r="CM816" s="16"/>
      <c r="CN816" s="16"/>
      <c r="CO816" s="16"/>
      <c r="CP816" s="16"/>
      <c r="CQ816" s="16"/>
      <c r="CR816" s="16"/>
      <c r="CS816" s="16"/>
      <c r="CT816" s="16"/>
      <c r="CU816" s="16"/>
      <c r="CV816" s="16"/>
      <c r="CW816" s="16"/>
      <c r="CX816" s="16"/>
      <c r="CY816" s="16"/>
      <c r="CZ816" s="16"/>
      <c r="DA816" s="16"/>
      <c r="DB816" s="16"/>
      <c r="DC816" s="16"/>
      <c r="DD816" s="16"/>
      <c r="DE816" s="16"/>
      <c r="DF816" s="16"/>
      <c r="DG816" s="16"/>
      <c r="DH816" s="16"/>
      <c r="DI816" s="16"/>
      <c r="DJ816" s="16"/>
      <c r="DK816" s="16"/>
      <c r="LK816" t="s">
        <v>15</v>
      </c>
      <c r="LL816">
        <v>300000</v>
      </c>
      <c r="LM816" t="s">
        <v>12</v>
      </c>
    </row>
    <row r="817" spans="1:325" ht="15.75" thickBot="1" x14ac:dyDescent="0.3">
      <c r="A817" s="9" t="s">
        <v>12</v>
      </c>
      <c r="B817" s="10" t="s">
        <v>62</v>
      </c>
      <c r="C817" s="10" t="s">
        <v>14</v>
      </c>
      <c r="D817" s="11">
        <v>47193.850694444445</v>
      </c>
      <c r="E817" s="11">
        <f t="shared" si="36"/>
        <v>47134</v>
      </c>
      <c r="F817" s="11">
        <f>DATE(YEAR($E817)+$LL817,MONTH($E817),DAY($E817))</f>
        <v>51517</v>
      </c>
      <c r="G817" s="11">
        <f>DATE(YEAR($F817)+$LL817,MONTH($F817),DAY($F817))</f>
        <v>55900</v>
      </c>
      <c r="H817" s="11">
        <f>DATE(YEAR($G817)+$LL817,MONTH($G817),DAY($G817))</f>
        <v>60283</v>
      </c>
      <c r="I817" s="11">
        <f>DATE(YEAR($H817)+$LL817,MONTH($H817),DAY($H817))</f>
        <v>64666</v>
      </c>
      <c r="J817" s="12">
        <f>DATE(YEAR($I817)+$LL817,MONTH($I817),DAY($I817))</f>
        <v>69049</v>
      </c>
      <c r="K817" s="15"/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  <c r="AF817" s="16"/>
      <c r="AG817" s="16"/>
      <c r="AH817" s="16"/>
      <c r="AI817" s="16"/>
      <c r="AJ817" s="16"/>
      <c r="AK817" s="16"/>
      <c r="AL817" s="16"/>
      <c r="AM817" s="16"/>
      <c r="AN817" s="16"/>
      <c r="AO817" s="16"/>
      <c r="AP817" s="16"/>
      <c r="AQ817" s="16"/>
      <c r="AR817" s="16"/>
      <c r="AS817" s="16"/>
      <c r="AT817" s="16"/>
      <c r="AU817" s="16"/>
      <c r="AV817" s="16"/>
      <c r="AW817" s="16"/>
      <c r="AX817" s="16"/>
      <c r="AY817" s="16"/>
      <c r="AZ817" s="16"/>
      <c r="BA817" s="16"/>
      <c r="BB817" s="16"/>
      <c r="BC817" s="16"/>
      <c r="BD817" s="16"/>
      <c r="BE817" s="16"/>
      <c r="BF817" s="16"/>
      <c r="BG817" s="16"/>
      <c r="BH817" s="16"/>
      <c r="BI817" s="16"/>
      <c r="BJ817" s="16"/>
      <c r="BK817" s="16"/>
      <c r="BL817" s="16"/>
      <c r="BM817" s="16"/>
      <c r="BN817" s="16"/>
      <c r="BO817" s="16"/>
      <c r="BP817" s="16"/>
      <c r="BQ817" s="16"/>
      <c r="BR817" s="16"/>
      <c r="BS817" s="16"/>
      <c r="BT817" s="16"/>
      <c r="BU817" s="16"/>
      <c r="BV817" s="16"/>
      <c r="BW817" s="16"/>
      <c r="BX817" s="16"/>
      <c r="BY817" s="16"/>
      <c r="BZ817" s="16"/>
      <c r="CA817" s="16"/>
      <c r="CB817" s="16"/>
      <c r="CC817" s="16"/>
      <c r="CD817" s="16"/>
      <c r="CE817" s="16"/>
      <c r="CF817" s="16"/>
      <c r="CG817" s="16"/>
      <c r="CH817" s="16"/>
      <c r="CI817" s="16"/>
      <c r="CJ817" s="16"/>
      <c r="CK817" s="16"/>
      <c r="CL817" s="16"/>
      <c r="CM817" s="16"/>
      <c r="CN817" s="16"/>
      <c r="CO817" s="16"/>
      <c r="CP817" s="16"/>
      <c r="CQ817" s="16"/>
      <c r="CR817" s="16"/>
      <c r="CS817" s="16"/>
      <c r="CT817" s="16"/>
      <c r="CU817" s="16"/>
      <c r="CV817" s="16"/>
      <c r="CW817" s="16"/>
      <c r="CX817" s="16"/>
      <c r="CY817" s="16"/>
      <c r="CZ817" s="16"/>
      <c r="DA817" s="16"/>
      <c r="DB817" s="16"/>
      <c r="DC817" s="16"/>
      <c r="DD817" s="16"/>
      <c r="DE817" s="16"/>
      <c r="DF817" s="16"/>
      <c r="DG817" s="16"/>
      <c r="DH817" s="16"/>
      <c r="DI817" s="16"/>
      <c r="DJ817" s="16"/>
      <c r="DK817" s="16"/>
      <c r="LK817" t="s">
        <v>16</v>
      </c>
      <c r="LL817">
        <v>12</v>
      </c>
      <c r="LM817" t="s">
        <v>12</v>
      </c>
    </row>
    <row r="818" spans="1:325" ht="15.75" thickBot="1" x14ac:dyDescent="0.3">
      <c r="A818" s="9" t="s">
        <v>12</v>
      </c>
      <c r="B818" s="10" t="s">
        <v>62</v>
      </c>
      <c r="C818" s="10" t="s">
        <v>14</v>
      </c>
      <c r="D818" s="11">
        <v>45098.331944444442</v>
      </c>
      <c r="E818" s="11">
        <f t="shared" si="36"/>
        <v>45037</v>
      </c>
      <c r="F818" s="11">
        <f>DATE(YEAR($E818),MONTH($E818),DAY($E818)+$LL818*30.4/10000)</f>
        <v>45949</v>
      </c>
      <c r="G818" s="11">
        <f>DATE(YEAR($F818),MONTH($F818),DAY($F818)+$LL818*30.4/10000)</f>
        <v>46861</v>
      </c>
      <c r="H818" s="11">
        <f>DATE(YEAR($G818),MONTH($G818),DAY($G818)+$LL818*30.4/10000)</f>
        <v>47773</v>
      </c>
      <c r="I818" s="11">
        <f>DATE(YEAR($H818),MONTH($H818),DAY($H818)+$LL818*30.4/10000)</f>
        <v>48685</v>
      </c>
      <c r="J818" s="12">
        <f>DATE(YEAR($I818),MONTH($I818),DAY($I818)+$LL818*30.4/10000)</f>
        <v>49597</v>
      </c>
      <c r="K818" s="15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  <c r="AF818" s="16"/>
      <c r="AG818" s="16"/>
      <c r="AH818" s="16"/>
      <c r="AI818" s="16"/>
      <c r="AJ818" s="16"/>
      <c r="AK818" s="16"/>
      <c r="AL818" s="16"/>
      <c r="AM818" s="16"/>
      <c r="AN818" s="16"/>
      <c r="AO818" s="16"/>
      <c r="AP818" s="16"/>
      <c r="AQ818" s="16"/>
      <c r="AR818" s="16"/>
      <c r="AS818" s="16"/>
      <c r="AT818" s="16"/>
      <c r="AU818" s="16"/>
      <c r="AV818" s="16"/>
      <c r="AW818" s="16"/>
      <c r="AX818" s="16"/>
      <c r="AY818" s="16"/>
      <c r="AZ818" s="16"/>
      <c r="BA818" s="16"/>
      <c r="BB818" s="16"/>
      <c r="BC818" s="16"/>
      <c r="BD818" s="16"/>
      <c r="BE818" s="16"/>
      <c r="BF818" s="16"/>
      <c r="BG818" s="16"/>
      <c r="BH818" s="16"/>
      <c r="BI818" s="16"/>
      <c r="BJ818" s="16"/>
      <c r="BK818" s="16"/>
      <c r="BL818" s="16"/>
      <c r="BM818" s="16"/>
      <c r="BN818" s="16"/>
      <c r="BO818" s="16"/>
      <c r="BP818" s="16"/>
      <c r="BQ818" s="16"/>
      <c r="BR818" s="16"/>
      <c r="BS818" s="16"/>
      <c r="BT818" s="16"/>
      <c r="BU818" s="16"/>
      <c r="BV818" s="16"/>
      <c r="BW818" s="16"/>
      <c r="BX818" s="16"/>
      <c r="BY818" s="16"/>
      <c r="BZ818" s="16"/>
      <c r="CA818" s="16"/>
      <c r="CB818" s="16"/>
      <c r="CC818" s="16"/>
      <c r="CD818" s="16"/>
      <c r="CE818" s="16"/>
      <c r="CF818" s="16"/>
      <c r="CG818" s="16"/>
      <c r="CH818" s="16"/>
      <c r="CI818" s="16"/>
      <c r="CJ818" s="16"/>
      <c r="CK818" s="16"/>
      <c r="CL818" s="16"/>
      <c r="CM818" s="16"/>
      <c r="CN818" s="16"/>
      <c r="CO818" s="16"/>
      <c r="CP818" s="16"/>
      <c r="CQ818" s="16"/>
      <c r="CR818" s="16"/>
      <c r="CS818" s="16"/>
      <c r="CT818" s="16"/>
      <c r="CU818" s="16"/>
      <c r="CV818" s="16"/>
      <c r="CW818" s="16"/>
      <c r="CX818" s="16"/>
      <c r="CY818" s="16"/>
      <c r="CZ818" s="16"/>
      <c r="DA818" s="16"/>
      <c r="DB818" s="16"/>
      <c r="DC818" s="16"/>
      <c r="DD818" s="16"/>
      <c r="DE818" s="16"/>
      <c r="DF818" s="16"/>
      <c r="DG818" s="16"/>
      <c r="DH818" s="16"/>
      <c r="DI818" s="16"/>
      <c r="DJ818" s="16"/>
      <c r="DK818" s="16"/>
      <c r="LK818" t="s">
        <v>15</v>
      </c>
      <c r="LL818">
        <v>300000</v>
      </c>
      <c r="LM818" t="s">
        <v>12</v>
      </c>
    </row>
    <row r="819" spans="1:325" ht="15.75" thickBot="1" x14ac:dyDescent="0.3">
      <c r="A819" s="9" t="s">
        <v>12</v>
      </c>
      <c r="B819" s="10" t="s">
        <v>62</v>
      </c>
      <c r="C819" s="10" t="s">
        <v>14</v>
      </c>
      <c r="D819" s="11">
        <v>48132.449305555558</v>
      </c>
      <c r="E819" s="11">
        <f t="shared" si="36"/>
        <v>48071</v>
      </c>
      <c r="F819" s="11">
        <f>DATE(YEAR($E819)+$LL819,MONTH($E819),DAY($E819))</f>
        <v>52454</v>
      </c>
      <c r="G819" s="11">
        <f>DATE(YEAR($F819)+$LL819,MONTH($F819),DAY($F819))</f>
        <v>56837</v>
      </c>
      <c r="H819" s="11">
        <f>DATE(YEAR($G819)+$LL819,MONTH($G819),DAY($G819))</f>
        <v>61220</v>
      </c>
      <c r="I819" s="11">
        <f>DATE(YEAR($H819)+$LL819,MONTH($H819),DAY($H819))</f>
        <v>65603</v>
      </c>
      <c r="J819" s="12">
        <f>DATE(YEAR($I819)+$LL819,MONTH($I819),DAY($I819))</f>
        <v>69986</v>
      </c>
      <c r="K819" s="15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  <c r="AF819" s="16"/>
      <c r="AG819" s="16"/>
      <c r="AH819" s="16"/>
      <c r="AI819" s="16"/>
      <c r="AJ819" s="16"/>
      <c r="AK819" s="16"/>
      <c r="AL819" s="16"/>
      <c r="AM819" s="16"/>
      <c r="AN819" s="16"/>
      <c r="AO819" s="16"/>
      <c r="AP819" s="16"/>
      <c r="AQ819" s="16"/>
      <c r="AR819" s="16"/>
      <c r="AS819" s="16"/>
      <c r="AT819" s="16"/>
      <c r="AU819" s="16"/>
      <c r="AV819" s="16"/>
      <c r="AW819" s="16"/>
      <c r="AX819" s="16"/>
      <c r="AY819" s="16"/>
      <c r="AZ819" s="16"/>
      <c r="BA819" s="16"/>
      <c r="BB819" s="16"/>
      <c r="BC819" s="16"/>
      <c r="BD819" s="16"/>
      <c r="BE819" s="16"/>
      <c r="BF819" s="16"/>
      <c r="BG819" s="16"/>
      <c r="BH819" s="16"/>
      <c r="BI819" s="16"/>
      <c r="BJ819" s="16"/>
      <c r="BK819" s="16"/>
      <c r="BL819" s="16"/>
      <c r="BM819" s="16"/>
      <c r="BN819" s="16"/>
      <c r="BO819" s="16"/>
      <c r="BP819" s="16"/>
      <c r="BQ819" s="16"/>
      <c r="BR819" s="16"/>
      <c r="BS819" s="16"/>
      <c r="BT819" s="16"/>
      <c r="BU819" s="16"/>
      <c r="BV819" s="16"/>
      <c r="BW819" s="16"/>
      <c r="BX819" s="16"/>
      <c r="BY819" s="16"/>
      <c r="BZ819" s="16"/>
      <c r="CA819" s="16"/>
      <c r="CB819" s="16"/>
      <c r="CC819" s="16"/>
      <c r="CD819" s="16"/>
      <c r="CE819" s="16"/>
      <c r="CF819" s="16"/>
      <c r="CG819" s="16"/>
      <c r="CH819" s="16"/>
      <c r="CI819" s="16"/>
      <c r="CJ819" s="16"/>
      <c r="CK819" s="16"/>
      <c r="CL819" s="16"/>
      <c r="CM819" s="16"/>
      <c r="CN819" s="16"/>
      <c r="CO819" s="16"/>
      <c r="CP819" s="16"/>
      <c r="CQ819" s="16"/>
      <c r="CR819" s="16"/>
      <c r="CS819" s="16"/>
      <c r="CT819" s="16"/>
      <c r="CU819" s="16"/>
      <c r="CV819" s="16"/>
      <c r="CW819" s="16"/>
      <c r="CX819" s="16"/>
      <c r="CY819" s="16"/>
      <c r="CZ819" s="16"/>
      <c r="DA819" s="16"/>
      <c r="DB819" s="16"/>
      <c r="DC819" s="16"/>
      <c r="DD819" s="16"/>
      <c r="DE819" s="16"/>
      <c r="DF819" s="16"/>
      <c r="DG819" s="16"/>
      <c r="DH819" s="16"/>
      <c r="DI819" s="16"/>
      <c r="DJ819" s="16"/>
      <c r="DK819" s="16"/>
      <c r="LK819" t="s">
        <v>16</v>
      </c>
      <c r="LL819">
        <v>12</v>
      </c>
      <c r="LM819" t="s">
        <v>12</v>
      </c>
    </row>
    <row r="820" spans="1:325" ht="15.75" thickBot="1" x14ac:dyDescent="0.3">
      <c r="A820" s="9" t="s">
        <v>12</v>
      </c>
      <c r="B820" s="10" t="s">
        <v>62</v>
      </c>
      <c r="C820" s="10" t="s">
        <v>14</v>
      </c>
      <c r="D820" s="11">
        <v>44123.123611111114</v>
      </c>
      <c r="E820" s="11">
        <f t="shared" si="36"/>
        <v>44062</v>
      </c>
      <c r="F820" s="11">
        <f>DATE(YEAR($E820),MONTH($E820),DAY($E820)+$LL820*30.4/10000)</f>
        <v>44974</v>
      </c>
      <c r="G820" s="11">
        <f>DATE(YEAR($F820),MONTH($F820),DAY($F820)+$LL820*30.4/10000)</f>
        <v>45886</v>
      </c>
      <c r="H820" s="11">
        <f>DATE(YEAR($G820),MONTH($G820),DAY($G820)+$LL820*30.4/10000)</f>
        <v>46798</v>
      </c>
      <c r="I820" s="11">
        <f>DATE(YEAR($H820),MONTH($H820),DAY($H820)+$LL820*30.4/10000)</f>
        <v>47710</v>
      </c>
      <c r="J820" s="12">
        <f>DATE(YEAR($I820),MONTH($I820),DAY($I820)+$LL820*30.4/10000)</f>
        <v>48622</v>
      </c>
      <c r="K820" s="15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  <c r="AF820" s="16"/>
      <c r="AG820" s="16"/>
      <c r="AH820" s="16"/>
      <c r="AI820" s="16"/>
      <c r="AJ820" s="16"/>
      <c r="AK820" s="16"/>
      <c r="AL820" s="16"/>
      <c r="AM820" s="16"/>
      <c r="AN820" s="16"/>
      <c r="AO820" s="16"/>
      <c r="AP820" s="16">
        <v>1</v>
      </c>
      <c r="AQ820" s="16"/>
      <c r="AR820" s="16"/>
      <c r="AS820" s="16"/>
      <c r="AT820" s="16"/>
      <c r="AU820" s="16"/>
      <c r="AV820" s="16"/>
      <c r="AW820" s="16"/>
      <c r="AX820" s="16"/>
      <c r="AY820" s="16"/>
      <c r="AZ820" s="16"/>
      <c r="BA820" s="16"/>
      <c r="BB820" s="16"/>
      <c r="BC820" s="16"/>
      <c r="BD820" s="16"/>
      <c r="BE820" s="16"/>
      <c r="BF820" s="16"/>
      <c r="BG820" s="16"/>
      <c r="BH820" s="16"/>
      <c r="BI820" s="16"/>
      <c r="BJ820" s="16"/>
      <c r="BK820" s="16"/>
      <c r="BL820" s="16"/>
      <c r="BM820" s="16"/>
      <c r="BN820" s="16"/>
      <c r="BO820" s="16"/>
      <c r="BP820" s="16"/>
      <c r="BQ820" s="16"/>
      <c r="BR820" s="16"/>
      <c r="BS820" s="16"/>
      <c r="BT820" s="16"/>
      <c r="BU820" s="16"/>
      <c r="BV820" s="16"/>
      <c r="BW820" s="16"/>
      <c r="BX820" s="16"/>
      <c r="BY820" s="16"/>
      <c r="BZ820" s="16"/>
      <c r="CA820" s="16"/>
      <c r="CB820" s="16"/>
      <c r="CC820" s="16"/>
      <c r="CD820" s="16"/>
      <c r="CE820" s="16"/>
      <c r="CF820" s="16"/>
      <c r="CG820" s="16"/>
      <c r="CH820" s="16"/>
      <c r="CI820" s="16"/>
      <c r="CJ820" s="16"/>
      <c r="CK820" s="16"/>
      <c r="CL820" s="16"/>
      <c r="CM820" s="16"/>
      <c r="CN820" s="16"/>
      <c r="CO820" s="16"/>
      <c r="CP820" s="16"/>
      <c r="CQ820" s="16"/>
      <c r="CR820" s="16"/>
      <c r="CS820" s="16"/>
      <c r="CT820" s="16"/>
      <c r="CU820" s="16"/>
      <c r="CV820" s="16"/>
      <c r="CW820" s="16"/>
      <c r="CX820" s="16"/>
      <c r="CY820" s="16"/>
      <c r="CZ820" s="16"/>
      <c r="DA820" s="16"/>
      <c r="DB820" s="16"/>
      <c r="DC820" s="16"/>
      <c r="DD820" s="16"/>
      <c r="DE820" s="16"/>
      <c r="DF820" s="16"/>
      <c r="DG820" s="16"/>
      <c r="DH820" s="16"/>
      <c r="DI820" s="16"/>
      <c r="DJ820" s="16"/>
      <c r="DK820" s="16"/>
      <c r="LK820" t="s">
        <v>15</v>
      </c>
      <c r="LL820">
        <v>300000</v>
      </c>
      <c r="LM820" t="s">
        <v>12</v>
      </c>
    </row>
    <row r="821" spans="1:325" ht="15.75" thickBot="1" x14ac:dyDescent="0.3">
      <c r="A821" s="9" t="s">
        <v>12</v>
      </c>
      <c r="B821" s="10" t="s">
        <v>62</v>
      </c>
      <c r="C821" s="10" t="s">
        <v>14</v>
      </c>
      <c r="D821" s="11">
        <v>47461.666666666664</v>
      </c>
      <c r="E821" s="11">
        <f t="shared" si="36"/>
        <v>47400</v>
      </c>
      <c r="F821" s="11">
        <f>DATE(YEAR($E821)+$LL821,MONTH($E821),DAY($E821))</f>
        <v>51783</v>
      </c>
      <c r="G821" s="11">
        <f>DATE(YEAR($F821)+$LL821,MONTH($F821),DAY($F821))</f>
        <v>56166</v>
      </c>
      <c r="H821" s="11">
        <f>DATE(YEAR($G821)+$LL821,MONTH($G821),DAY($G821))</f>
        <v>60549</v>
      </c>
      <c r="I821" s="11">
        <f>DATE(YEAR($H821)+$LL821,MONTH($H821),DAY($H821))</f>
        <v>64932</v>
      </c>
      <c r="J821" s="12">
        <f>DATE(YEAR($I821)+$LL821,MONTH($I821),DAY($I821))</f>
        <v>69315</v>
      </c>
      <c r="K821" s="15"/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  <c r="AF821" s="16"/>
      <c r="AG821" s="16"/>
      <c r="AH821" s="16"/>
      <c r="AI821" s="16"/>
      <c r="AJ821" s="16"/>
      <c r="AK821" s="16"/>
      <c r="AL821" s="16"/>
      <c r="AM821" s="16"/>
      <c r="AN821" s="16"/>
      <c r="AO821" s="16"/>
      <c r="AP821" s="16"/>
      <c r="AQ821" s="16"/>
      <c r="AR821" s="16"/>
      <c r="AS821" s="16"/>
      <c r="AT821" s="16"/>
      <c r="AU821" s="16"/>
      <c r="AV821" s="16"/>
      <c r="AW821" s="16"/>
      <c r="AX821" s="16"/>
      <c r="AY821" s="16"/>
      <c r="AZ821" s="16"/>
      <c r="BA821" s="16"/>
      <c r="BB821" s="16"/>
      <c r="BC821" s="16"/>
      <c r="BD821" s="16"/>
      <c r="BE821" s="16"/>
      <c r="BF821" s="16"/>
      <c r="BG821" s="16"/>
      <c r="BH821" s="16"/>
      <c r="BI821" s="16"/>
      <c r="BJ821" s="16"/>
      <c r="BK821" s="16"/>
      <c r="BL821" s="16"/>
      <c r="BM821" s="16"/>
      <c r="BN821" s="16"/>
      <c r="BO821" s="16"/>
      <c r="BP821" s="16"/>
      <c r="BQ821" s="16"/>
      <c r="BR821" s="16"/>
      <c r="BS821" s="16"/>
      <c r="BT821" s="16"/>
      <c r="BU821" s="16"/>
      <c r="BV821" s="16"/>
      <c r="BW821" s="16"/>
      <c r="BX821" s="16"/>
      <c r="BY821" s="16"/>
      <c r="BZ821" s="16"/>
      <c r="CA821" s="16"/>
      <c r="CB821" s="16"/>
      <c r="CC821" s="16"/>
      <c r="CD821" s="16"/>
      <c r="CE821" s="16"/>
      <c r="CF821" s="16"/>
      <c r="CG821" s="16"/>
      <c r="CH821" s="16"/>
      <c r="CI821" s="16"/>
      <c r="CJ821" s="16"/>
      <c r="CK821" s="16"/>
      <c r="CL821" s="16"/>
      <c r="CM821" s="16"/>
      <c r="CN821" s="16"/>
      <c r="CO821" s="16"/>
      <c r="CP821" s="16"/>
      <c r="CQ821" s="16"/>
      <c r="CR821" s="16"/>
      <c r="CS821" s="16"/>
      <c r="CT821" s="16"/>
      <c r="CU821" s="16"/>
      <c r="CV821" s="16"/>
      <c r="CW821" s="16"/>
      <c r="CX821" s="16"/>
      <c r="CY821" s="16"/>
      <c r="CZ821" s="16"/>
      <c r="DA821" s="16"/>
      <c r="DB821" s="16"/>
      <c r="DC821" s="16"/>
      <c r="DD821" s="16"/>
      <c r="DE821" s="16"/>
      <c r="DF821" s="16"/>
      <c r="DG821" s="16"/>
      <c r="DH821" s="16"/>
      <c r="DI821" s="16"/>
      <c r="DJ821" s="16"/>
      <c r="DK821" s="16"/>
      <c r="LK821" t="s">
        <v>16</v>
      </c>
      <c r="LL821">
        <v>12</v>
      </c>
      <c r="LM821" t="s">
        <v>12</v>
      </c>
    </row>
    <row r="822" spans="1:325" ht="15.75" thickBot="1" x14ac:dyDescent="0.3">
      <c r="A822" s="9" t="s">
        <v>12</v>
      </c>
      <c r="B822" s="10" t="s">
        <v>62</v>
      </c>
      <c r="C822" s="10" t="s">
        <v>14</v>
      </c>
      <c r="D822" s="11">
        <v>47304.375</v>
      </c>
      <c r="E822" s="11">
        <f t="shared" si="36"/>
        <v>47243</v>
      </c>
      <c r="F822" s="11">
        <f>DATE(YEAR($E822)+$LL822,MONTH($E822),DAY($E822))</f>
        <v>51626</v>
      </c>
      <c r="G822" s="11">
        <f>DATE(YEAR($F822)+$LL822,MONTH($F822),DAY($F822))</f>
        <v>56009</v>
      </c>
      <c r="H822" s="11">
        <f>DATE(YEAR($G822)+$LL822,MONTH($G822),DAY($G822))</f>
        <v>60392</v>
      </c>
      <c r="I822" s="11">
        <f>DATE(YEAR($H822)+$LL822,MONTH($H822),DAY($H822))</f>
        <v>64775</v>
      </c>
      <c r="J822" s="12">
        <f>DATE(YEAR($I822)+$LL822,MONTH($I822),DAY($I822))</f>
        <v>69158</v>
      </c>
      <c r="K822" s="15"/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  <c r="AF822" s="16"/>
      <c r="AG822" s="16"/>
      <c r="AH822" s="16"/>
      <c r="AI822" s="16"/>
      <c r="AJ822" s="16"/>
      <c r="AK822" s="16"/>
      <c r="AL822" s="16"/>
      <c r="AM822" s="16"/>
      <c r="AN822" s="16"/>
      <c r="AO822" s="16"/>
      <c r="AP822" s="16"/>
      <c r="AQ822" s="16"/>
      <c r="AR822" s="16"/>
      <c r="AS822" s="16"/>
      <c r="AT822" s="16"/>
      <c r="AU822" s="16"/>
      <c r="AV822" s="16"/>
      <c r="AW822" s="16"/>
      <c r="AX822" s="16"/>
      <c r="AY822" s="16"/>
      <c r="AZ822" s="16"/>
      <c r="BA822" s="16"/>
      <c r="BB822" s="16"/>
      <c r="BC822" s="16"/>
      <c r="BD822" s="16"/>
      <c r="BE822" s="16"/>
      <c r="BF822" s="16"/>
      <c r="BG822" s="16"/>
      <c r="BH822" s="16"/>
      <c r="BI822" s="16"/>
      <c r="BJ822" s="16"/>
      <c r="BK822" s="16"/>
      <c r="BL822" s="16"/>
      <c r="BM822" s="16"/>
      <c r="BN822" s="16"/>
      <c r="BO822" s="16"/>
      <c r="BP822" s="16"/>
      <c r="BQ822" s="16"/>
      <c r="BR822" s="16"/>
      <c r="BS822" s="16"/>
      <c r="BT822" s="16"/>
      <c r="BU822" s="16"/>
      <c r="BV822" s="16"/>
      <c r="BW822" s="16"/>
      <c r="BX822" s="16"/>
      <c r="BY822" s="16"/>
      <c r="BZ822" s="16"/>
      <c r="CA822" s="16"/>
      <c r="CB822" s="16"/>
      <c r="CC822" s="16"/>
      <c r="CD822" s="16"/>
      <c r="CE822" s="16"/>
      <c r="CF822" s="16"/>
      <c r="CG822" s="16"/>
      <c r="CH822" s="16"/>
      <c r="CI822" s="16"/>
      <c r="CJ822" s="16"/>
      <c r="CK822" s="16"/>
      <c r="CL822" s="16"/>
      <c r="CM822" s="16"/>
      <c r="CN822" s="16"/>
      <c r="CO822" s="16"/>
      <c r="CP822" s="16"/>
      <c r="CQ822" s="16"/>
      <c r="CR822" s="16"/>
      <c r="CS822" s="16"/>
      <c r="CT822" s="16"/>
      <c r="CU822" s="16"/>
      <c r="CV822" s="16"/>
      <c r="CW822" s="16"/>
      <c r="CX822" s="16"/>
      <c r="CY822" s="16"/>
      <c r="CZ822" s="16"/>
      <c r="DA822" s="16"/>
      <c r="DB822" s="16"/>
      <c r="DC822" s="16"/>
      <c r="DD822" s="16"/>
      <c r="DE822" s="16"/>
      <c r="DF822" s="16"/>
      <c r="DG822" s="16"/>
      <c r="DH822" s="16"/>
      <c r="DI822" s="16"/>
      <c r="DJ822" s="16"/>
      <c r="DK822" s="16"/>
      <c r="LK822" t="s">
        <v>16</v>
      </c>
      <c r="LL822">
        <v>12</v>
      </c>
      <c r="LM822" t="s">
        <v>12</v>
      </c>
    </row>
    <row r="823" spans="1:325" ht="15.75" thickBot="1" x14ac:dyDescent="0.3">
      <c r="A823" s="9" t="s">
        <v>12</v>
      </c>
      <c r="B823" s="10" t="s">
        <v>62</v>
      </c>
      <c r="C823" s="10" t="s">
        <v>14</v>
      </c>
      <c r="D823" s="11">
        <v>43909.2</v>
      </c>
      <c r="E823" s="11">
        <f t="shared" si="36"/>
        <v>43849</v>
      </c>
      <c r="F823" s="11">
        <f>DATE(YEAR($E823),MONTH($E823),DAY($E823)+$LL823*30.4/10000)</f>
        <v>44761</v>
      </c>
      <c r="G823" s="11">
        <f>DATE(YEAR($F823),MONTH($F823),DAY($F823)+$LL823*30.4/10000)</f>
        <v>45673</v>
      </c>
      <c r="H823" s="11">
        <f>DATE(YEAR($G823),MONTH($G823),DAY($G823)+$LL823*30.4/10000)</f>
        <v>46585</v>
      </c>
      <c r="I823" s="11">
        <f>DATE(YEAR($H823),MONTH($H823),DAY($H823)+$LL823*30.4/10000)</f>
        <v>47497</v>
      </c>
      <c r="J823" s="12">
        <f>DATE(YEAR($I823),MONTH($I823),DAY($I823)+$LL823*30.4/10000)</f>
        <v>48409</v>
      </c>
      <c r="K823" s="15">
        <v>1</v>
      </c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  <c r="AF823" s="16"/>
      <c r="AG823" s="16"/>
      <c r="AH823" s="16"/>
      <c r="AI823" s="16"/>
      <c r="AJ823" s="16"/>
      <c r="AK823" s="16"/>
      <c r="AL823" s="16"/>
      <c r="AM823" s="16"/>
      <c r="AN823" s="16"/>
      <c r="AO823" s="16"/>
      <c r="AP823" s="16"/>
      <c r="AQ823" s="16"/>
      <c r="AR823" s="16"/>
      <c r="AS823" s="16"/>
      <c r="AT823" s="16"/>
      <c r="AU823" s="16"/>
      <c r="AV823" s="16"/>
      <c r="AW823" s="16"/>
      <c r="AX823" s="16"/>
      <c r="AY823" s="16"/>
      <c r="AZ823" s="16"/>
      <c r="BA823" s="16"/>
      <c r="BB823" s="16"/>
      <c r="BC823" s="16"/>
      <c r="BD823" s="16"/>
      <c r="BE823" s="16"/>
      <c r="BF823" s="16"/>
      <c r="BG823" s="16"/>
      <c r="BH823" s="16"/>
      <c r="BI823" s="16"/>
      <c r="BJ823" s="16"/>
      <c r="BK823" s="16"/>
      <c r="BL823" s="16"/>
      <c r="BM823" s="16"/>
      <c r="BN823" s="16"/>
      <c r="BO823" s="16"/>
      <c r="BP823" s="16"/>
      <c r="BQ823" s="16"/>
      <c r="BR823" s="16"/>
      <c r="BS823" s="16"/>
      <c r="BT823" s="16"/>
      <c r="BU823" s="16"/>
      <c r="BV823" s="16"/>
      <c r="BW823" s="16"/>
      <c r="BX823" s="16"/>
      <c r="BY823" s="16"/>
      <c r="BZ823" s="16"/>
      <c r="CA823" s="16"/>
      <c r="CB823" s="16"/>
      <c r="CC823" s="16"/>
      <c r="CD823" s="16"/>
      <c r="CE823" s="16"/>
      <c r="CF823" s="16"/>
      <c r="CG823" s="16"/>
      <c r="CH823" s="16"/>
      <c r="CI823" s="16"/>
      <c r="CJ823" s="16"/>
      <c r="CK823" s="16"/>
      <c r="CL823" s="16"/>
      <c r="CM823" s="16"/>
      <c r="CN823" s="16"/>
      <c r="CO823" s="16"/>
      <c r="CP823" s="16"/>
      <c r="CQ823" s="16"/>
      <c r="CR823" s="16"/>
      <c r="CS823" s="16"/>
      <c r="CT823" s="16"/>
      <c r="CU823" s="16"/>
      <c r="CV823" s="16"/>
      <c r="CW823" s="16"/>
      <c r="CX823" s="16"/>
      <c r="CY823" s="16"/>
      <c r="CZ823" s="16"/>
      <c r="DA823" s="16"/>
      <c r="DB823" s="16"/>
      <c r="DC823" s="16"/>
      <c r="DD823" s="16"/>
      <c r="DE823" s="16"/>
      <c r="DF823" s="16"/>
      <c r="DG823" s="16"/>
      <c r="DH823" s="16"/>
      <c r="DI823" s="16"/>
      <c r="DJ823" s="16"/>
      <c r="DK823" s="16"/>
      <c r="LK823" t="s">
        <v>15</v>
      </c>
      <c r="LL823">
        <v>300000</v>
      </c>
      <c r="LM823" t="s">
        <v>12</v>
      </c>
    </row>
    <row r="824" spans="1:325" ht="15.75" thickBot="1" x14ac:dyDescent="0.3">
      <c r="A824" s="9" t="s">
        <v>12</v>
      </c>
      <c r="B824" s="10" t="s">
        <v>62</v>
      </c>
      <c r="C824" s="10" t="s">
        <v>14</v>
      </c>
      <c r="D824" s="11">
        <v>47458</v>
      </c>
      <c r="E824" s="11">
        <f t="shared" si="36"/>
        <v>47397</v>
      </c>
      <c r="F824" s="11">
        <f>DATE(YEAR($E824)+$LL824,MONTH($E824),DAY($E824))</f>
        <v>51780</v>
      </c>
      <c r="G824" s="11">
        <f>DATE(YEAR($F824)+$LL824,MONTH($F824),DAY($F824))</f>
        <v>56163</v>
      </c>
      <c r="H824" s="11">
        <f>DATE(YEAR($G824)+$LL824,MONTH($G824),DAY($G824))</f>
        <v>60546</v>
      </c>
      <c r="I824" s="11">
        <f>DATE(YEAR($H824)+$LL824,MONTH($H824),DAY($H824))</f>
        <v>64929</v>
      </c>
      <c r="J824" s="12">
        <f>DATE(YEAR($I824)+$LL824,MONTH($I824),DAY($I824))</f>
        <v>69312</v>
      </c>
      <c r="K824" s="15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  <c r="AF824" s="16"/>
      <c r="AG824" s="16"/>
      <c r="AH824" s="16"/>
      <c r="AI824" s="16"/>
      <c r="AJ824" s="16"/>
      <c r="AK824" s="16"/>
      <c r="AL824" s="16"/>
      <c r="AM824" s="16"/>
      <c r="AN824" s="16"/>
      <c r="AO824" s="16"/>
      <c r="AP824" s="16"/>
      <c r="AQ824" s="16"/>
      <c r="AR824" s="16"/>
      <c r="AS824" s="16"/>
      <c r="AT824" s="16"/>
      <c r="AU824" s="16"/>
      <c r="AV824" s="16"/>
      <c r="AW824" s="16"/>
      <c r="AX824" s="16"/>
      <c r="AY824" s="16"/>
      <c r="AZ824" s="16"/>
      <c r="BA824" s="16"/>
      <c r="BB824" s="16"/>
      <c r="BC824" s="16"/>
      <c r="BD824" s="16"/>
      <c r="BE824" s="16"/>
      <c r="BF824" s="16"/>
      <c r="BG824" s="16"/>
      <c r="BH824" s="16"/>
      <c r="BI824" s="16"/>
      <c r="BJ824" s="16"/>
      <c r="BK824" s="16"/>
      <c r="BL824" s="16"/>
      <c r="BM824" s="16"/>
      <c r="BN824" s="16"/>
      <c r="BO824" s="16"/>
      <c r="BP824" s="16"/>
      <c r="BQ824" s="16"/>
      <c r="BR824" s="16"/>
      <c r="BS824" s="16"/>
      <c r="BT824" s="16"/>
      <c r="BU824" s="16"/>
      <c r="BV824" s="16"/>
      <c r="BW824" s="16"/>
      <c r="BX824" s="16"/>
      <c r="BY824" s="16"/>
      <c r="BZ824" s="16"/>
      <c r="CA824" s="16"/>
      <c r="CB824" s="16"/>
      <c r="CC824" s="16"/>
      <c r="CD824" s="16"/>
      <c r="CE824" s="16"/>
      <c r="CF824" s="16"/>
      <c r="CG824" s="16"/>
      <c r="CH824" s="16"/>
      <c r="CI824" s="16"/>
      <c r="CJ824" s="16"/>
      <c r="CK824" s="16"/>
      <c r="CL824" s="16"/>
      <c r="CM824" s="16"/>
      <c r="CN824" s="16"/>
      <c r="CO824" s="16"/>
      <c r="CP824" s="16"/>
      <c r="CQ824" s="16"/>
      <c r="CR824" s="16"/>
      <c r="CS824" s="16"/>
      <c r="CT824" s="16"/>
      <c r="CU824" s="16"/>
      <c r="CV824" s="16"/>
      <c r="CW824" s="16"/>
      <c r="CX824" s="16"/>
      <c r="CY824" s="16"/>
      <c r="CZ824" s="16"/>
      <c r="DA824" s="16"/>
      <c r="DB824" s="16"/>
      <c r="DC824" s="16"/>
      <c r="DD824" s="16"/>
      <c r="DE824" s="16"/>
      <c r="DF824" s="16"/>
      <c r="DG824" s="16"/>
      <c r="DH824" s="16"/>
      <c r="DI824" s="16"/>
      <c r="DJ824" s="16"/>
      <c r="DK824" s="16"/>
      <c r="LK824" t="s">
        <v>16</v>
      </c>
      <c r="LL824">
        <v>12</v>
      </c>
      <c r="LM824" t="s">
        <v>12</v>
      </c>
    </row>
    <row r="825" spans="1:325" ht="15.75" thickBot="1" x14ac:dyDescent="0.3">
      <c r="A825" s="9" t="s">
        <v>12</v>
      </c>
      <c r="B825" s="10" t="s">
        <v>62</v>
      </c>
      <c r="C825" s="10" t="s">
        <v>14</v>
      </c>
      <c r="D825" s="11">
        <v>44581.731944444444</v>
      </c>
      <c r="E825" s="11">
        <f t="shared" si="36"/>
        <v>44520</v>
      </c>
      <c r="F825" s="11">
        <f>DATE(YEAR($E825),MONTH($E825),DAY($E825)+$LL825*30.4/10000)</f>
        <v>45432</v>
      </c>
      <c r="G825" s="11">
        <f>DATE(YEAR($F825),MONTH($F825),DAY($F825)+$LL825*30.4/10000)</f>
        <v>46344</v>
      </c>
      <c r="H825" s="11">
        <f>DATE(YEAR($G825),MONTH($G825),DAY($G825)+$LL825*30.4/10000)</f>
        <v>47256</v>
      </c>
      <c r="I825" s="11">
        <f>DATE(YEAR($H825),MONTH($H825),DAY($H825)+$LL825*30.4/10000)</f>
        <v>48168</v>
      </c>
      <c r="J825" s="12">
        <f>DATE(YEAR($I825),MONTH($I825),DAY($I825)+$LL825*30.4/10000)</f>
        <v>49080</v>
      </c>
      <c r="K825" s="15"/>
      <c r="L825" s="16"/>
      <c r="M825" s="16"/>
      <c r="N825" s="16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  <c r="AF825" s="16"/>
      <c r="AG825" s="16"/>
      <c r="AH825" s="16"/>
      <c r="AI825" s="16"/>
      <c r="AJ825" s="16"/>
      <c r="AK825" s="16"/>
      <c r="AL825" s="16"/>
      <c r="AM825" s="16"/>
      <c r="AN825" s="16"/>
      <c r="AO825" s="16"/>
      <c r="AP825" s="16"/>
      <c r="AQ825" s="16"/>
      <c r="AR825" s="16"/>
      <c r="AS825" s="16"/>
      <c r="AT825" s="16"/>
      <c r="AU825" s="16"/>
      <c r="AV825" s="16"/>
      <c r="AW825" s="16"/>
      <c r="AX825" s="16"/>
      <c r="AY825" s="16"/>
      <c r="AZ825" s="16"/>
      <c r="BA825" s="16"/>
      <c r="BB825" s="16"/>
      <c r="BC825" s="16"/>
      <c r="BD825" s="16"/>
      <c r="BE825" s="16"/>
      <c r="BF825" s="16"/>
      <c r="BG825" s="16"/>
      <c r="BH825" s="16"/>
      <c r="BI825" s="16"/>
      <c r="BJ825" s="16"/>
      <c r="BK825" s="16"/>
      <c r="BL825" s="16"/>
      <c r="BM825" s="16"/>
      <c r="BN825" s="16"/>
      <c r="BO825" s="16"/>
      <c r="BP825" s="16"/>
      <c r="BQ825" s="16"/>
      <c r="BR825" s="16"/>
      <c r="BS825" s="16"/>
      <c r="BT825" s="16"/>
      <c r="BU825" s="16"/>
      <c r="BV825" s="16"/>
      <c r="BW825" s="16"/>
      <c r="BX825" s="16"/>
      <c r="BY825" s="16"/>
      <c r="BZ825" s="16"/>
      <c r="CA825" s="16"/>
      <c r="CB825" s="16"/>
      <c r="CC825" s="16"/>
      <c r="CD825" s="16"/>
      <c r="CE825" s="16"/>
      <c r="CF825" s="16"/>
      <c r="CG825" s="16"/>
      <c r="CH825" s="16"/>
      <c r="CI825" s="16"/>
      <c r="CJ825" s="16"/>
      <c r="CK825" s="16"/>
      <c r="CL825" s="16"/>
      <c r="CM825" s="16"/>
      <c r="CN825" s="16"/>
      <c r="CO825" s="16"/>
      <c r="CP825" s="16"/>
      <c r="CQ825" s="16"/>
      <c r="CR825" s="16"/>
      <c r="CS825" s="16"/>
      <c r="CT825" s="16"/>
      <c r="CU825" s="16"/>
      <c r="CV825" s="16"/>
      <c r="CW825" s="16"/>
      <c r="CX825" s="16"/>
      <c r="CY825" s="16"/>
      <c r="CZ825" s="16"/>
      <c r="DA825" s="16"/>
      <c r="DB825" s="16"/>
      <c r="DC825" s="16">
        <v>1</v>
      </c>
      <c r="DD825" s="16"/>
      <c r="DE825" s="16"/>
      <c r="DF825" s="16"/>
      <c r="DG825" s="16"/>
      <c r="DH825" s="16"/>
      <c r="DI825" s="16"/>
      <c r="DJ825" s="16"/>
      <c r="DK825" s="16"/>
      <c r="LK825" t="s">
        <v>15</v>
      </c>
      <c r="LL825">
        <v>300000</v>
      </c>
      <c r="LM825" t="s">
        <v>12</v>
      </c>
    </row>
    <row r="826" spans="1:325" ht="15.75" thickBot="1" x14ac:dyDescent="0.3">
      <c r="A826" s="9" t="s">
        <v>12</v>
      </c>
      <c r="B826" s="10" t="s">
        <v>62</v>
      </c>
      <c r="C826" s="10" t="s">
        <v>14</v>
      </c>
      <c r="D826" s="11">
        <v>47898.575694444444</v>
      </c>
      <c r="E826" s="11">
        <f t="shared" si="36"/>
        <v>47836</v>
      </c>
      <c r="F826" s="11">
        <f>DATE(YEAR($E826)+$LL826,MONTH($E826),DAY($E826))</f>
        <v>52219</v>
      </c>
      <c r="G826" s="11">
        <f>DATE(YEAR($F826)+$LL826,MONTH($F826),DAY($F826))</f>
        <v>56602</v>
      </c>
      <c r="H826" s="11">
        <f>DATE(YEAR($G826)+$LL826,MONTH($G826),DAY($G826))</f>
        <v>60985</v>
      </c>
      <c r="I826" s="11">
        <f>DATE(YEAR($H826)+$LL826,MONTH($H826),DAY($H826))</f>
        <v>65368</v>
      </c>
      <c r="J826" s="12">
        <f>DATE(YEAR($I826)+$LL826,MONTH($I826),DAY($I826))</f>
        <v>69751</v>
      </c>
      <c r="K826" s="15"/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  <c r="AF826" s="16"/>
      <c r="AG826" s="16"/>
      <c r="AH826" s="16"/>
      <c r="AI826" s="16"/>
      <c r="AJ826" s="16"/>
      <c r="AK826" s="16"/>
      <c r="AL826" s="16"/>
      <c r="AM826" s="16"/>
      <c r="AN826" s="16"/>
      <c r="AO826" s="16"/>
      <c r="AP826" s="16"/>
      <c r="AQ826" s="16"/>
      <c r="AR826" s="16"/>
      <c r="AS826" s="16"/>
      <c r="AT826" s="16"/>
      <c r="AU826" s="16"/>
      <c r="AV826" s="16"/>
      <c r="AW826" s="16"/>
      <c r="AX826" s="16"/>
      <c r="AY826" s="16"/>
      <c r="AZ826" s="16"/>
      <c r="BA826" s="16"/>
      <c r="BB826" s="16"/>
      <c r="BC826" s="16"/>
      <c r="BD826" s="16"/>
      <c r="BE826" s="16"/>
      <c r="BF826" s="16"/>
      <c r="BG826" s="16"/>
      <c r="BH826" s="16"/>
      <c r="BI826" s="16"/>
      <c r="BJ826" s="16"/>
      <c r="BK826" s="16"/>
      <c r="BL826" s="16"/>
      <c r="BM826" s="16"/>
      <c r="BN826" s="16"/>
      <c r="BO826" s="16"/>
      <c r="BP826" s="16"/>
      <c r="BQ826" s="16"/>
      <c r="BR826" s="16"/>
      <c r="BS826" s="16"/>
      <c r="BT826" s="16"/>
      <c r="BU826" s="16"/>
      <c r="BV826" s="16"/>
      <c r="BW826" s="16"/>
      <c r="BX826" s="16"/>
      <c r="BY826" s="16"/>
      <c r="BZ826" s="16"/>
      <c r="CA826" s="16"/>
      <c r="CB826" s="16"/>
      <c r="CC826" s="16"/>
      <c r="CD826" s="16"/>
      <c r="CE826" s="16"/>
      <c r="CF826" s="16"/>
      <c r="CG826" s="16"/>
      <c r="CH826" s="16"/>
      <c r="CI826" s="16"/>
      <c r="CJ826" s="16"/>
      <c r="CK826" s="16"/>
      <c r="CL826" s="16"/>
      <c r="CM826" s="16"/>
      <c r="CN826" s="16"/>
      <c r="CO826" s="16"/>
      <c r="CP826" s="16"/>
      <c r="CQ826" s="16"/>
      <c r="CR826" s="16"/>
      <c r="CS826" s="16"/>
      <c r="CT826" s="16"/>
      <c r="CU826" s="16"/>
      <c r="CV826" s="16"/>
      <c r="CW826" s="16"/>
      <c r="CX826" s="16"/>
      <c r="CY826" s="16"/>
      <c r="CZ826" s="16"/>
      <c r="DA826" s="16"/>
      <c r="DB826" s="16"/>
      <c r="DC826" s="16"/>
      <c r="DD826" s="16"/>
      <c r="DE826" s="16"/>
      <c r="DF826" s="16"/>
      <c r="DG826" s="16"/>
      <c r="DH826" s="16"/>
      <c r="DI826" s="16"/>
      <c r="DJ826" s="16"/>
      <c r="DK826" s="16"/>
      <c r="LK826" t="s">
        <v>16</v>
      </c>
      <c r="LL826">
        <v>12</v>
      </c>
      <c r="LM826" t="s">
        <v>12</v>
      </c>
    </row>
    <row r="827" spans="1:325" ht="15.75" thickBot="1" x14ac:dyDescent="0.3">
      <c r="A827" s="9" t="s">
        <v>12</v>
      </c>
      <c r="B827" s="10" t="s">
        <v>62</v>
      </c>
      <c r="C827" s="10" t="s">
        <v>14</v>
      </c>
      <c r="D827" s="11">
        <v>44581.729861111111</v>
      </c>
      <c r="E827" s="11">
        <f t="shared" si="36"/>
        <v>44520</v>
      </c>
      <c r="F827" s="11">
        <f>DATE(YEAR($E827),MONTH($E827),DAY($E827)+$LL827*30.4/10000)</f>
        <v>45432</v>
      </c>
      <c r="G827" s="11">
        <f>DATE(YEAR($F827),MONTH($F827),DAY($F827)+$LL827*30.4/10000)</f>
        <v>46344</v>
      </c>
      <c r="H827" s="11">
        <f>DATE(YEAR($G827),MONTH($G827),DAY($G827)+$LL827*30.4/10000)</f>
        <v>47256</v>
      </c>
      <c r="I827" s="11">
        <f>DATE(YEAR($H827),MONTH($H827),DAY($H827)+$LL827*30.4/10000)</f>
        <v>48168</v>
      </c>
      <c r="J827" s="12">
        <f>DATE(YEAR($I827),MONTH($I827),DAY($I827)+$LL827*30.4/10000)</f>
        <v>49080</v>
      </c>
      <c r="K827" s="15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  <c r="AF827" s="16"/>
      <c r="AG827" s="16"/>
      <c r="AH827" s="16"/>
      <c r="AI827" s="16"/>
      <c r="AJ827" s="16"/>
      <c r="AK827" s="16"/>
      <c r="AL827" s="16"/>
      <c r="AM827" s="16"/>
      <c r="AN827" s="16"/>
      <c r="AO827" s="16"/>
      <c r="AP827" s="16"/>
      <c r="AQ827" s="16"/>
      <c r="AR827" s="16"/>
      <c r="AS827" s="16"/>
      <c r="AT827" s="16"/>
      <c r="AU827" s="16"/>
      <c r="AV827" s="16"/>
      <c r="AW827" s="16"/>
      <c r="AX827" s="16"/>
      <c r="AY827" s="16"/>
      <c r="AZ827" s="16"/>
      <c r="BA827" s="16"/>
      <c r="BB827" s="16"/>
      <c r="BC827" s="16"/>
      <c r="BD827" s="16"/>
      <c r="BE827" s="16"/>
      <c r="BF827" s="16"/>
      <c r="BG827" s="16"/>
      <c r="BH827" s="16"/>
      <c r="BI827" s="16"/>
      <c r="BJ827" s="16"/>
      <c r="BK827" s="16"/>
      <c r="BL827" s="16"/>
      <c r="BM827" s="16"/>
      <c r="BN827" s="16"/>
      <c r="BO827" s="16"/>
      <c r="BP827" s="16"/>
      <c r="BQ827" s="16"/>
      <c r="BR827" s="16"/>
      <c r="BS827" s="16"/>
      <c r="BT827" s="16"/>
      <c r="BU827" s="16"/>
      <c r="BV827" s="16"/>
      <c r="BW827" s="16"/>
      <c r="BX827" s="16"/>
      <c r="BY827" s="16"/>
      <c r="BZ827" s="16"/>
      <c r="CA827" s="16"/>
      <c r="CB827" s="16"/>
      <c r="CC827" s="16"/>
      <c r="CD827" s="16"/>
      <c r="CE827" s="16"/>
      <c r="CF827" s="16"/>
      <c r="CG827" s="16"/>
      <c r="CH827" s="16"/>
      <c r="CI827" s="16"/>
      <c r="CJ827" s="16"/>
      <c r="CK827" s="16"/>
      <c r="CL827" s="16"/>
      <c r="CM827" s="16"/>
      <c r="CN827" s="16"/>
      <c r="CO827" s="16"/>
      <c r="CP827" s="16"/>
      <c r="CQ827" s="16"/>
      <c r="CR827" s="16"/>
      <c r="CS827" s="16"/>
      <c r="CT827" s="16"/>
      <c r="CU827" s="16"/>
      <c r="CV827" s="16"/>
      <c r="CW827" s="16"/>
      <c r="CX827" s="16"/>
      <c r="CY827" s="16"/>
      <c r="CZ827" s="16"/>
      <c r="DA827" s="16"/>
      <c r="DB827" s="16"/>
      <c r="DC827" s="16">
        <v>1</v>
      </c>
      <c r="DD827" s="16"/>
      <c r="DE827" s="16"/>
      <c r="DF827" s="16"/>
      <c r="DG827" s="16"/>
      <c r="DH827" s="16"/>
      <c r="DI827" s="16"/>
      <c r="DJ827" s="16"/>
      <c r="DK827" s="16"/>
      <c r="LK827" t="s">
        <v>15</v>
      </c>
      <c r="LL827">
        <v>300000</v>
      </c>
      <c r="LM827" t="s">
        <v>12</v>
      </c>
    </row>
    <row r="828" spans="1:325" ht="15.75" thickBot="1" x14ac:dyDescent="0.3">
      <c r="A828" s="9" t="s">
        <v>12</v>
      </c>
      <c r="B828" s="10" t="s">
        <v>62</v>
      </c>
      <c r="C828" s="10" t="s">
        <v>14</v>
      </c>
      <c r="D828" s="11">
        <v>47911.666666666664</v>
      </c>
      <c r="E828" s="11">
        <f t="shared" si="36"/>
        <v>47852</v>
      </c>
      <c r="F828" s="11">
        <f>DATE(YEAR($E828)+$LL828,MONTH($E828),DAY($E828))</f>
        <v>52235</v>
      </c>
      <c r="G828" s="11">
        <f>DATE(YEAR($F828)+$LL828,MONTH($F828),DAY($F828))</f>
        <v>56618</v>
      </c>
      <c r="H828" s="11">
        <f>DATE(YEAR($G828)+$LL828,MONTH($G828),DAY($G828))</f>
        <v>61001</v>
      </c>
      <c r="I828" s="11">
        <f>DATE(YEAR($H828)+$LL828,MONTH($H828),DAY($H828))</f>
        <v>65384</v>
      </c>
      <c r="J828" s="12">
        <f>DATE(YEAR($I828)+$LL828,MONTH($I828),DAY($I828))</f>
        <v>69767</v>
      </c>
      <c r="K828" s="15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  <c r="AF828" s="16"/>
      <c r="AG828" s="16"/>
      <c r="AH828" s="16"/>
      <c r="AI828" s="16"/>
      <c r="AJ828" s="16"/>
      <c r="AK828" s="16"/>
      <c r="AL828" s="16"/>
      <c r="AM828" s="16"/>
      <c r="AN828" s="16"/>
      <c r="AO828" s="16"/>
      <c r="AP828" s="16"/>
      <c r="AQ828" s="16"/>
      <c r="AR828" s="16"/>
      <c r="AS828" s="16"/>
      <c r="AT828" s="16"/>
      <c r="AU828" s="16"/>
      <c r="AV828" s="16"/>
      <c r="AW828" s="16"/>
      <c r="AX828" s="16"/>
      <c r="AY828" s="16"/>
      <c r="AZ828" s="16"/>
      <c r="BA828" s="16"/>
      <c r="BB828" s="16"/>
      <c r="BC828" s="16"/>
      <c r="BD828" s="16"/>
      <c r="BE828" s="16"/>
      <c r="BF828" s="16"/>
      <c r="BG828" s="16"/>
      <c r="BH828" s="16"/>
      <c r="BI828" s="16"/>
      <c r="BJ828" s="16"/>
      <c r="BK828" s="16"/>
      <c r="BL828" s="16"/>
      <c r="BM828" s="16"/>
      <c r="BN828" s="16"/>
      <c r="BO828" s="16"/>
      <c r="BP828" s="16"/>
      <c r="BQ828" s="16"/>
      <c r="BR828" s="16"/>
      <c r="BS828" s="16"/>
      <c r="BT828" s="16"/>
      <c r="BU828" s="16"/>
      <c r="BV828" s="16"/>
      <c r="BW828" s="16"/>
      <c r="BX828" s="16"/>
      <c r="BY828" s="16"/>
      <c r="BZ828" s="16"/>
      <c r="CA828" s="16"/>
      <c r="CB828" s="16"/>
      <c r="CC828" s="16"/>
      <c r="CD828" s="16"/>
      <c r="CE828" s="16"/>
      <c r="CF828" s="16"/>
      <c r="CG828" s="16"/>
      <c r="CH828" s="16"/>
      <c r="CI828" s="16"/>
      <c r="CJ828" s="16"/>
      <c r="CK828" s="16"/>
      <c r="CL828" s="16"/>
      <c r="CM828" s="16"/>
      <c r="CN828" s="16"/>
      <c r="CO828" s="16"/>
      <c r="CP828" s="16"/>
      <c r="CQ828" s="16"/>
      <c r="CR828" s="16"/>
      <c r="CS828" s="16"/>
      <c r="CT828" s="16"/>
      <c r="CU828" s="16"/>
      <c r="CV828" s="16"/>
      <c r="CW828" s="16"/>
      <c r="CX828" s="16"/>
      <c r="CY828" s="16"/>
      <c r="CZ828" s="16"/>
      <c r="DA828" s="16"/>
      <c r="DB828" s="16"/>
      <c r="DC828" s="16"/>
      <c r="DD828" s="16"/>
      <c r="DE828" s="16"/>
      <c r="DF828" s="16"/>
      <c r="DG828" s="16"/>
      <c r="DH828" s="16"/>
      <c r="DI828" s="16"/>
      <c r="DJ828" s="16"/>
      <c r="DK828" s="16"/>
      <c r="LK828" t="s">
        <v>16</v>
      </c>
      <c r="LL828">
        <v>12</v>
      </c>
      <c r="LM828" t="s">
        <v>12</v>
      </c>
    </row>
    <row r="829" spans="1:325" ht="15.75" thickBot="1" x14ac:dyDescent="0.3">
      <c r="A829" s="9" t="s">
        <v>12</v>
      </c>
      <c r="B829" s="10" t="s">
        <v>62</v>
      </c>
      <c r="C829" s="10" t="s">
        <v>14</v>
      </c>
      <c r="D829" s="11">
        <v>44123.123611111114</v>
      </c>
      <c r="E829" s="11">
        <f t="shared" si="36"/>
        <v>44062</v>
      </c>
      <c r="F829" s="11">
        <f>DATE(YEAR($E829),MONTH($E829),DAY($E829)+$LL829*30.4/10000)</f>
        <v>44974</v>
      </c>
      <c r="G829" s="11">
        <f>DATE(YEAR($F829),MONTH($F829),DAY($F829)+$LL829*30.4/10000)</f>
        <v>45886</v>
      </c>
      <c r="H829" s="11">
        <f>DATE(YEAR($G829),MONTH($G829),DAY($G829)+$LL829*30.4/10000)</f>
        <v>46798</v>
      </c>
      <c r="I829" s="11">
        <f>DATE(YEAR($H829),MONTH($H829),DAY($H829)+$LL829*30.4/10000)</f>
        <v>47710</v>
      </c>
      <c r="J829" s="12">
        <f>DATE(YEAR($I829),MONTH($I829),DAY($I829)+$LL829*30.4/10000)</f>
        <v>48622</v>
      </c>
      <c r="K829" s="15"/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  <c r="AF829" s="16"/>
      <c r="AG829" s="16"/>
      <c r="AH829" s="16"/>
      <c r="AI829" s="16"/>
      <c r="AJ829" s="16"/>
      <c r="AK829" s="16"/>
      <c r="AL829" s="16"/>
      <c r="AM829" s="16"/>
      <c r="AN829" s="16"/>
      <c r="AO829" s="16"/>
      <c r="AP829" s="16">
        <v>1</v>
      </c>
      <c r="AQ829" s="16"/>
      <c r="AR829" s="16"/>
      <c r="AS829" s="16"/>
      <c r="AT829" s="16"/>
      <c r="AU829" s="16"/>
      <c r="AV829" s="16"/>
      <c r="AW829" s="16"/>
      <c r="AX829" s="16"/>
      <c r="AY829" s="16"/>
      <c r="AZ829" s="16"/>
      <c r="BA829" s="16"/>
      <c r="BB829" s="16"/>
      <c r="BC829" s="16"/>
      <c r="BD829" s="16"/>
      <c r="BE829" s="16"/>
      <c r="BF829" s="16"/>
      <c r="BG829" s="16"/>
      <c r="BH829" s="16"/>
      <c r="BI829" s="16"/>
      <c r="BJ829" s="16"/>
      <c r="BK829" s="16"/>
      <c r="BL829" s="16"/>
      <c r="BM829" s="16"/>
      <c r="BN829" s="16"/>
      <c r="BO829" s="16"/>
      <c r="BP829" s="16"/>
      <c r="BQ829" s="16"/>
      <c r="BR829" s="16"/>
      <c r="BS829" s="16"/>
      <c r="BT829" s="16"/>
      <c r="BU829" s="16"/>
      <c r="BV829" s="16"/>
      <c r="BW829" s="16"/>
      <c r="BX829" s="16"/>
      <c r="BY829" s="16"/>
      <c r="BZ829" s="16"/>
      <c r="CA829" s="16"/>
      <c r="CB829" s="16"/>
      <c r="CC829" s="16"/>
      <c r="CD829" s="16"/>
      <c r="CE829" s="16"/>
      <c r="CF829" s="16"/>
      <c r="CG829" s="16"/>
      <c r="CH829" s="16"/>
      <c r="CI829" s="16"/>
      <c r="CJ829" s="16"/>
      <c r="CK829" s="16"/>
      <c r="CL829" s="16"/>
      <c r="CM829" s="16"/>
      <c r="CN829" s="16"/>
      <c r="CO829" s="16"/>
      <c r="CP829" s="16"/>
      <c r="CQ829" s="16"/>
      <c r="CR829" s="16"/>
      <c r="CS829" s="16"/>
      <c r="CT829" s="16"/>
      <c r="CU829" s="16"/>
      <c r="CV829" s="16"/>
      <c r="CW829" s="16"/>
      <c r="CX829" s="16"/>
      <c r="CY829" s="16"/>
      <c r="CZ829" s="16"/>
      <c r="DA829" s="16"/>
      <c r="DB829" s="16"/>
      <c r="DC829" s="16"/>
      <c r="DD829" s="16"/>
      <c r="DE829" s="16"/>
      <c r="DF829" s="16"/>
      <c r="DG829" s="16"/>
      <c r="DH829" s="16"/>
      <c r="DI829" s="16"/>
      <c r="DJ829" s="16"/>
      <c r="DK829" s="16"/>
      <c r="LK829" t="s">
        <v>15</v>
      </c>
      <c r="LL829">
        <v>300000</v>
      </c>
      <c r="LM829" t="s">
        <v>12</v>
      </c>
    </row>
    <row r="830" spans="1:325" ht="15.75" thickBot="1" x14ac:dyDescent="0.3">
      <c r="A830" s="9" t="s">
        <v>12</v>
      </c>
      <c r="B830" s="10" t="s">
        <v>62</v>
      </c>
      <c r="C830" s="10" t="s">
        <v>14</v>
      </c>
      <c r="D830" s="11">
        <v>44123.12222222222</v>
      </c>
      <c r="E830" s="11">
        <f t="shared" si="36"/>
        <v>44062</v>
      </c>
      <c r="F830" s="11">
        <f>DATE(YEAR($E830),MONTH($E830),DAY($E830)+$LL830*30.4/10000)</f>
        <v>44974</v>
      </c>
      <c r="G830" s="11">
        <f>DATE(YEAR($F830),MONTH($F830),DAY($F830)+$LL830*30.4/10000)</f>
        <v>45886</v>
      </c>
      <c r="H830" s="11">
        <f>DATE(YEAR($G830),MONTH($G830),DAY($G830)+$LL830*30.4/10000)</f>
        <v>46798</v>
      </c>
      <c r="I830" s="11">
        <f>DATE(YEAR($H830),MONTH($H830),DAY($H830)+$LL830*30.4/10000)</f>
        <v>47710</v>
      </c>
      <c r="J830" s="12">
        <f>DATE(YEAR($I830),MONTH($I830),DAY($I830)+$LL830*30.4/10000)</f>
        <v>48622</v>
      </c>
      <c r="K830" s="15"/>
      <c r="L830" s="16"/>
      <c r="M830" s="16"/>
      <c r="N830" s="16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  <c r="AF830" s="16"/>
      <c r="AG830" s="16"/>
      <c r="AH830" s="16"/>
      <c r="AI830" s="16"/>
      <c r="AJ830" s="16"/>
      <c r="AK830" s="16"/>
      <c r="AL830" s="16"/>
      <c r="AM830" s="16"/>
      <c r="AN830" s="16"/>
      <c r="AO830" s="16"/>
      <c r="AP830" s="16">
        <v>1</v>
      </c>
      <c r="AQ830" s="16"/>
      <c r="AR830" s="16"/>
      <c r="AS830" s="16"/>
      <c r="AT830" s="16"/>
      <c r="AU830" s="16"/>
      <c r="AV830" s="16"/>
      <c r="AW830" s="16"/>
      <c r="AX830" s="16"/>
      <c r="AY830" s="16"/>
      <c r="AZ830" s="16"/>
      <c r="BA830" s="16"/>
      <c r="BB830" s="16"/>
      <c r="BC830" s="16"/>
      <c r="BD830" s="16"/>
      <c r="BE830" s="16"/>
      <c r="BF830" s="16"/>
      <c r="BG830" s="16"/>
      <c r="BH830" s="16"/>
      <c r="BI830" s="16"/>
      <c r="BJ830" s="16"/>
      <c r="BK830" s="16"/>
      <c r="BL830" s="16"/>
      <c r="BM830" s="16"/>
      <c r="BN830" s="16"/>
      <c r="BO830" s="16"/>
      <c r="BP830" s="16"/>
      <c r="BQ830" s="16"/>
      <c r="BR830" s="16"/>
      <c r="BS830" s="16"/>
      <c r="BT830" s="16"/>
      <c r="BU830" s="16"/>
      <c r="BV830" s="16"/>
      <c r="BW830" s="16"/>
      <c r="BX830" s="16"/>
      <c r="BY830" s="16"/>
      <c r="BZ830" s="16"/>
      <c r="CA830" s="16"/>
      <c r="CB830" s="16"/>
      <c r="CC830" s="16"/>
      <c r="CD830" s="16"/>
      <c r="CE830" s="16"/>
      <c r="CF830" s="16"/>
      <c r="CG830" s="16"/>
      <c r="CH830" s="16"/>
      <c r="CI830" s="16"/>
      <c r="CJ830" s="16"/>
      <c r="CK830" s="16"/>
      <c r="CL830" s="16"/>
      <c r="CM830" s="16"/>
      <c r="CN830" s="16"/>
      <c r="CO830" s="16"/>
      <c r="CP830" s="16"/>
      <c r="CQ830" s="16"/>
      <c r="CR830" s="16"/>
      <c r="CS830" s="16"/>
      <c r="CT830" s="16"/>
      <c r="CU830" s="16"/>
      <c r="CV830" s="16"/>
      <c r="CW830" s="16"/>
      <c r="CX830" s="16"/>
      <c r="CY830" s="16"/>
      <c r="CZ830" s="16"/>
      <c r="DA830" s="16"/>
      <c r="DB830" s="16"/>
      <c r="DC830" s="16"/>
      <c r="DD830" s="16"/>
      <c r="DE830" s="16"/>
      <c r="DF830" s="16"/>
      <c r="DG830" s="16"/>
      <c r="DH830" s="16"/>
      <c r="DI830" s="16"/>
      <c r="DJ830" s="16"/>
      <c r="DK830" s="16"/>
      <c r="LK830" t="s">
        <v>15</v>
      </c>
      <c r="LL830">
        <v>300000</v>
      </c>
      <c r="LM830" t="s">
        <v>12</v>
      </c>
    </row>
    <row r="831" spans="1:325" ht="15.75" thickBot="1" x14ac:dyDescent="0.3">
      <c r="A831" s="9" t="s">
        <v>12</v>
      </c>
      <c r="B831" s="10" t="s">
        <v>62</v>
      </c>
      <c r="C831" s="10" t="s">
        <v>14</v>
      </c>
      <c r="D831" s="11">
        <v>47460.399305555555</v>
      </c>
      <c r="E831" s="11">
        <f t="shared" si="36"/>
        <v>47399</v>
      </c>
      <c r="F831" s="11">
        <f>DATE(YEAR($E831)+$LL831,MONTH($E831),DAY($E831))</f>
        <v>51782</v>
      </c>
      <c r="G831" s="11">
        <f>DATE(YEAR($F831)+$LL831,MONTH($F831),DAY($F831))</f>
        <v>56165</v>
      </c>
      <c r="H831" s="11">
        <f>DATE(YEAR($G831)+$LL831,MONTH($G831),DAY($G831))</f>
        <v>60548</v>
      </c>
      <c r="I831" s="11">
        <f>DATE(YEAR($H831)+$LL831,MONTH($H831),DAY($H831))</f>
        <v>64931</v>
      </c>
      <c r="J831" s="12">
        <f>DATE(YEAR($I831)+$LL831,MONTH($I831),DAY($I831))</f>
        <v>69314</v>
      </c>
      <c r="K831" s="15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  <c r="AF831" s="16"/>
      <c r="AG831" s="16"/>
      <c r="AH831" s="16"/>
      <c r="AI831" s="16"/>
      <c r="AJ831" s="16"/>
      <c r="AK831" s="16"/>
      <c r="AL831" s="16"/>
      <c r="AM831" s="16"/>
      <c r="AN831" s="16"/>
      <c r="AO831" s="16"/>
      <c r="AP831" s="16"/>
      <c r="AQ831" s="16"/>
      <c r="AR831" s="16"/>
      <c r="AS831" s="16"/>
      <c r="AT831" s="16"/>
      <c r="AU831" s="16"/>
      <c r="AV831" s="16"/>
      <c r="AW831" s="16"/>
      <c r="AX831" s="16"/>
      <c r="AY831" s="16"/>
      <c r="AZ831" s="16"/>
      <c r="BA831" s="16"/>
      <c r="BB831" s="16"/>
      <c r="BC831" s="16"/>
      <c r="BD831" s="16"/>
      <c r="BE831" s="16"/>
      <c r="BF831" s="16"/>
      <c r="BG831" s="16"/>
      <c r="BH831" s="16"/>
      <c r="BI831" s="16"/>
      <c r="BJ831" s="16"/>
      <c r="BK831" s="16"/>
      <c r="BL831" s="16"/>
      <c r="BM831" s="16"/>
      <c r="BN831" s="16"/>
      <c r="BO831" s="16"/>
      <c r="BP831" s="16"/>
      <c r="BQ831" s="16"/>
      <c r="BR831" s="16"/>
      <c r="BS831" s="16"/>
      <c r="BT831" s="16"/>
      <c r="BU831" s="16"/>
      <c r="BV831" s="16"/>
      <c r="BW831" s="16"/>
      <c r="BX831" s="16"/>
      <c r="BY831" s="16"/>
      <c r="BZ831" s="16"/>
      <c r="CA831" s="16"/>
      <c r="CB831" s="16"/>
      <c r="CC831" s="16"/>
      <c r="CD831" s="16"/>
      <c r="CE831" s="16"/>
      <c r="CF831" s="16"/>
      <c r="CG831" s="16"/>
      <c r="CH831" s="16"/>
      <c r="CI831" s="16"/>
      <c r="CJ831" s="16"/>
      <c r="CK831" s="16"/>
      <c r="CL831" s="16"/>
      <c r="CM831" s="16"/>
      <c r="CN831" s="16"/>
      <c r="CO831" s="16"/>
      <c r="CP831" s="16"/>
      <c r="CQ831" s="16"/>
      <c r="CR831" s="16"/>
      <c r="CS831" s="16"/>
      <c r="CT831" s="16"/>
      <c r="CU831" s="16"/>
      <c r="CV831" s="16"/>
      <c r="CW831" s="16"/>
      <c r="CX831" s="16"/>
      <c r="CY831" s="16"/>
      <c r="CZ831" s="16"/>
      <c r="DA831" s="16"/>
      <c r="DB831" s="16"/>
      <c r="DC831" s="16"/>
      <c r="DD831" s="16"/>
      <c r="DE831" s="16"/>
      <c r="DF831" s="16"/>
      <c r="DG831" s="16"/>
      <c r="DH831" s="16"/>
      <c r="DI831" s="16"/>
      <c r="DJ831" s="16"/>
      <c r="DK831" s="16"/>
      <c r="LK831" t="s">
        <v>16</v>
      </c>
      <c r="LL831">
        <v>12</v>
      </c>
      <c r="LM831" t="s">
        <v>12</v>
      </c>
    </row>
    <row r="832" spans="1:325" ht="15.75" thickBot="1" x14ac:dyDescent="0.3">
      <c r="A832" s="9" t="s">
        <v>12</v>
      </c>
      <c r="B832" s="10" t="s">
        <v>62</v>
      </c>
      <c r="C832" s="10" t="s">
        <v>39</v>
      </c>
      <c r="D832" s="11">
        <v>47859.595833333333</v>
      </c>
      <c r="E832" s="11">
        <f t="shared" si="36"/>
        <v>47798</v>
      </c>
      <c r="F832" s="11">
        <f>DATE(YEAR($E832)+$LL832,MONTH($E832),DAY($E832))</f>
        <v>52181</v>
      </c>
      <c r="G832" s="11">
        <f>DATE(YEAR($F832)+$LL832,MONTH($F832),DAY($F832))</f>
        <v>56564</v>
      </c>
      <c r="H832" s="11">
        <f>DATE(YEAR($G832)+$LL832,MONTH($G832),DAY($G832))</f>
        <v>60947</v>
      </c>
      <c r="I832" s="11">
        <f>DATE(YEAR($H832)+$LL832,MONTH($H832),DAY($H832))</f>
        <v>65330</v>
      </c>
      <c r="J832" s="12">
        <f>DATE(YEAR($I832)+$LL832,MONTH($I832),DAY($I832))</f>
        <v>69713</v>
      </c>
      <c r="K832" s="15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  <c r="AF832" s="16"/>
      <c r="AG832" s="16"/>
      <c r="AH832" s="16"/>
      <c r="AI832" s="16"/>
      <c r="AJ832" s="16"/>
      <c r="AK832" s="16"/>
      <c r="AL832" s="16"/>
      <c r="AM832" s="16"/>
      <c r="AN832" s="16"/>
      <c r="AO832" s="16"/>
      <c r="AP832" s="16"/>
      <c r="AQ832" s="16"/>
      <c r="AR832" s="16"/>
      <c r="AS832" s="16"/>
      <c r="AT832" s="16"/>
      <c r="AU832" s="16"/>
      <c r="AV832" s="16"/>
      <c r="AW832" s="16"/>
      <c r="AX832" s="16"/>
      <c r="AY832" s="16"/>
      <c r="AZ832" s="16"/>
      <c r="BA832" s="16"/>
      <c r="BB832" s="16"/>
      <c r="BC832" s="16"/>
      <c r="BD832" s="16"/>
      <c r="BE832" s="16"/>
      <c r="BF832" s="16"/>
      <c r="BG832" s="16"/>
      <c r="BH832" s="16"/>
      <c r="BI832" s="16"/>
      <c r="BJ832" s="16"/>
      <c r="BK832" s="16"/>
      <c r="BL832" s="16"/>
      <c r="BM832" s="16"/>
      <c r="BN832" s="16"/>
      <c r="BO832" s="16"/>
      <c r="BP832" s="16"/>
      <c r="BQ832" s="16"/>
      <c r="BR832" s="16"/>
      <c r="BS832" s="16"/>
      <c r="BT832" s="16"/>
      <c r="BU832" s="16"/>
      <c r="BV832" s="16"/>
      <c r="BW832" s="16"/>
      <c r="BX832" s="16"/>
      <c r="BY832" s="16"/>
      <c r="BZ832" s="16"/>
      <c r="CA832" s="16"/>
      <c r="CB832" s="16"/>
      <c r="CC832" s="16"/>
      <c r="CD832" s="16"/>
      <c r="CE832" s="16"/>
      <c r="CF832" s="16"/>
      <c r="CG832" s="16"/>
      <c r="CH832" s="16"/>
      <c r="CI832" s="16"/>
      <c r="CJ832" s="16"/>
      <c r="CK832" s="16"/>
      <c r="CL832" s="16"/>
      <c r="CM832" s="16"/>
      <c r="CN832" s="16"/>
      <c r="CO832" s="16"/>
      <c r="CP832" s="16"/>
      <c r="CQ832" s="16"/>
      <c r="CR832" s="16"/>
      <c r="CS832" s="16"/>
      <c r="CT832" s="16"/>
      <c r="CU832" s="16"/>
      <c r="CV832" s="16"/>
      <c r="CW832" s="16"/>
      <c r="CX832" s="16"/>
      <c r="CY832" s="16"/>
      <c r="CZ832" s="16"/>
      <c r="DA832" s="16"/>
      <c r="DB832" s="16"/>
      <c r="DC832" s="16"/>
      <c r="DD832" s="16"/>
      <c r="DE832" s="16"/>
      <c r="DF832" s="16"/>
      <c r="DG832" s="16"/>
      <c r="DH832" s="16"/>
      <c r="DI832" s="16"/>
      <c r="DJ832" s="16"/>
      <c r="DK832" s="16"/>
      <c r="LK832" t="s">
        <v>16</v>
      </c>
      <c r="LL832">
        <v>12</v>
      </c>
      <c r="LM832" t="s">
        <v>12</v>
      </c>
    </row>
    <row r="833" spans="1:325" ht="15.75" thickBot="1" x14ac:dyDescent="0.3">
      <c r="A833" s="9" t="s">
        <v>12</v>
      </c>
      <c r="B833" s="10" t="s">
        <v>62</v>
      </c>
      <c r="C833" s="10" t="s">
        <v>44</v>
      </c>
      <c r="D833" s="11">
        <v>43852.603472222225</v>
      </c>
      <c r="E833" s="11">
        <f>DATE(YEAR($D833),MONTH($D833),DAY($D833)-7)</f>
        <v>43845</v>
      </c>
      <c r="F833" s="11">
        <f>DATE(YEAR($E833),MONTH($E833)+$LL833,DAY($E833))</f>
        <v>44423</v>
      </c>
      <c r="G833" s="11">
        <f>DATE(YEAR($F833),MONTH($F833)+$LL833,DAY($F833))</f>
        <v>45000</v>
      </c>
      <c r="H833" s="11">
        <f>DATE(YEAR($G833),MONTH($G833)+$LL833,DAY($G833))</f>
        <v>45580</v>
      </c>
      <c r="I833" s="11">
        <f>DATE(YEAR($H833),MONTH($H833)+$LL833,DAY($H833))</f>
        <v>46157</v>
      </c>
      <c r="J833" s="12">
        <f>DATE(YEAR($I833),MONTH($I833)+$LL833,DAY($I833))</f>
        <v>46736</v>
      </c>
      <c r="K833" s="15">
        <v>1</v>
      </c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  <c r="AF833" s="16"/>
      <c r="AG833" s="16"/>
      <c r="AH833" s="16"/>
      <c r="AI833" s="16"/>
      <c r="AJ833" s="16"/>
      <c r="AK833" s="16"/>
      <c r="AL833" s="16"/>
      <c r="AM833" s="16"/>
      <c r="AN833" s="16"/>
      <c r="AO833" s="16"/>
      <c r="AP833" s="16"/>
      <c r="AQ833" s="16"/>
      <c r="AR833" s="16"/>
      <c r="AS833" s="16"/>
      <c r="AT833" s="16"/>
      <c r="AU833" s="16"/>
      <c r="AV833" s="16"/>
      <c r="AW833" s="16"/>
      <c r="AX833" s="16"/>
      <c r="AY833" s="16"/>
      <c r="AZ833" s="16"/>
      <c r="BA833" s="16"/>
      <c r="BB833" s="16"/>
      <c r="BC833" s="16"/>
      <c r="BD833" s="16"/>
      <c r="BE833" s="16"/>
      <c r="BF833" s="16"/>
      <c r="BG833" s="16"/>
      <c r="BH833" s="16"/>
      <c r="BI833" s="16"/>
      <c r="BJ833" s="16"/>
      <c r="BK833" s="16"/>
      <c r="BL833" s="16"/>
      <c r="BM833" s="16"/>
      <c r="BN833" s="16"/>
      <c r="BO833" s="16"/>
      <c r="BP833" s="16"/>
      <c r="BQ833" s="16"/>
      <c r="BR833" s="16"/>
      <c r="BS833" s="16"/>
      <c r="BT833" s="16"/>
      <c r="BU833" s="16"/>
      <c r="BV833" s="16"/>
      <c r="BW833" s="16"/>
      <c r="BX833" s="16"/>
      <c r="BY833" s="16"/>
      <c r="BZ833" s="16"/>
      <c r="CA833" s="16"/>
      <c r="CB833" s="16"/>
      <c r="CC833" s="16"/>
      <c r="CD833" s="16"/>
      <c r="CE833" s="16"/>
      <c r="CF833" s="16"/>
      <c r="CG833" s="16"/>
      <c r="CH833" s="16"/>
      <c r="CI833" s="16"/>
      <c r="CJ833" s="16"/>
      <c r="CK833" s="16"/>
      <c r="CL833" s="16"/>
      <c r="CM833" s="16"/>
      <c r="CN833" s="16"/>
      <c r="CO833" s="16">
        <v>1</v>
      </c>
      <c r="CP833" s="16"/>
      <c r="CQ833" s="16"/>
      <c r="CR833" s="16"/>
      <c r="CS833" s="16"/>
      <c r="CT833" s="16"/>
      <c r="CU833" s="16"/>
      <c r="CV833" s="16"/>
      <c r="CW833" s="16"/>
      <c r="CX833" s="16"/>
      <c r="CY833" s="16"/>
      <c r="CZ833" s="16"/>
      <c r="DA833" s="16"/>
      <c r="DB833" s="16"/>
      <c r="DC833" s="16"/>
      <c r="DD833" s="16"/>
      <c r="DE833" s="16"/>
      <c r="DF833" s="16"/>
      <c r="DG833" s="16"/>
      <c r="DH833" s="16"/>
      <c r="DI833" s="16"/>
      <c r="DJ833" s="16"/>
      <c r="DK833" s="16"/>
      <c r="LK833" t="s">
        <v>18</v>
      </c>
      <c r="LL833">
        <v>19</v>
      </c>
      <c r="LM833" t="s">
        <v>12</v>
      </c>
    </row>
    <row r="834" spans="1:325" ht="15.75" thickBot="1" x14ac:dyDescent="0.3">
      <c r="A834" s="9" t="s">
        <v>12</v>
      </c>
      <c r="B834" s="10" t="s">
        <v>62</v>
      </c>
      <c r="C834" s="10" t="s">
        <v>45</v>
      </c>
      <c r="D834" s="11">
        <v>44009.123611111114</v>
      </c>
      <c r="E834" s="11">
        <f>DATE(YEAR($D834),MONTH($D834),DAY($D834)-7)</f>
        <v>44002</v>
      </c>
      <c r="F834" s="11">
        <f>DATE(YEAR($E834),MONTH($E834)+$LL834,DAY($E834))</f>
        <v>44397</v>
      </c>
      <c r="G834" s="11">
        <f>DATE(YEAR($F834),MONTH($F834)+$LL834,DAY($F834))</f>
        <v>44793</v>
      </c>
      <c r="H834" s="11">
        <f>DATE(YEAR($G834),MONTH($G834)+$LL834,DAY($G834))</f>
        <v>45189</v>
      </c>
      <c r="I834" s="11">
        <f>DATE(YEAR($H834),MONTH($H834)+$LL834,DAY($H834))</f>
        <v>45585</v>
      </c>
      <c r="J834" s="12">
        <f>DATE(YEAR($I834),MONTH($I834)+$LL834,DAY($I834))</f>
        <v>45981</v>
      </c>
      <c r="K834" s="15"/>
      <c r="L834" s="16"/>
      <c r="M834" s="16"/>
      <c r="N834" s="16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  <c r="AF834" s="16"/>
      <c r="AG834" s="16">
        <v>1</v>
      </c>
      <c r="AH834" s="16"/>
      <c r="AI834" s="16"/>
      <c r="AJ834" s="16"/>
      <c r="AK834" s="16"/>
      <c r="AL834" s="16"/>
      <c r="AM834" s="16"/>
      <c r="AN834" s="16"/>
      <c r="AO834" s="16"/>
      <c r="AP834" s="16"/>
      <c r="AQ834" s="16"/>
      <c r="AR834" s="16"/>
      <c r="AS834" s="16"/>
      <c r="AT834" s="16"/>
      <c r="AU834" s="16"/>
      <c r="AV834" s="16"/>
      <c r="AW834" s="16"/>
      <c r="AX834" s="16"/>
      <c r="AY834" s="16"/>
      <c r="AZ834" s="16"/>
      <c r="BA834" s="16"/>
      <c r="BB834" s="16"/>
      <c r="BC834" s="16"/>
      <c r="BD834" s="16"/>
      <c r="BE834" s="16"/>
      <c r="BF834" s="16"/>
      <c r="BG834" s="16"/>
      <c r="BH834" s="16"/>
      <c r="BI834" s="16"/>
      <c r="BJ834" s="16"/>
      <c r="BK834" s="16"/>
      <c r="BL834" s="16"/>
      <c r="BM834" s="16"/>
      <c r="BN834" s="16"/>
      <c r="BO834" s="16"/>
      <c r="BP834" s="16"/>
      <c r="BQ834" s="16"/>
      <c r="BR834" s="16"/>
      <c r="BS834" s="16"/>
      <c r="BT834" s="16"/>
      <c r="BU834" s="16"/>
      <c r="BV834" s="16"/>
      <c r="BW834" s="16"/>
      <c r="BX834" s="16"/>
      <c r="BY834" s="16"/>
      <c r="BZ834" s="16"/>
      <c r="CA834" s="16"/>
      <c r="CB834" s="16"/>
      <c r="CC834" s="16"/>
      <c r="CD834" s="16"/>
      <c r="CE834" s="16"/>
      <c r="CF834" s="16"/>
      <c r="CG834" s="16"/>
      <c r="CH834" s="16"/>
      <c r="CI834" s="16"/>
      <c r="CJ834" s="16"/>
      <c r="CK834" s="16"/>
      <c r="CL834" s="16">
        <v>1</v>
      </c>
      <c r="CM834" s="16"/>
      <c r="CN834" s="16"/>
      <c r="CO834" s="16"/>
      <c r="CP834" s="16"/>
      <c r="CQ834" s="16"/>
      <c r="CR834" s="16"/>
      <c r="CS834" s="16"/>
      <c r="CT834" s="16"/>
      <c r="CU834" s="16"/>
      <c r="CV834" s="16"/>
      <c r="CW834" s="16"/>
      <c r="CX834" s="16"/>
      <c r="CY834" s="16"/>
      <c r="CZ834" s="16"/>
      <c r="DA834" s="16"/>
      <c r="DB834" s="16"/>
      <c r="DC834" s="16"/>
      <c r="DD834" s="16"/>
      <c r="DE834" s="16"/>
      <c r="DF834" s="16"/>
      <c r="DG834" s="16"/>
      <c r="DH834" s="16"/>
      <c r="DI834" s="16"/>
      <c r="DJ834" s="16"/>
      <c r="DK834" s="16"/>
      <c r="LK834" t="s">
        <v>18</v>
      </c>
      <c r="LL834">
        <v>13</v>
      </c>
      <c r="LM834" t="s">
        <v>12</v>
      </c>
    </row>
    <row r="835" spans="1:325" ht="15.75" thickBot="1" x14ac:dyDescent="0.3">
      <c r="A835" s="9" t="s">
        <v>12</v>
      </c>
      <c r="B835" s="10" t="s">
        <v>62</v>
      </c>
      <c r="C835" s="10" t="s">
        <v>43</v>
      </c>
      <c r="D835" s="11">
        <v>44248.767361111109</v>
      </c>
      <c r="E835" s="11">
        <f>DATE(YEAR($D835),MONTH($D835)-1,DAY($D835))</f>
        <v>44217</v>
      </c>
      <c r="F835" s="11">
        <f>DATE(YEAR($E835),MONTH($E835),DAY($E835)+$LL835*30.4/10000)</f>
        <v>44946</v>
      </c>
      <c r="G835" s="11">
        <f>DATE(YEAR($F835),MONTH($F835),DAY($F835)+$LL835*30.4/10000)</f>
        <v>45675</v>
      </c>
      <c r="H835" s="11">
        <f>DATE(YEAR($G835),MONTH($G835),DAY($G835)+$LL835*30.4/10000)</f>
        <v>46404</v>
      </c>
      <c r="I835" s="11">
        <f>DATE(YEAR($H835),MONTH($H835),DAY($H835)+$LL835*30.4/10000)</f>
        <v>47133</v>
      </c>
      <c r="J835" s="12">
        <f>DATE(YEAR($I835),MONTH($I835),DAY($I835)+$LL835*30.4/10000)</f>
        <v>47862</v>
      </c>
      <c r="K835" s="15"/>
      <c r="L835" s="16"/>
      <c r="M835" s="16"/>
      <c r="N835" s="16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  <c r="AF835" s="16"/>
      <c r="AG835" s="16"/>
      <c r="AH835" s="16"/>
      <c r="AI835" s="16"/>
      <c r="AJ835" s="16"/>
      <c r="AK835" s="16"/>
      <c r="AL835" s="16"/>
      <c r="AM835" s="16"/>
      <c r="AN835" s="16"/>
      <c r="AO835" s="16"/>
      <c r="AP835" s="16"/>
      <c r="AQ835" s="16"/>
      <c r="AR835" s="16"/>
      <c r="AS835" s="16"/>
      <c r="AT835" s="16"/>
      <c r="AU835" s="16"/>
      <c r="AV835" s="16"/>
      <c r="AW835" s="16"/>
      <c r="AX835" s="16"/>
      <c r="AY835" s="16"/>
      <c r="AZ835" s="16"/>
      <c r="BA835" s="16"/>
      <c r="BB835" s="16"/>
      <c r="BC835" s="16"/>
      <c r="BD835" s="16"/>
      <c r="BE835" s="16"/>
      <c r="BF835" s="16"/>
      <c r="BG835" s="16"/>
      <c r="BH835" s="16"/>
      <c r="BI835" s="16"/>
      <c r="BJ835" s="16"/>
      <c r="BK835" s="16"/>
      <c r="BL835" s="16">
        <v>1</v>
      </c>
      <c r="BM835" s="16"/>
      <c r="BN835" s="16"/>
      <c r="BO835" s="16"/>
      <c r="BP835" s="16"/>
      <c r="BQ835" s="16"/>
      <c r="BR835" s="16"/>
      <c r="BS835" s="16"/>
      <c r="BT835" s="16"/>
      <c r="BU835" s="16"/>
      <c r="BV835" s="16"/>
      <c r="BW835" s="16"/>
      <c r="BX835" s="16"/>
      <c r="BY835" s="16"/>
      <c r="BZ835" s="16"/>
      <c r="CA835" s="16"/>
      <c r="CB835" s="16"/>
      <c r="CC835" s="16"/>
      <c r="CD835" s="16"/>
      <c r="CE835" s="16"/>
      <c r="CF835" s="16"/>
      <c r="CG835" s="16"/>
      <c r="CH835" s="16"/>
      <c r="CI835" s="16"/>
      <c r="CJ835" s="16"/>
      <c r="CK835" s="16"/>
      <c r="CL835" s="16"/>
      <c r="CM835" s="16"/>
      <c r="CN835" s="16"/>
      <c r="CO835" s="16"/>
      <c r="CP835" s="16"/>
      <c r="CQ835" s="16"/>
      <c r="CR835" s="16"/>
      <c r="CS835" s="16"/>
      <c r="CT835" s="16"/>
      <c r="CU835" s="16"/>
      <c r="CV835" s="16"/>
      <c r="CW835" s="16"/>
      <c r="CX835" s="16"/>
      <c r="CY835" s="16"/>
      <c r="CZ835" s="16"/>
      <c r="DA835" s="16"/>
      <c r="DB835" s="16"/>
      <c r="DC835" s="16"/>
      <c r="DD835" s="16"/>
      <c r="DE835" s="16"/>
      <c r="DF835" s="16"/>
      <c r="DG835" s="16"/>
      <c r="DH835" s="16"/>
      <c r="DI835" s="16"/>
      <c r="DJ835" s="16"/>
      <c r="DK835" s="16"/>
      <c r="LK835" t="s">
        <v>15</v>
      </c>
      <c r="LL835">
        <v>240000</v>
      </c>
      <c r="LM835" t="s">
        <v>12</v>
      </c>
    </row>
    <row r="836" spans="1:325" ht="15.75" thickBot="1" x14ac:dyDescent="0.3">
      <c r="A836" s="9" t="s">
        <v>12</v>
      </c>
      <c r="B836" s="10" t="s">
        <v>62</v>
      </c>
      <c r="C836" s="10" t="s">
        <v>38</v>
      </c>
      <c r="D836" s="11">
        <v>44643.739583333336</v>
      </c>
      <c r="E836" s="11">
        <f>DATE(YEAR($D836),MONTH($D836)-1,DAY($D836))</f>
        <v>44615</v>
      </c>
      <c r="F836" s="11">
        <f>DATE(YEAR($E836),MONTH($E836),DAY($E836)+$LL836*30.4/650)</f>
        <v>45456</v>
      </c>
      <c r="G836" s="11">
        <f>DATE(YEAR($F836),MONTH($F836),DAY($F836)+$LL836*30.4/650)</f>
        <v>46297</v>
      </c>
      <c r="H836" s="11">
        <f>DATE(YEAR($G836),MONTH($G836),DAY($G836)+$LL836*30.4/650)</f>
        <v>47138</v>
      </c>
      <c r="I836" s="11">
        <f>DATE(YEAR($H836),MONTH($H836),DAY($H836)+$LL836*30.4/650)</f>
        <v>47979</v>
      </c>
      <c r="J836" s="12">
        <f>DATE(YEAR($I836),MONTH($I836),DAY($I836)+$LL836*30.4/650)</f>
        <v>48820</v>
      </c>
      <c r="K836" s="15"/>
      <c r="L836" s="16"/>
      <c r="M836" s="16"/>
      <c r="N836" s="16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  <c r="AF836" s="16"/>
      <c r="AG836" s="16"/>
      <c r="AH836" s="16"/>
      <c r="AI836" s="16"/>
      <c r="AJ836" s="16"/>
      <c r="AK836" s="16"/>
      <c r="AL836" s="16"/>
      <c r="AM836" s="16"/>
      <c r="AN836" s="16"/>
      <c r="AO836" s="16"/>
      <c r="AP836" s="16"/>
      <c r="AQ836" s="16"/>
      <c r="AR836" s="16"/>
      <c r="AS836" s="16"/>
      <c r="AT836" s="16"/>
      <c r="AU836" s="16"/>
      <c r="AV836" s="16"/>
      <c r="AW836" s="16"/>
      <c r="AX836" s="16"/>
      <c r="AY836" s="16"/>
      <c r="AZ836" s="16"/>
      <c r="BA836" s="16"/>
      <c r="BB836" s="16"/>
      <c r="BC836" s="16"/>
      <c r="BD836" s="16"/>
      <c r="BE836" s="16"/>
      <c r="BF836" s="16"/>
      <c r="BG836" s="16"/>
      <c r="BH836" s="16"/>
      <c r="BI836" s="16"/>
      <c r="BJ836" s="16"/>
      <c r="BK836" s="16"/>
      <c r="BL836" s="16"/>
      <c r="BM836" s="16"/>
      <c r="BN836" s="16"/>
      <c r="BO836" s="16"/>
      <c r="BP836" s="16"/>
      <c r="BQ836" s="16"/>
      <c r="BR836" s="16"/>
      <c r="BS836" s="16"/>
      <c r="BT836" s="16"/>
      <c r="BU836" s="16"/>
      <c r="BV836" s="16"/>
      <c r="BW836" s="16"/>
      <c r="BX836" s="16"/>
      <c r="BY836" s="16"/>
      <c r="BZ836" s="16"/>
      <c r="CA836" s="16"/>
      <c r="CB836" s="16"/>
      <c r="CC836" s="16"/>
      <c r="CD836" s="16"/>
      <c r="CE836" s="16"/>
      <c r="CF836" s="16"/>
      <c r="CG836" s="16"/>
      <c r="CH836" s="16"/>
      <c r="CI836" s="16"/>
      <c r="CJ836" s="16"/>
      <c r="CK836" s="16"/>
      <c r="CL836" s="16"/>
      <c r="CM836" s="16"/>
      <c r="CN836" s="16"/>
      <c r="CO836" s="16"/>
      <c r="CP836" s="16"/>
      <c r="CQ836" s="16"/>
      <c r="CR836" s="16"/>
      <c r="CS836" s="16"/>
      <c r="CT836" s="16"/>
      <c r="CU836" s="16"/>
      <c r="CV836" s="16"/>
      <c r="CW836" s="16"/>
      <c r="CX836" s="16"/>
      <c r="CY836" s="16"/>
      <c r="CZ836" s="16"/>
      <c r="DA836" s="16"/>
      <c r="DB836" s="16"/>
      <c r="DC836" s="16"/>
      <c r="DD836" s="16"/>
      <c r="DE836" s="16"/>
      <c r="DF836" s="16"/>
      <c r="DG836" s="16"/>
      <c r="DH836" s="16"/>
      <c r="DI836" s="16"/>
      <c r="DJ836" s="16"/>
      <c r="DK836" s="16"/>
      <c r="LK836" t="s">
        <v>28</v>
      </c>
      <c r="LL836">
        <v>18000</v>
      </c>
      <c r="LM836" t="s">
        <v>12</v>
      </c>
    </row>
    <row r="837" spans="1:325" ht="15.75" thickBot="1" x14ac:dyDescent="0.3">
      <c r="A837" s="9" t="s">
        <v>12</v>
      </c>
      <c r="B837" s="10" t="s">
        <v>62</v>
      </c>
      <c r="C837" s="10" t="s">
        <v>35</v>
      </c>
      <c r="D837" s="11">
        <v>44248.767361111109</v>
      </c>
      <c r="E837" s="11">
        <f>DATE(YEAR($D837),MONTH($D837)-1,DAY($D837))</f>
        <v>44217</v>
      </c>
      <c r="F837" s="11">
        <f>DATE(YEAR($E837),MONTH($E837),DAY($E837)+$LL837*30.4/10000)</f>
        <v>44946</v>
      </c>
      <c r="G837" s="11">
        <f>DATE(YEAR($F837),MONTH($F837),DAY($F837)+$LL837*30.4/10000)</f>
        <v>45675</v>
      </c>
      <c r="H837" s="11">
        <f>DATE(YEAR($G837),MONTH($G837),DAY($G837)+$LL837*30.4/10000)</f>
        <v>46404</v>
      </c>
      <c r="I837" s="11">
        <f>DATE(YEAR($H837),MONTH($H837),DAY($H837)+$LL837*30.4/10000)</f>
        <v>47133</v>
      </c>
      <c r="J837" s="12">
        <f>DATE(YEAR($I837),MONTH($I837),DAY($I837)+$LL837*30.4/10000)</f>
        <v>47862</v>
      </c>
      <c r="K837" s="15"/>
      <c r="L837" s="16"/>
      <c r="M837" s="16"/>
      <c r="N837" s="16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  <c r="AF837" s="16"/>
      <c r="AG837" s="16"/>
      <c r="AH837" s="16"/>
      <c r="AI837" s="16"/>
      <c r="AJ837" s="16"/>
      <c r="AK837" s="16"/>
      <c r="AL837" s="16"/>
      <c r="AM837" s="16"/>
      <c r="AN837" s="16"/>
      <c r="AO837" s="16"/>
      <c r="AP837" s="16"/>
      <c r="AQ837" s="16"/>
      <c r="AR837" s="16"/>
      <c r="AS837" s="16"/>
      <c r="AT837" s="16"/>
      <c r="AU837" s="16"/>
      <c r="AV837" s="16"/>
      <c r="AW837" s="16"/>
      <c r="AX837" s="16"/>
      <c r="AY837" s="16"/>
      <c r="AZ837" s="16"/>
      <c r="BA837" s="16"/>
      <c r="BB837" s="16"/>
      <c r="BC837" s="16"/>
      <c r="BD837" s="16"/>
      <c r="BE837" s="16"/>
      <c r="BF837" s="16"/>
      <c r="BG837" s="16"/>
      <c r="BH837" s="16"/>
      <c r="BI837" s="16"/>
      <c r="BJ837" s="16"/>
      <c r="BK837" s="16"/>
      <c r="BL837" s="16">
        <v>1</v>
      </c>
      <c r="BM837" s="16"/>
      <c r="BN837" s="16"/>
      <c r="BO837" s="16"/>
      <c r="BP837" s="16"/>
      <c r="BQ837" s="16"/>
      <c r="BR837" s="16"/>
      <c r="BS837" s="16"/>
      <c r="BT837" s="16"/>
      <c r="BU837" s="16"/>
      <c r="BV837" s="16"/>
      <c r="BW837" s="16"/>
      <c r="BX837" s="16"/>
      <c r="BY837" s="16"/>
      <c r="BZ837" s="16"/>
      <c r="CA837" s="16"/>
      <c r="CB837" s="16"/>
      <c r="CC837" s="16"/>
      <c r="CD837" s="16"/>
      <c r="CE837" s="16"/>
      <c r="CF837" s="16"/>
      <c r="CG837" s="16"/>
      <c r="CH837" s="16"/>
      <c r="CI837" s="16"/>
      <c r="CJ837" s="16"/>
      <c r="CK837" s="16"/>
      <c r="CL837" s="16"/>
      <c r="CM837" s="16"/>
      <c r="CN837" s="16"/>
      <c r="CO837" s="16"/>
      <c r="CP837" s="16"/>
      <c r="CQ837" s="16"/>
      <c r="CR837" s="16"/>
      <c r="CS837" s="16"/>
      <c r="CT837" s="16"/>
      <c r="CU837" s="16"/>
      <c r="CV837" s="16"/>
      <c r="CW837" s="16"/>
      <c r="CX837" s="16"/>
      <c r="CY837" s="16"/>
      <c r="CZ837" s="16"/>
      <c r="DA837" s="16"/>
      <c r="DB837" s="16"/>
      <c r="DC837" s="16"/>
      <c r="DD837" s="16"/>
      <c r="DE837" s="16"/>
      <c r="DF837" s="16"/>
      <c r="DG837" s="16"/>
      <c r="DH837" s="16"/>
      <c r="DI837" s="16"/>
      <c r="DJ837" s="16"/>
      <c r="DK837" s="16"/>
      <c r="LK837" t="s">
        <v>15</v>
      </c>
      <c r="LL837">
        <v>240000</v>
      </c>
      <c r="LM837" t="s">
        <v>12</v>
      </c>
    </row>
    <row r="838" spans="1:325" ht="15.75" thickBot="1" x14ac:dyDescent="0.3">
      <c r="A838" s="9" t="s">
        <v>12</v>
      </c>
      <c r="B838" s="10" t="s">
        <v>62</v>
      </c>
      <c r="C838" s="10" t="s">
        <v>36</v>
      </c>
      <c r="D838" s="11">
        <v>44334.599305555559</v>
      </c>
      <c r="E838" s="11">
        <f>DATE(YEAR($D838),MONTH($D838),DAY($D838)-7)</f>
        <v>44327</v>
      </c>
      <c r="F838" s="11">
        <f>DATE(YEAR($E838),MONTH($E838)+$LL838,DAY($E838))</f>
        <v>45454</v>
      </c>
      <c r="G838" s="11">
        <f>DATE(YEAR($F838),MONTH($F838)+$LL838,DAY($F838))</f>
        <v>46579</v>
      </c>
      <c r="H838" s="11">
        <f>DATE(YEAR($G838),MONTH($G838)+$LL838,DAY($G838))</f>
        <v>47706</v>
      </c>
      <c r="I838" s="11">
        <f>DATE(YEAR($H838),MONTH($H838)+$LL838,DAY($H838))</f>
        <v>48833</v>
      </c>
      <c r="J838" s="12">
        <f>DATE(YEAR($I838),MONTH($I838)+$LL838,DAY($I838))</f>
        <v>49959</v>
      </c>
      <c r="K838" s="15"/>
      <c r="L838" s="16"/>
      <c r="M838" s="16"/>
      <c r="N838" s="16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  <c r="AF838" s="16"/>
      <c r="AG838" s="16"/>
      <c r="AH838" s="16"/>
      <c r="AI838" s="16"/>
      <c r="AJ838" s="16"/>
      <c r="AK838" s="16"/>
      <c r="AL838" s="16"/>
      <c r="AM838" s="16"/>
      <c r="AN838" s="16"/>
      <c r="AO838" s="16"/>
      <c r="AP838" s="16"/>
      <c r="AQ838" s="16"/>
      <c r="AR838" s="16"/>
      <c r="AS838" s="16"/>
      <c r="AT838" s="16"/>
      <c r="AU838" s="16"/>
      <c r="AV838" s="16"/>
      <c r="AW838" s="16"/>
      <c r="AX838" s="16"/>
      <c r="AY838" s="16"/>
      <c r="AZ838" s="16"/>
      <c r="BA838" s="16"/>
      <c r="BB838" s="16"/>
      <c r="BC838" s="16"/>
      <c r="BD838" s="16"/>
      <c r="BE838" s="16"/>
      <c r="BF838" s="16"/>
      <c r="BG838" s="16"/>
      <c r="BH838" s="16"/>
      <c r="BI838" s="16"/>
      <c r="BJ838" s="16"/>
      <c r="BK838" s="16"/>
      <c r="BL838" s="16"/>
      <c r="BM838" s="16"/>
      <c r="BN838" s="16"/>
      <c r="BO838" s="16"/>
      <c r="BP838" s="16"/>
      <c r="BQ838" s="16"/>
      <c r="BR838" s="16"/>
      <c r="BS838" s="16"/>
      <c r="BT838" s="16"/>
      <c r="BU838" s="16"/>
      <c r="BV838" s="16"/>
      <c r="BW838" s="16"/>
      <c r="BX838" s="16"/>
      <c r="BY838" s="16"/>
      <c r="BZ838" s="16"/>
      <c r="CA838" s="16"/>
      <c r="CB838" s="16">
        <v>1</v>
      </c>
      <c r="CC838" s="16"/>
      <c r="CD838" s="16"/>
      <c r="CE838" s="16"/>
      <c r="CF838" s="16"/>
      <c r="CG838" s="16"/>
      <c r="CH838" s="16"/>
      <c r="CI838" s="16"/>
      <c r="CJ838" s="16"/>
      <c r="CK838" s="16"/>
      <c r="CL838" s="16"/>
      <c r="CM838" s="16"/>
      <c r="CN838" s="16"/>
      <c r="CO838" s="16"/>
      <c r="CP838" s="16"/>
      <c r="CQ838" s="16"/>
      <c r="CR838" s="16"/>
      <c r="CS838" s="16"/>
      <c r="CT838" s="16"/>
      <c r="CU838" s="16"/>
      <c r="CV838" s="16"/>
      <c r="CW838" s="16"/>
      <c r="CX838" s="16"/>
      <c r="CY838" s="16"/>
      <c r="CZ838" s="16"/>
      <c r="DA838" s="16"/>
      <c r="DB838" s="16"/>
      <c r="DC838" s="16"/>
      <c r="DD838" s="16"/>
      <c r="DE838" s="16"/>
      <c r="DF838" s="16"/>
      <c r="DG838" s="16"/>
      <c r="DH838" s="16"/>
      <c r="DI838" s="16"/>
      <c r="DJ838" s="16"/>
      <c r="DK838" s="16"/>
      <c r="LK838" t="s">
        <v>18</v>
      </c>
      <c r="LL838">
        <v>37</v>
      </c>
      <c r="LM838" t="s">
        <v>12</v>
      </c>
    </row>
    <row r="839" spans="1:325" ht="15.75" thickBot="1" x14ac:dyDescent="0.3">
      <c r="A839" s="9" t="s">
        <v>12</v>
      </c>
      <c r="B839" s="10" t="s">
        <v>62</v>
      </c>
      <c r="C839" s="10" t="s">
        <v>37</v>
      </c>
      <c r="D839" s="11">
        <v>44643.739583333336</v>
      </c>
      <c r="E839" s="11">
        <f>DATE(YEAR($D839),MONTH($D839)-1,DAY($D839))</f>
        <v>44615</v>
      </c>
      <c r="F839" s="11">
        <f>DATE(YEAR($E839),MONTH($E839),DAY($E839)+$LL839*30.4/650)</f>
        <v>45456</v>
      </c>
      <c r="G839" s="11">
        <f>DATE(YEAR($F839),MONTH($F839),DAY($F839)+$LL839*30.4/650)</f>
        <v>46297</v>
      </c>
      <c r="H839" s="11">
        <f>DATE(YEAR($G839),MONTH($G839),DAY($G839)+$LL839*30.4/650)</f>
        <v>47138</v>
      </c>
      <c r="I839" s="11">
        <f>DATE(YEAR($H839),MONTH($H839),DAY($H839)+$LL839*30.4/650)</f>
        <v>47979</v>
      </c>
      <c r="J839" s="12">
        <f>DATE(YEAR($I839),MONTH($I839),DAY($I839)+$LL839*30.4/650)</f>
        <v>48820</v>
      </c>
      <c r="K839" s="15"/>
      <c r="L839" s="16"/>
      <c r="M839" s="16"/>
      <c r="N839" s="16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  <c r="AF839" s="16"/>
      <c r="AG839" s="16"/>
      <c r="AH839" s="16"/>
      <c r="AI839" s="16"/>
      <c r="AJ839" s="16"/>
      <c r="AK839" s="16"/>
      <c r="AL839" s="16"/>
      <c r="AM839" s="16"/>
      <c r="AN839" s="16"/>
      <c r="AO839" s="16"/>
      <c r="AP839" s="16"/>
      <c r="AQ839" s="16"/>
      <c r="AR839" s="16"/>
      <c r="AS839" s="16"/>
      <c r="AT839" s="16"/>
      <c r="AU839" s="16"/>
      <c r="AV839" s="16"/>
      <c r="AW839" s="16"/>
      <c r="AX839" s="16"/>
      <c r="AY839" s="16"/>
      <c r="AZ839" s="16"/>
      <c r="BA839" s="16"/>
      <c r="BB839" s="16"/>
      <c r="BC839" s="16"/>
      <c r="BD839" s="16"/>
      <c r="BE839" s="16"/>
      <c r="BF839" s="16"/>
      <c r="BG839" s="16"/>
      <c r="BH839" s="16"/>
      <c r="BI839" s="16"/>
      <c r="BJ839" s="16"/>
      <c r="BK839" s="16"/>
      <c r="BL839" s="16"/>
      <c r="BM839" s="16"/>
      <c r="BN839" s="16"/>
      <c r="BO839" s="16"/>
      <c r="BP839" s="16"/>
      <c r="BQ839" s="16"/>
      <c r="BR839" s="16"/>
      <c r="BS839" s="16"/>
      <c r="BT839" s="16"/>
      <c r="BU839" s="16"/>
      <c r="BV839" s="16"/>
      <c r="BW839" s="16"/>
      <c r="BX839" s="16"/>
      <c r="BY839" s="16"/>
      <c r="BZ839" s="16"/>
      <c r="CA839" s="16"/>
      <c r="CB839" s="16"/>
      <c r="CC839" s="16"/>
      <c r="CD839" s="16"/>
      <c r="CE839" s="16"/>
      <c r="CF839" s="16"/>
      <c r="CG839" s="16"/>
      <c r="CH839" s="16"/>
      <c r="CI839" s="16"/>
      <c r="CJ839" s="16"/>
      <c r="CK839" s="16"/>
      <c r="CL839" s="16"/>
      <c r="CM839" s="16"/>
      <c r="CN839" s="16"/>
      <c r="CO839" s="16"/>
      <c r="CP839" s="16"/>
      <c r="CQ839" s="16"/>
      <c r="CR839" s="16"/>
      <c r="CS839" s="16"/>
      <c r="CT839" s="16"/>
      <c r="CU839" s="16"/>
      <c r="CV839" s="16"/>
      <c r="CW839" s="16"/>
      <c r="CX839" s="16"/>
      <c r="CY839" s="16"/>
      <c r="CZ839" s="16"/>
      <c r="DA839" s="16"/>
      <c r="DB839" s="16"/>
      <c r="DC839" s="16"/>
      <c r="DD839" s="16"/>
      <c r="DE839" s="16"/>
      <c r="DF839" s="16"/>
      <c r="DG839" s="16"/>
      <c r="DH839" s="16"/>
      <c r="DI839" s="16"/>
      <c r="DJ839" s="16"/>
      <c r="DK839" s="16"/>
      <c r="LK839" t="s">
        <v>28</v>
      </c>
      <c r="LL839">
        <v>18000</v>
      </c>
      <c r="LM839" t="s">
        <v>12</v>
      </c>
    </row>
    <row r="840" spans="1:325" ht="15.75" thickBot="1" x14ac:dyDescent="0.3">
      <c r="A840" s="9" t="s">
        <v>12</v>
      </c>
      <c r="B840" s="10" t="s">
        <v>62</v>
      </c>
      <c r="C840" s="10" t="s">
        <v>40</v>
      </c>
      <c r="D840" s="11">
        <v>47859.595833333333</v>
      </c>
      <c r="E840" s="11">
        <f>DATE(YEAR($D840),MONTH($D840)-2,DAY($D840))</f>
        <v>47798</v>
      </c>
      <c r="F840" s="11">
        <f>DATE(YEAR($E840)+$LL840,MONTH($E840),DAY($E840))</f>
        <v>52181</v>
      </c>
      <c r="G840" s="11">
        <f>DATE(YEAR($F840)+$LL840,MONTH($F840),DAY($F840))</f>
        <v>56564</v>
      </c>
      <c r="H840" s="11">
        <f>DATE(YEAR($G840)+$LL840,MONTH($G840),DAY($G840))</f>
        <v>60947</v>
      </c>
      <c r="I840" s="11">
        <f>DATE(YEAR($H840)+$LL840,MONTH($H840),DAY($H840))</f>
        <v>65330</v>
      </c>
      <c r="J840" s="12">
        <f>DATE(YEAR($I840)+$LL840,MONTH($I840),DAY($I840))</f>
        <v>69713</v>
      </c>
      <c r="K840" s="15"/>
      <c r="L840" s="16"/>
      <c r="M840" s="16"/>
      <c r="N840" s="16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  <c r="AF840" s="16"/>
      <c r="AG840" s="16"/>
      <c r="AH840" s="16"/>
      <c r="AI840" s="16"/>
      <c r="AJ840" s="16"/>
      <c r="AK840" s="16"/>
      <c r="AL840" s="16"/>
      <c r="AM840" s="16"/>
      <c r="AN840" s="16"/>
      <c r="AO840" s="16"/>
      <c r="AP840" s="16"/>
      <c r="AQ840" s="16"/>
      <c r="AR840" s="16"/>
      <c r="AS840" s="16"/>
      <c r="AT840" s="16"/>
      <c r="AU840" s="16"/>
      <c r="AV840" s="16"/>
      <c r="AW840" s="16"/>
      <c r="AX840" s="16"/>
      <c r="AY840" s="16"/>
      <c r="AZ840" s="16"/>
      <c r="BA840" s="16"/>
      <c r="BB840" s="16"/>
      <c r="BC840" s="16"/>
      <c r="BD840" s="16"/>
      <c r="BE840" s="16"/>
      <c r="BF840" s="16"/>
      <c r="BG840" s="16"/>
      <c r="BH840" s="16"/>
      <c r="BI840" s="16"/>
      <c r="BJ840" s="16"/>
      <c r="BK840" s="16"/>
      <c r="BL840" s="16"/>
      <c r="BM840" s="16"/>
      <c r="BN840" s="16"/>
      <c r="BO840" s="16"/>
      <c r="BP840" s="16"/>
      <c r="BQ840" s="16"/>
      <c r="BR840" s="16"/>
      <c r="BS840" s="16"/>
      <c r="BT840" s="16"/>
      <c r="BU840" s="16"/>
      <c r="BV840" s="16"/>
      <c r="BW840" s="16"/>
      <c r="BX840" s="16"/>
      <c r="BY840" s="16"/>
      <c r="BZ840" s="16"/>
      <c r="CA840" s="16"/>
      <c r="CB840" s="16"/>
      <c r="CC840" s="16"/>
      <c r="CD840" s="16"/>
      <c r="CE840" s="16"/>
      <c r="CF840" s="16"/>
      <c r="CG840" s="16"/>
      <c r="CH840" s="16"/>
      <c r="CI840" s="16"/>
      <c r="CJ840" s="16"/>
      <c r="CK840" s="16"/>
      <c r="CL840" s="16"/>
      <c r="CM840" s="16"/>
      <c r="CN840" s="16"/>
      <c r="CO840" s="16"/>
      <c r="CP840" s="16"/>
      <c r="CQ840" s="16"/>
      <c r="CR840" s="16"/>
      <c r="CS840" s="16"/>
      <c r="CT840" s="16"/>
      <c r="CU840" s="16"/>
      <c r="CV840" s="16"/>
      <c r="CW840" s="16"/>
      <c r="CX840" s="16"/>
      <c r="CY840" s="16"/>
      <c r="CZ840" s="16"/>
      <c r="DA840" s="16"/>
      <c r="DB840" s="16"/>
      <c r="DC840" s="16"/>
      <c r="DD840" s="16"/>
      <c r="DE840" s="16"/>
      <c r="DF840" s="16"/>
      <c r="DG840" s="16"/>
      <c r="DH840" s="16"/>
      <c r="DI840" s="16"/>
      <c r="DJ840" s="16"/>
      <c r="DK840" s="16"/>
      <c r="LK840" t="s">
        <v>16</v>
      </c>
      <c r="LL840">
        <v>12</v>
      </c>
      <c r="LM840" t="s">
        <v>12</v>
      </c>
    </row>
    <row r="841" spans="1:325" ht="15.75" thickBot="1" x14ac:dyDescent="0.3">
      <c r="A841" s="9" t="s">
        <v>12</v>
      </c>
      <c r="B841" s="10" t="s">
        <v>62</v>
      </c>
      <c r="C841" s="10" t="s">
        <v>41</v>
      </c>
      <c r="D841" s="11">
        <v>44248.767361111109</v>
      </c>
      <c r="E841" s="11">
        <f>DATE(YEAR($D841),MONTH($D841)-1,DAY($D841))</f>
        <v>44217</v>
      </c>
      <c r="F841" s="11">
        <f>DATE(YEAR($E841),MONTH($E841),DAY($E841)+$LL841*30.4/10000)</f>
        <v>44946</v>
      </c>
      <c r="G841" s="11">
        <f>DATE(YEAR($F841),MONTH($F841),DAY($F841)+$LL841*30.4/10000)</f>
        <v>45675</v>
      </c>
      <c r="H841" s="11">
        <f>DATE(YEAR($G841),MONTH($G841),DAY($G841)+$LL841*30.4/10000)</f>
        <v>46404</v>
      </c>
      <c r="I841" s="11">
        <f>DATE(YEAR($H841),MONTH($H841),DAY($H841)+$LL841*30.4/10000)</f>
        <v>47133</v>
      </c>
      <c r="J841" s="12">
        <f>DATE(YEAR($I841),MONTH($I841),DAY($I841)+$LL841*30.4/10000)</f>
        <v>47862</v>
      </c>
      <c r="K841" s="15"/>
      <c r="L841" s="16"/>
      <c r="M841" s="16"/>
      <c r="N841" s="16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  <c r="AF841" s="16"/>
      <c r="AG841" s="16"/>
      <c r="AH841" s="16"/>
      <c r="AI841" s="16"/>
      <c r="AJ841" s="16"/>
      <c r="AK841" s="16"/>
      <c r="AL841" s="16"/>
      <c r="AM841" s="16"/>
      <c r="AN841" s="16"/>
      <c r="AO841" s="16"/>
      <c r="AP841" s="16"/>
      <c r="AQ841" s="16"/>
      <c r="AR841" s="16"/>
      <c r="AS841" s="16"/>
      <c r="AT841" s="16"/>
      <c r="AU841" s="16"/>
      <c r="AV841" s="16"/>
      <c r="AW841" s="16"/>
      <c r="AX841" s="16"/>
      <c r="AY841" s="16"/>
      <c r="AZ841" s="16"/>
      <c r="BA841" s="16"/>
      <c r="BB841" s="16"/>
      <c r="BC841" s="16"/>
      <c r="BD841" s="16"/>
      <c r="BE841" s="16"/>
      <c r="BF841" s="16"/>
      <c r="BG841" s="16"/>
      <c r="BH841" s="16"/>
      <c r="BI841" s="16"/>
      <c r="BJ841" s="16"/>
      <c r="BK841" s="16"/>
      <c r="BL841" s="16">
        <v>1</v>
      </c>
      <c r="BM841" s="16"/>
      <c r="BN841" s="16"/>
      <c r="BO841" s="16"/>
      <c r="BP841" s="16"/>
      <c r="BQ841" s="16"/>
      <c r="BR841" s="16"/>
      <c r="BS841" s="16"/>
      <c r="BT841" s="16"/>
      <c r="BU841" s="16"/>
      <c r="BV841" s="16"/>
      <c r="BW841" s="16"/>
      <c r="BX841" s="16"/>
      <c r="BY841" s="16"/>
      <c r="BZ841" s="16"/>
      <c r="CA841" s="16"/>
      <c r="CB841" s="16"/>
      <c r="CC841" s="16"/>
      <c r="CD841" s="16"/>
      <c r="CE841" s="16"/>
      <c r="CF841" s="16"/>
      <c r="CG841" s="16"/>
      <c r="CH841" s="16"/>
      <c r="CI841" s="16"/>
      <c r="CJ841" s="16"/>
      <c r="CK841" s="16"/>
      <c r="CL841" s="16"/>
      <c r="CM841" s="16"/>
      <c r="CN841" s="16"/>
      <c r="CO841" s="16"/>
      <c r="CP841" s="16"/>
      <c r="CQ841" s="16"/>
      <c r="CR841" s="16"/>
      <c r="CS841" s="16"/>
      <c r="CT841" s="16"/>
      <c r="CU841" s="16"/>
      <c r="CV841" s="16"/>
      <c r="CW841" s="16"/>
      <c r="CX841" s="16"/>
      <c r="CY841" s="16"/>
      <c r="CZ841" s="16"/>
      <c r="DA841" s="16"/>
      <c r="DB841" s="16"/>
      <c r="DC841" s="16"/>
      <c r="DD841" s="16"/>
      <c r="DE841" s="16"/>
      <c r="DF841" s="16"/>
      <c r="DG841" s="16"/>
      <c r="DH841" s="16"/>
      <c r="DI841" s="16"/>
      <c r="DJ841" s="16"/>
      <c r="DK841" s="16"/>
      <c r="LK841" t="s">
        <v>15</v>
      </c>
      <c r="LL841">
        <v>240000</v>
      </c>
      <c r="LM841" t="s">
        <v>12</v>
      </c>
    </row>
    <row r="842" spans="1:325" ht="15.75" thickBot="1" x14ac:dyDescent="0.3">
      <c r="A842" s="9" t="s">
        <v>12</v>
      </c>
      <c r="B842" s="10" t="s">
        <v>62</v>
      </c>
      <c r="C842" s="10" t="s">
        <v>42</v>
      </c>
      <c r="D842" s="11">
        <v>45674.654166666667</v>
      </c>
      <c r="E842" s="11">
        <f>DATE(YEAR($D842),MONTH($D842)-1,DAY($D842))</f>
        <v>45643</v>
      </c>
      <c r="F842" s="11">
        <f>DATE(YEAR($E842)+$LL842,MONTH($E842),DAY($E842))</f>
        <v>48565</v>
      </c>
      <c r="G842" s="11">
        <f>DATE(YEAR($F842)+$LL842,MONTH($F842),DAY($F842))</f>
        <v>51487</v>
      </c>
      <c r="H842" s="11">
        <f>DATE(YEAR($G842)+$LL842,MONTH($G842),DAY($G842))</f>
        <v>54409</v>
      </c>
      <c r="I842" s="11">
        <f>DATE(YEAR($H842)+$LL842,MONTH($H842),DAY($H842))</f>
        <v>57331</v>
      </c>
      <c r="J842" s="12">
        <f>DATE(YEAR($I842)+$LL842,MONTH($I842),DAY($I842))</f>
        <v>60253</v>
      </c>
      <c r="K842" s="15"/>
      <c r="L842" s="16"/>
      <c r="M842" s="16"/>
      <c r="N842" s="16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  <c r="AF842" s="16"/>
      <c r="AG842" s="16"/>
      <c r="AH842" s="16"/>
      <c r="AI842" s="16"/>
      <c r="AJ842" s="16"/>
      <c r="AK842" s="16"/>
      <c r="AL842" s="16"/>
      <c r="AM842" s="16"/>
      <c r="AN842" s="16"/>
      <c r="AO842" s="16"/>
      <c r="AP842" s="16"/>
      <c r="AQ842" s="16"/>
      <c r="AR842" s="16"/>
      <c r="AS842" s="16"/>
      <c r="AT842" s="16"/>
      <c r="AU842" s="16"/>
      <c r="AV842" s="16"/>
      <c r="AW842" s="16"/>
      <c r="AX842" s="16"/>
      <c r="AY842" s="16"/>
      <c r="AZ842" s="16"/>
      <c r="BA842" s="16"/>
      <c r="BB842" s="16"/>
      <c r="BC842" s="16"/>
      <c r="BD842" s="16"/>
      <c r="BE842" s="16"/>
      <c r="BF842" s="16"/>
      <c r="BG842" s="16"/>
      <c r="BH842" s="16"/>
      <c r="BI842" s="16"/>
      <c r="BJ842" s="16"/>
      <c r="BK842" s="16"/>
      <c r="BL842" s="16"/>
      <c r="BM842" s="16"/>
      <c r="BN842" s="16"/>
      <c r="BO842" s="16"/>
      <c r="BP842" s="16"/>
      <c r="BQ842" s="16"/>
      <c r="BR842" s="16"/>
      <c r="BS842" s="16"/>
      <c r="BT842" s="16"/>
      <c r="BU842" s="16"/>
      <c r="BV842" s="16"/>
      <c r="BW842" s="16"/>
      <c r="BX842" s="16"/>
      <c r="BY842" s="16"/>
      <c r="BZ842" s="16"/>
      <c r="CA842" s="16"/>
      <c r="CB842" s="16"/>
      <c r="CC842" s="16"/>
      <c r="CD842" s="16"/>
      <c r="CE842" s="16"/>
      <c r="CF842" s="16"/>
      <c r="CG842" s="16"/>
      <c r="CH842" s="16"/>
      <c r="CI842" s="16"/>
      <c r="CJ842" s="16"/>
      <c r="CK842" s="16"/>
      <c r="CL842" s="16"/>
      <c r="CM842" s="16"/>
      <c r="CN842" s="16"/>
      <c r="CO842" s="16"/>
      <c r="CP842" s="16"/>
      <c r="CQ842" s="16"/>
      <c r="CR842" s="16"/>
      <c r="CS842" s="16"/>
      <c r="CT842" s="16"/>
      <c r="CU842" s="16"/>
      <c r="CV842" s="16"/>
      <c r="CW842" s="16"/>
      <c r="CX842" s="16"/>
      <c r="CY842" s="16"/>
      <c r="CZ842" s="16"/>
      <c r="DA842" s="16"/>
      <c r="DB842" s="16"/>
      <c r="DC842" s="16"/>
      <c r="DD842" s="16"/>
      <c r="DE842" s="16"/>
      <c r="DF842" s="16"/>
      <c r="DG842" s="16"/>
      <c r="DH842" s="16"/>
      <c r="DI842" s="16"/>
      <c r="DJ842" s="16"/>
      <c r="DK842" s="16"/>
      <c r="LK842" t="s">
        <v>16</v>
      </c>
      <c r="LL842">
        <v>8</v>
      </c>
      <c r="LM842" t="s">
        <v>12</v>
      </c>
    </row>
    <row r="843" spans="1:325" ht="15.75" thickBot="1" x14ac:dyDescent="0.3">
      <c r="A843" s="9" t="s">
        <v>12</v>
      </c>
      <c r="B843" s="10" t="s">
        <v>62</v>
      </c>
      <c r="C843" s="10" t="s">
        <v>32</v>
      </c>
      <c r="D843" s="11">
        <v>44248.767361111109</v>
      </c>
      <c r="E843" s="11">
        <f>DATE(YEAR($D843),MONTH($D843)-1,DAY($D843))</f>
        <v>44217</v>
      </c>
      <c r="F843" s="11">
        <f>DATE(YEAR($E843),MONTH($E843),DAY($E843)+$LL843*30.4/10000)</f>
        <v>44946</v>
      </c>
      <c r="G843" s="11">
        <f>DATE(YEAR($F843),MONTH($F843),DAY($F843)+$LL843*30.4/10000)</f>
        <v>45675</v>
      </c>
      <c r="H843" s="11">
        <f>DATE(YEAR($G843),MONTH($G843),DAY($G843)+$LL843*30.4/10000)</f>
        <v>46404</v>
      </c>
      <c r="I843" s="11">
        <f>DATE(YEAR($H843),MONTH($H843),DAY($H843)+$LL843*30.4/10000)</f>
        <v>47133</v>
      </c>
      <c r="J843" s="12">
        <f>DATE(YEAR($I843),MONTH($I843),DAY($I843)+$LL843*30.4/10000)</f>
        <v>47862</v>
      </c>
      <c r="K843" s="15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  <c r="AF843" s="16"/>
      <c r="AG843" s="16"/>
      <c r="AH843" s="16"/>
      <c r="AI843" s="16"/>
      <c r="AJ843" s="16"/>
      <c r="AK843" s="16"/>
      <c r="AL843" s="16"/>
      <c r="AM843" s="16"/>
      <c r="AN843" s="16"/>
      <c r="AO843" s="16"/>
      <c r="AP843" s="16"/>
      <c r="AQ843" s="16"/>
      <c r="AR843" s="16"/>
      <c r="AS843" s="16"/>
      <c r="AT843" s="16"/>
      <c r="AU843" s="16"/>
      <c r="AV843" s="16"/>
      <c r="AW843" s="16"/>
      <c r="AX843" s="16"/>
      <c r="AY843" s="16"/>
      <c r="AZ843" s="16"/>
      <c r="BA843" s="16"/>
      <c r="BB843" s="16"/>
      <c r="BC843" s="16"/>
      <c r="BD843" s="16"/>
      <c r="BE843" s="16"/>
      <c r="BF843" s="16"/>
      <c r="BG843" s="16"/>
      <c r="BH843" s="16"/>
      <c r="BI843" s="16"/>
      <c r="BJ843" s="16"/>
      <c r="BK843" s="16"/>
      <c r="BL843" s="16">
        <v>1</v>
      </c>
      <c r="BM843" s="16"/>
      <c r="BN843" s="16"/>
      <c r="BO843" s="16"/>
      <c r="BP843" s="16"/>
      <c r="BQ843" s="16"/>
      <c r="BR843" s="16"/>
      <c r="BS843" s="16"/>
      <c r="BT843" s="16"/>
      <c r="BU843" s="16"/>
      <c r="BV843" s="16"/>
      <c r="BW843" s="16"/>
      <c r="BX843" s="16"/>
      <c r="BY843" s="16"/>
      <c r="BZ843" s="16"/>
      <c r="CA843" s="16"/>
      <c r="CB843" s="16"/>
      <c r="CC843" s="16"/>
      <c r="CD843" s="16"/>
      <c r="CE843" s="16"/>
      <c r="CF843" s="16"/>
      <c r="CG843" s="16"/>
      <c r="CH843" s="16"/>
      <c r="CI843" s="16"/>
      <c r="CJ843" s="16"/>
      <c r="CK843" s="16"/>
      <c r="CL843" s="16"/>
      <c r="CM843" s="16"/>
      <c r="CN843" s="16"/>
      <c r="CO843" s="16"/>
      <c r="CP843" s="16"/>
      <c r="CQ843" s="16"/>
      <c r="CR843" s="16"/>
      <c r="CS843" s="16"/>
      <c r="CT843" s="16"/>
      <c r="CU843" s="16"/>
      <c r="CV843" s="16"/>
      <c r="CW843" s="16"/>
      <c r="CX843" s="16"/>
      <c r="CY843" s="16"/>
      <c r="CZ843" s="16"/>
      <c r="DA843" s="16"/>
      <c r="DB843" s="16"/>
      <c r="DC843" s="16"/>
      <c r="DD843" s="16"/>
      <c r="DE843" s="16"/>
      <c r="DF843" s="16"/>
      <c r="DG843" s="16"/>
      <c r="DH843" s="16"/>
      <c r="DI843" s="16"/>
      <c r="DJ843" s="16"/>
      <c r="DK843" s="16"/>
      <c r="LK843" t="s">
        <v>15</v>
      </c>
      <c r="LL843">
        <v>240000</v>
      </c>
      <c r="LM843" t="s">
        <v>12</v>
      </c>
    </row>
    <row r="844" spans="1:325" ht="15.75" thickBot="1" x14ac:dyDescent="0.3">
      <c r="A844" s="9" t="s">
        <v>12</v>
      </c>
      <c r="B844" s="10" t="s">
        <v>62</v>
      </c>
      <c r="C844" s="10" t="s">
        <v>33</v>
      </c>
      <c r="D844" s="11">
        <v>44427.177083333336</v>
      </c>
      <c r="E844" s="11">
        <f>DATE(YEAR($D844),MONTH($D844)-1,DAY($D844))</f>
        <v>44396</v>
      </c>
      <c r="F844" s="11">
        <f>DATE(YEAR($E844),MONTH($E844),DAY($E844)+$LL844/10)</f>
        <v>44996</v>
      </c>
      <c r="G844" s="11">
        <f>DATE(YEAR($F844),MONTH($F844),DAY($F844)+$LL844/10)</f>
        <v>45596</v>
      </c>
      <c r="H844" s="11">
        <f>DATE(YEAR($G844),MONTH($G844),DAY($G844)+$LL844/10)</f>
        <v>46196</v>
      </c>
      <c r="I844" s="11">
        <f>DATE(YEAR($H844),MONTH($H844),DAY($H844)+$LL844/10)</f>
        <v>46796</v>
      </c>
      <c r="J844" s="12">
        <f>DATE(YEAR($I844),MONTH($I844),DAY($I844)+$LL844/10)</f>
        <v>47396</v>
      </c>
      <c r="K844" s="15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16"/>
      <c r="AH844" s="16"/>
      <c r="AI844" s="16"/>
      <c r="AJ844" s="16"/>
      <c r="AK844" s="16"/>
      <c r="AL844" s="16"/>
      <c r="AM844" s="16"/>
      <c r="AN844" s="16"/>
      <c r="AO844" s="16"/>
      <c r="AP844" s="16"/>
      <c r="AQ844" s="16"/>
      <c r="AR844" s="16"/>
      <c r="AS844" s="16"/>
      <c r="AT844" s="16"/>
      <c r="AU844" s="16"/>
      <c r="AV844" s="16"/>
      <c r="AW844" s="16"/>
      <c r="AX844" s="16"/>
      <c r="AY844" s="16"/>
      <c r="AZ844" s="16"/>
      <c r="BA844" s="16"/>
      <c r="BB844" s="16"/>
      <c r="BC844" s="16"/>
      <c r="BD844" s="16"/>
      <c r="BE844" s="16"/>
      <c r="BF844" s="16"/>
      <c r="BG844" s="16"/>
      <c r="BH844" s="16"/>
      <c r="BI844" s="16"/>
      <c r="BJ844" s="16"/>
      <c r="BK844" s="16"/>
      <c r="BL844" s="16"/>
      <c r="BM844" s="16"/>
      <c r="BN844" s="16"/>
      <c r="BO844" s="16"/>
      <c r="BP844" s="16"/>
      <c r="BQ844" s="16"/>
      <c r="BR844" s="16"/>
      <c r="BS844" s="16"/>
      <c r="BT844" s="16"/>
      <c r="BU844" s="16"/>
      <c r="BV844" s="16"/>
      <c r="BW844" s="16"/>
      <c r="BX844" s="16"/>
      <c r="BY844" s="16"/>
      <c r="BZ844" s="16"/>
      <c r="CA844" s="16"/>
      <c r="CB844" s="16"/>
      <c r="CC844" s="16"/>
      <c r="CD844" s="16"/>
      <c r="CE844" s="16"/>
      <c r="CF844" s="16"/>
      <c r="CG844" s="16"/>
      <c r="CH844" s="16"/>
      <c r="CI844" s="16"/>
      <c r="CJ844" s="16"/>
      <c r="CK844" s="16"/>
      <c r="CL844" s="16">
        <v>1</v>
      </c>
      <c r="CM844" s="16"/>
      <c r="CN844" s="16"/>
      <c r="CO844" s="16"/>
      <c r="CP844" s="16"/>
      <c r="CQ844" s="16"/>
      <c r="CR844" s="16"/>
      <c r="CS844" s="16"/>
      <c r="CT844" s="16"/>
      <c r="CU844" s="16"/>
      <c r="CV844" s="16"/>
      <c r="CW844" s="16"/>
      <c r="CX844" s="16"/>
      <c r="CY844" s="16"/>
      <c r="CZ844" s="16"/>
      <c r="DA844" s="16"/>
      <c r="DB844" s="16"/>
      <c r="DC844" s="16"/>
      <c r="DD844" s="16"/>
      <c r="DE844" s="16"/>
      <c r="DF844" s="16"/>
      <c r="DG844" s="16"/>
      <c r="DH844" s="16"/>
      <c r="DI844" s="16"/>
      <c r="DJ844" s="16"/>
      <c r="DK844" s="16"/>
      <c r="LK844" t="s">
        <v>21</v>
      </c>
      <c r="LL844">
        <v>6000</v>
      </c>
      <c r="LM844" t="s">
        <v>12</v>
      </c>
    </row>
    <row r="845" spans="1:325" ht="15.75" thickBot="1" x14ac:dyDescent="0.3">
      <c r="A845" s="9" t="s">
        <v>12</v>
      </c>
      <c r="B845" s="10" t="s">
        <v>62</v>
      </c>
      <c r="C845" s="10" t="s">
        <v>33</v>
      </c>
      <c r="D845" s="11">
        <v>44144.334027777775</v>
      </c>
      <c r="E845" s="11">
        <f>DATE(YEAR($D845),MONTH($D845)-1,DAY($D845))</f>
        <v>44113</v>
      </c>
      <c r="F845" s="11">
        <f>DATE(YEAR($E845),MONTH($E845),DAY($E845)+$LL845/10)</f>
        <v>44713</v>
      </c>
      <c r="G845" s="11">
        <f>DATE(YEAR($F845),MONTH($F845),DAY($F845)+$LL845/10)</f>
        <v>45313</v>
      </c>
      <c r="H845" s="11">
        <f>DATE(YEAR($G845),MONTH($G845),DAY($G845)+$LL845/10)</f>
        <v>45913</v>
      </c>
      <c r="I845" s="11">
        <f>DATE(YEAR($H845),MONTH($H845),DAY($H845)+$LL845/10)</f>
        <v>46513</v>
      </c>
      <c r="J845" s="12">
        <f>DATE(YEAR($I845),MONTH($I845),DAY($I845)+$LL845/10)</f>
        <v>47113</v>
      </c>
      <c r="K845" s="15"/>
      <c r="L845" s="16"/>
      <c r="M845" s="16"/>
      <c r="N845" s="16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  <c r="AF845" s="16"/>
      <c r="AG845" s="16"/>
      <c r="AH845" s="16"/>
      <c r="AI845" s="16"/>
      <c r="AJ845" s="16"/>
      <c r="AK845" s="16"/>
      <c r="AL845" s="16"/>
      <c r="AM845" s="16"/>
      <c r="AN845" s="16"/>
      <c r="AO845" s="16"/>
      <c r="AP845" s="16"/>
      <c r="AQ845" s="16"/>
      <c r="AR845" s="16"/>
      <c r="AS845" s="16"/>
      <c r="AT845" s="16"/>
      <c r="AU845" s="16"/>
      <c r="AV845" s="16"/>
      <c r="AW845" s="16">
        <v>1</v>
      </c>
      <c r="AX845" s="16"/>
      <c r="AY845" s="16"/>
      <c r="AZ845" s="16"/>
      <c r="BA845" s="16"/>
      <c r="BB845" s="16"/>
      <c r="BC845" s="16"/>
      <c r="BD845" s="16"/>
      <c r="BE845" s="16"/>
      <c r="BF845" s="16"/>
      <c r="BG845" s="16"/>
      <c r="BH845" s="16"/>
      <c r="BI845" s="16"/>
      <c r="BJ845" s="16"/>
      <c r="BK845" s="16"/>
      <c r="BL845" s="16"/>
      <c r="BM845" s="16"/>
      <c r="BN845" s="16"/>
      <c r="BO845" s="16"/>
      <c r="BP845" s="16"/>
      <c r="BQ845" s="16"/>
      <c r="BR845" s="16"/>
      <c r="BS845" s="16"/>
      <c r="BT845" s="16"/>
      <c r="BU845" s="16"/>
      <c r="BV845" s="16"/>
      <c r="BW845" s="16"/>
      <c r="BX845" s="16"/>
      <c r="BY845" s="16"/>
      <c r="BZ845" s="16"/>
      <c r="CA845" s="16"/>
      <c r="CB845" s="16"/>
      <c r="CC845" s="16"/>
      <c r="CD845" s="16"/>
      <c r="CE845" s="16"/>
      <c r="CF845" s="16"/>
      <c r="CG845" s="16"/>
      <c r="CH845" s="16"/>
      <c r="CI845" s="16"/>
      <c r="CJ845" s="16"/>
      <c r="CK845" s="16"/>
      <c r="CL845" s="16"/>
      <c r="CM845" s="16"/>
      <c r="CN845" s="16"/>
      <c r="CO845" s="16"/>
      <c r="CP845" s="16"/>
      <c r="CQ845" s="16"/>
      <c r="CR845" s="16"/>
      <c r="CS845" s="16"/>
      <c r="CT845" s="16"/>
      <c r="CU845" s="16"/>
      <c r="CV845" s="16"/>
      <c r="CW845" s="16"/>
      <c r="CX845" s="16"/>
      <c r="CY845" s="16"/>
      <c r="CZ845" s="16"/>
      <c r="DA845" s="16"/>
      <c r="DB845" s="16"/>
      <c r="DC845" s="16"/>
      <c r="DD845" s="16"/>
      <c r="DE845" s="16"/>
      <c r="DF845" s="16"/>
      <c r="DG845" s="16"/>
      <c r="DH845" s="16"/>
      <c r="DI845" s="16"/>
      <c r="DJ845" s="16"/>
      <c r="DK845" s="16"/>
      <c r="LK845" t="s">
        <v>21</v>
      </c>
      <c r="LL845">
        <v>6000</v>
      </c>
      <c r="LM845" t="s">
        <v>12</v>
      </c>
    </row>
    <row r="846" spans="1:325" ht="15.75" thickBot="1" x14ac:dyDescent="0.3">
      <c r="A846" s="9" t="s">
        <v>12</v>
      </c>
      <c r="B846" s="10" t="s">
        <v>62</v>
      </c>
      <c r="C846" s="10" t="s">
        <v>34</v>
      </c>
      <c r="D846" s="11">
        <v>44333.592361111114</v>
      </c>
      <c r="E846" s="11">
        <f>DATE(YEAR($D846),MONTH($D846),DAY($D846)-7)</f>
        <v>44326</v>
      </c>
      <c r="F846" s="11">
        <f>DATE(YEAR($E846),MONTH($E846)+$LL846,DAY($E846))</f>
        <v>45453</v>
      </c>
      <c r="G846" s="11">
        <f>DATE(YEAR($F846),MONTH($F846)+$LL846,DAY($F846))</f>
        <v>46578</v>
      </c>
      <c r="H846" s="11">
        <f>DATE(YEAR($G846),MONTH($G846)+$LL846,DAY($G846))</f>
        <v>47705</v>
      </c>
      <c r="I846" s="11">
        <f>DATE(YEAR($H846),MONTH($H846)+$LL846,DAY($H846))</f>
        <v>48832</v>
      </c>
      <c r="J846" s="12">
        <f>DATE(YEAR($I846),MONTH($I846)+$LL846,DAY($I846))</f>
        <v>49958</v>
      </c>
      <c r="K846" s="15"/>
      <c r="L846" s="16"/>
      <c r="M846" s="16"/>
      <c r="N846" s="16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  <c r="AF846" s="16"/>
      <c r="AG846" s="16"/>
      <c r="AH846" s="16"/>
      <c r="AI846" s="16"/>
      <c r="AJ846" s="16"/>
      <c r="AK846" s="16"/>
      <c r="AL846" s="16"/>
      <c r="AM846" s="16"/>
      <c r="AN846" s="16"/>
      <c r="AO846" s="16"/>
      <c r="AP846" s="16"/>
      <c r="AQ846" s="16"/>
      <c r="AR846" s="16"/>
      <c r="AS846" s="16"/>
      <c r="AT846" s="16"/>
      <c r="AU846" s="16"/>
      <c r="AV846" s="16"/>
      <c r="AW846" s="16"/>
      <c r="AX846" s="16"/>
      <c r="AY846" s="16"/>
      <c r="AZ846" s="16"/>
      <c r="BA846" s="16"/>
      <c r="BB846" s="16"/>
      <c r="BC846" s="16"/>
      <c r="BD846" s="16"/>
      <c r="BE846" s="16"/>
      <c r="BF846" s="16"/>
      <c r="BG846" s="16"/>
      <c r="BH846" s="16"/>
      <c r="BI846" s="16"/>
      <c r="BJ846" s="16"/>
      <c r="BK846" s="16"/>
      <c r="BL846" s="16"/>
      <c r="BM846" s="16"/>
      <c r="BN846" s="16"/>
      <c r="BO846" s="16"/>
      <c r="BP846" s="16"/>
      <c r="BQ846" s="16"/>
      <c r="BR846" s="16"/>
      <c r="BS846" s="16"/>
      <c r="BT846" s="16"/>
      <c r="BU846" s="16"/>
      <c r="BV846" s="16"/>
      <c r="BW846" s="16"/>
      <c r="BX846" s="16"/>
      <c r="BY846" s="16"/>
      <c r="BZ846" s="16"/>
      <c r="CA846" s="16"/>
      <c r="CB846" s="16">
        <v>1</v>
      </c>
      <c r="CC846" s="16"/>
      <c r="CD846" s="16"/>
      <c r="CE846" s="16"/>
      <c r="CF846" s="16"/>
      <c r="CG846" s="16"/>
      <c r="CH846" s="16"/>
      <c r="CI846" s="16"/>
      <c r="CJ846" s="16"/>
      <c r="CK846" s="16"/>
      <c r="CL846" s="16"/>
      <c r="CM846" s="16"/>
      <c r="CN846" s="16"/>
      <c r="CO846" s="16"/>
      <c r="CP846" s="16"/>
      <c r="CQ846" s="16"/>
      <c r="CR846" s="16"/>
      <c r="CS846" s="16"/>
      <c r="CT846" s="16"/>
      <c r="CU846" s="16"/>
      <c r="CV846" s="16"/>
      <c r="CW846" s="16"/>
      <c r="CX846" s="16"/>
      <c r="CY846" s="16"/>
      <c r="CZ846" s="16"/>
      <c r="DA846" s="16"/>
      <c r="DB846" s="16"/>
      <c r="DC846" s="16"/>
      <c r="DD846" s="16"/>
      <c r="DE846" s="16"/>
      <c r="DF846" s="16"/>
      <c r="DG846" s="16"/>
      <c r="DH846" s="16"/>
      <c r="DI846" s="16"/>
      <c r="DJ846" s="16"/>
      <c r="DK846" s="16"/>
      <c r="LK846" t="s">
        <v>18</v>
      </c>
      <c r="LL846">
        <v>37</v>
      </c>
      <c r="LM846" t="s">
        <v>12</v>
      </c>
    </row>
    <row r="847" spans="1:325" ht="15.75" thickBot="1" x14ac:dyDescent="0.3">
      <c r="A847" s="9" t="s">
        <v>12</v>
      </c>
      <c r="B847" s="10" t="s">
        <v>62</v>
      </c>
      <c r="C847" s="10" t="s">
        <v>30</v>
      </c>
      <c r="D847" s="11">
        <v>44003.129861111112</v>
      </c>
      <c r="E847" s="11">
        <f>DATE(YEAR($D847),MONTH($D847),DAY($D847)-7)</f>
        <v>43996</v>
      </c>
      <c r="F847" s="11">
        <f>DATE(YEAR($E847),MONTH($E847)+$LL847,DAY($E847))</f>
        <v>44391</v>
      </c>
      <c r="G847" s="11">
        <f>DATE(YEAR($F847),MONTH($F847)+$LL847,DAY($F847))</f>
        <v>44787</v>
      </c>
      <c r="H847" s="11">
        <f>DATE(YEAR($G847),MONTH($G847)+$LL847,DAY($G847))</f>
        <v>45183</v>
      </c>
      <c r="I847" s="11">
        <f>DATE(YEAR($H847),MONTH($H847)+$LL847,DAY($H847))</f>
        <v>45579</v>
      </c>
      <c r="J847" s="12">
        <f>DATE(YEAR($I847),MONTH($I847)+$LL847,DAY($I847))</f>
        <v>45975</v>
      </c>
      <c r="K847" s="15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  <c r="AF847" s="16">
        <v>1</v>
      </c>
      <c r="AG847" s="16"/>
      <c r="AH847" s="16"/>
      <c r="AI847" s="16"/>
      <c r="AJ847" s="16"/>
      <c r="AK847" s="16"/>
      <c r="AL847" s="16"/>
      <c r="AM847" s="16"/>
      <c r="AN847" s="16"/>
      <c r="AO847" s="16"/>
      <c r="AP847" s="16"/>
      <c r="AQ847" s="16"/>
      <c r="AR847" s="16"/>
      <c r="AS847" s="16"/>
      <c r="AT847" s="16"/>
      <c r="AU847" s="16"/>
      <c r="AV847" s="16"/>
      <c r="AW847" s="16"/>
      <c r="AX847" s="16"/>
      <c r="AY847" s="16"/>
      <c r="AZ847" s="16"/>
      <c r="BA847" s="16"/>
      <c r="BB847" s="16"/>
      <c r="BC847" s="16"/>
      <c r="BD847" s="16"/>
      <c r="BE847" s="16"/>
      <c r="BF847" s="16"/>
      <c r="BG847" s="16"/>
      <c r="BH847" s="16"/>
      <c r="BI847" s="16"/>
      <c r="BJ847" s="16"/>
      <c r="BK847" s="16"/>
      <c r="BL847" s="16"/>
      <c r="BM847" s="16"/>
      <c r="BN847" s="16"/>
      <c r="BO847" s="16"/>
      <c r="BP847" s="16"/>
      <c r="BQ847" s="16"/>
      <c r="BR847" s="16"/>
      <c r="BS847" s="16"/>
      <c r="BT847" s="16"/>
      <c r="BU847" s="16"/>
      <c r="BV847" s="16"/>
      <c r="BW847" s="16"/>
      <c r="BX847" s="16"/>
      <c r="BY847" s="16"/>
      <c r="BZ847" s="16"/>
      <c r="CA847" s="16"/>
      <c r="CB847" s="16"/>
      <c r="CC847" s="16"/>
      <c r="CD847" s="16"/>
      <c r="CE847" s="16"/>
      <c r="CF847" s="16"/>
      <c r="CG847" s="16"/>
      <c r="CH847" s="16"/>
      <c r="CI847" s="16"/>
      <c r="CJ847" s="16"/>
      <c r="CK847" s="16">
        <v>1</v>
      </c>
      <c r="CL847" s="16"/>
      <c r="CM847" s="16"/>
      <c r="CN847" s="16"/>
      <c r="CO847" s="16"/>
      <c r="CP847" s="16"/>
      <c r="CQ847" s="16"/>
      <c r="CR847" s="16"/>
      <c r="CS847" s="16"/>
      <c r="CT847" s="16"/>
      <c r="CU847" s="16"/>
      <c r="CV847" s="16"/>
      <c r="CW847" s="16"/>
      <c r="CX847" s="16"/>
      <c r="CY847" s="16"/>
      <c r="CZ847" s="16"/>
      <c r="DA847" s="16"/>
      <c r="DB847" s="16"/>
      <c r="DC847" s="16"/>
      <c r="DD847" s="16"/>
      <c r="DE847" s="16"/>
      <c r="DF847" s="16"/>
      <c r="DG847" s="16"/>
      <c r="DH847" s="16"/>
      <c r="DI847" s="16"/>
      <c r="DJ847" s="16"/>
      <c r="DK847" s="16"/>
      <c r="LK847" t="s">
        <v>18</v>
      </c>
      <c r="LL847">
        <v>13</v>
      </c>
      <c r="LM847" t="s">
        <v>12</v>
      </c>
    </row>
    <row r="848" spans="1:325" ht="15.75" thickBot="1" x14ac:dyDescent="0.3">
      <c r="A848" s="9" t="s">
        <v>12</v>
      </c>
      <c r="B848" s="10" t="s">
        <v>63</v>
      </c>
      <c r="C848" s="10" t="s">
        <v>42</v>
      </c>
      <c r="D848" s="11">
        <v>44121.958333333336</v>
      </c>
      <c r="E848" s="11">
        <f>DATE(YEAR($D848),MONTH($D848)-1,DAY($D848))</f>
        <v>44091</v>
      </c>
      <c r="F848" s="11">
        <f>DATE(YEAR($E848)+$LL848,MONTH($E848),DAY($E848))</f>
        <v>47013</v>
      </c>
      <c r="G848" s="11">
        <f>DATE(YEAR($F848)+$LL848,MONTH($F848),DAY($F848))</f>
        <v>49935</v>
      </c>
      <c r="H848" s="11">
        <f>DATE(YEAR($G848)+$LL848,MONTH($G848),DAY($G848))</f>
        <v>52857</v>
      </c>
      <c r="I848" s="11">
        <f>DATE(YEAR($H848)+$LL848,MONTH($H848),DAY($H848))</f>
        <v>55779</v>
      </c>
      <c r="J848" s="12">
        <f>DATE(YEAR($I848)+$LL848,MONTH($I848),DAY($I848))</f>
        <v>58701</v>
      </c>
      <c r="K848" s="15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  <c r="AF848" s="16"/>
      <c r="AG848" s="16"/>
      <c r="AH848" s="16"/>
      <c r="AI848" s="16"/>
      <c r="AJ848" s="16"/>
      <c r="AK848" s="16"/>
      <c r="AL848" s="16"/>
      <c r="AM848" s="16"/>
      <c r="AN848" s="16"/>
      <c r="AO848" s="16"/>
      <c r="AP848" s="16"/>
      <c r="AQ848" s="16"/>
      <c r="AR848" s="16"/>
      <c r="AS848" s="16"/>
      <c r="AT848" s="16">
        <v>1</v>
      </c>
      <c r="AU848" s="16"/>
      <c r="AV848" s="16"/>
      <c r="AW848" s="16"/>
      <c r="AX848" s="16"/>
      <c r="AY848" s="16"/>
      <c r="AZ848" s="16"/>
      <c r="BA848" s="16"/>
      <c r="BB848" s="16"/>
      <c r="BC848" s="16"/>
      <c r="BD848" s="16"/>
      <c r="BE848" s="16"/>
      <c r="BF848" s="16"/>
      <c r="BG848" s="16"/>
      <c r="BH848" s="16"/>
      <c r="BI848" s="16"/>
      <c r="BJ848" s="16"/>
      <c r="BK848" s="16"/>
      <c r="BL848" s="16"/>
      <c r="BM848" s="16"/>
      <c r="BN848" s="16"/>
      <c r="BO848" s="16"/>
      <c r="BP848" s="16"/>
      <c r="BQ848" s="16"/>
      <c r="BR848" s="16"/>
      <c r="BS848" s="16"/>
      <c r="BT848" s="16"/>
      <c r="BU848" s="16"/>
      <c r="BV848" s="16"/>
      <c r="BW848" s="16"/>
      <c r="BX848" s="16"/>
      <c r="BY848" s="16"/>
      <c r="BZ848" s="16"/>
      <c r="CA848" s="16"/>
      <c r="CB848" s="16"/>
      <c r="CC848" s="16"/>
      <c r="CD848" s="16"/>
      <c r="CE848" s="16"/>
      <c r="CF848" s="16"/>
      <c r="CG848" s="16"/>
      <c r="CH848" s="16"/>
      <c r="CI848" s="16"/>
      <c r="CJ848" s="16"/>
      <c r="CK848" s="16"/>
      <c r="CL848" s="16"/>
      <c r="CM848" s="16"/>
      <c r="CN848" s="16"/>
      <c r="CO848" s="16"/>
      <c r="CP848" s="16"/>
      <c r="CQ848" s="16"/>
      <c r="CR848" s="16"/>
      <c r="CS848" s="16"/>
      <c r="CT848" s="16"/>
      <c r="CU848" s="16"/>
      <c r="CV848" s="16"/>
      <c r="CW848" s="16"/>
      <c r="CX848" s="16"/>
      <c r="CY848" s="16"/>
      <c r="CZ848" s="16"/>
      <c r="DA848" s="16"/>
      <c r="DB848" s="16"/>
      <c r="DC848" s="16"/>
      <c r="DD848" s="16"/>
      <c r="DE848" s="16"/>
      <c r="DF848" s="16"/>
      <c r="DG848" s="16"/>
      <c r="DH848" s="16"/>
      <c r="DI848" s="16"/>
      <c r="DJ848" s="16"/>
      <c r="DK848" s="16"/>
      <c r="LK848" t="s">
        <v>16</v>
      </c>
      <c r="LL848">
        <v>8</v>
      </c>
      <c r="LM848" t="s">
        <v>12</v>
      </c>
    </row>
    <row r="849" spans="1:325" ht="15.75" thickBot="1" x14ac:dyDescent="0.3">
      <c r="A849" s="9" t="s">
        <v>12</v>
      </c>
      <c r="B849" s="10" t="s">
        <v>63</v>
      </c>
      <c r="C849" s="10" t="s">
        <v>43</v>
      </c>
      <c r="D849" s="11">
        <v>44557.859027777777</v>
      </c>
      <c r="E849" s="11">
        <f>DATE(YEAR($D849),MONTH($D849)-1,DAY($D849))</f>
        <v>44527</v>
      </c>
      <c r="F849" s="11">
        <f>DATE(YEAR($E849),MONTH($E849),DAY($E849)+$LL849*30.4/10000)</f>
        <v>45256</v>
      </c>
      <c r="G849" s="11">
        <f>DATE(YEAR($F849),MONTH($F849),DAY($F849)+$LL849*30.4/10000)</f>
        <v>45985</v>
      </c>
      <c r="H849" s="11">
        <f>DATE(YEAR($G849),MONTH($G849),DAY($G849)+$LL849*30.4/10000)</f>
        <v>46714</v>
      </c>
      <c r="I849" s="11">
        <f>DATE(YEAR($H849),MONTH($H849),DAY($H849)+$LL849*30.4/10000)</f>
        <v>47443</v>
      </c>
      <c r="J849" s="12">
        <f>DATE(YEAR($I849),MONTH($I849),DAY($I849)+$LL849*30.4/10000)</f>
        <v>48172</v>
      </c>
      <c r="K849" s="15"/>
      <c r="L849" s="16"/>
      <c r="M849" s="16"/>
      <c r="N849" s="16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  <c r="AF849" s="16"/>
      <c r="AG849" s="16"/>
      <c r="AH849" s="16"/>
      <c r="AI849" s="16"/>
      <c r="AJ849" s="16"/>
      <c r="AK849" s="16"/>
      <c r="AL849" s="16"/>
      <c r="AM849" s="16"/>
      <c r="AN849" s="16"/>
      <c r="AO849" s="16"/>
      <c r="AP849" s="16"/>
      <c r="AQ849" s="16"/>
      <c r="AR849" s="16"/>
      <c r="AS849" s="16"/>
      <c r="AT849" s="16"/>
      <c r="AU849" s="16"/>
      <c r="AV849" s="16"/>
      <c r="AW849" s="16"/>
      <c r="AX849" s="16"/>
      <c r="AY849" s="16"/>
      <c r="AZ849" s="16"/>
      <c r="BA849" s="16"/>
      <c r="BB849" s="16"/>
      <c r="BC849" s="16"/>
      <c r="BD849" s="16"/>
      <c r="BE849" s="16"/>
      <c r="BF849" s="16"/>
      <c r="BG849" s="16"/>
      <c r="BH849" s="16"/>
      <c r="BI849" s="16"/>
      <c r="BJ849" s="16"/>
      <c r="BK849" s="16"/>
      <c r="BL849" s="16"/>
      <c r="BM849" s="16"/>
      <c r="BN849" s="16"/>
      <c r="BO849" s="16"/>
      <c r="BP849" s="16"/>
      <c r="BQ849" s="16"/>
      <c r="BR849" s="16"/>
      <c r="BS849" s="16"/>
      <c r="BT849" s="16"/>
      <c r="BU849" s="16"/>
      <c r="BV849" s="16"/>
      <c r="BW849" s="16"/>
      <c r="BX849" s="16"/>
      <c r="BY849" s="16"/>
      <c r="BZ849" s="16"/>
      <c r="CA849" s="16"/>
      <c r="CB849" s="16"/>
      <c r="CC849" s="16"/>
      <c r="CD849" s="16"/>
      <c r="CE849" s="16"/>
      <c r="CF849" s="16"/>
      <c r="CG849" s="16"/>
      <c r="CH849" s="16"/>
      <c r="CI849" s="16"/>
      <c r="CJ849" s="16"/>
      <c r="CK849" s="16"/>
      <c r="CL849" s="16"/>
      <c r="CM849" s="16"/>
      <c r="CN849" s="16"/>
      <c r="CO849" s="16"/>
      <c r="CP849" s="16"/>
      <c r="CQ849" s="16"/>
      <c r="CR849" s="16"/>
      <c r="CS849" s="16"/>
      <c r="CT849" s="16"/>
      <c r="CU849" s="16"/>
      <c r="CV849" s="16"/>
      <c r="CW849" s="16"/>
      <c r="CX849" s="16"/>
      <c r="CY849" s="16"/>
      <c r="CZ849" s="16"/>
      <c r="DA849" s="16"/>
      <c r="DB849" s="16"/>
      <c r="DC849" s="16"/>
      <c r="DD849" s="16">
        <v>1</v>
      </c>
      <c r="DE849" s="16"/>
      <c r="DF849" s="16"/>
      <c r="DG849" s="16"/>
      <c r="DH849" s="16"/>
      <c r="DI849" s="16"/>
      <c r="DJ849" s="16"/>
      <c r="DK849" s="16"/>
      <c r="LK849" t="s">
        <v>15</v>
      </c>
      <c r="LL849">
        <v>240000</v>
      </c>
      <c r="LM849" t="s">
        <v>12</v>
      </c>
    </row>
    <row r="850" spans="1:325" ht="15.75" thickBot="1" x14ac:dyDescent="0.3">
      <c r="A850" s="9" t="s">
        <v>12</v>
      </c>
      <c r="B850" s="10" t="s">
        <v>63</v>
      </c>
      <c r="C850" s="10" t="s">
        <v>44</v>
      </c>
      <c r="D850" s="11">
        <v>44393.602083333331</v>
      </c>
      <c r="E850" s="11">
        <f>DATE(YEAR($D850),MONTH($D850),DAY($D850)-7)</f>
        <v>44386</v>
      </c>
      <c r="F850" s="11">
        <f>DATE(YEAR($E850),MONTH($E850)+$LL850,DAY($E850))</f>
        <v>44966</v>
      </c>
      <c r="G850" s="11">
        <f>DATE(YEAR($F850),MONTH($F850)+$LL850,DAY($F850))</f>
        <v>45544</v>
      </c>
      <c r="H850" s="11">
        <f>DATE(YEAR($G850),MONTH($G850)+$LL850,DAY($G850))</f>
        <v>46121</v>
      </c>
      <c r="I850" s="11">
        <f>DATE(YEAR($H850),MONTH($H850)+$LL850,DAY($H850))</f>
        <v>46700</v>
      </c>
      <c r="J850" s="12">
        <f>DATE(YEAR($I850),MONTH($I850)+$LL850,DAY($I850))</f>
        <v>47278</v>
      </c>
      <c r="K850" s="15"/>
      <c r="L850" s="16"/>
      <c r="M850" s="16"/>
      <c r="N850" s="16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  <c r="AF850" s="16"/>
      <c r="AG850" s="16"/>
      <c r="AH850" s="16"/>
      <c r="AI850" s="16"/>
      <c r="AJ850" s="16"/>
      <c r="AK850" s="16"/>
      <c r="AL850" s="16"/>
      <c r="AM850" s="16"/>
      <c r="AN850" s="16"/>
      <c r="AO850" s="16"/>
      <c r="AP850" s="16"/>
      <c r="AQ850" s="16"/>
      <c r="AR850" s="16"/>
      <c r="AS850" s="16"/>
      <c r="AT850" s="16"/>
      <c r="AU850" s="16"/>
      <c r="AV850" s="16"/>
      <c r="AW850" s="16"/>
      <c r="AX850" s="16"/>
      <c r="AY850" s="16"/>
      <c r="AZ850" s="16"/>
      <c r="BA850" s="16"/>
      <c r="BB850" s="16"/>
      <c r="BC850" s="16"/>
      <c r="BD850" s="16"/>
      <c r="BE850" s="16"/>
      <c r="BF850" s="16"/>
      <c r="BG850" s="16"/>
      <c r="BH850" s="16"/>
      <c r="BI850" s="16"/>
      <c r="BJ850" s="16"/>
      <c r="BK850" s="16"/>
      <c r="BL850" s="16"/>
      <c r="BM850" s="16"/>
      <c r="BN850" s="16"/>
      <c r="BO850" s="16"/>
      <c r="BP850" s="16"/>
      <c r="BQ850" s="16"/>
      <c r="BR850" s="16"/>
      <c r="BS850" s="16"/>
      <c r="BT850" s="16"/>
      <c r="BU850" s="16"/>
      <c r="BV850" s="16"/>
      <c r="BW850" s="16"/>
      <c r="BX850" s="16"/>
      <c r="BY850" s="16"/>
      <c r="BZ850" s="16"/>
      <c r="CA850" s="16"/>
      <c r="CB850" s="16"/>
      <c r="CC850" s="16"/>
      <c r="CD850" s="16"/>
      <c r="CE850" s="16"/>
      <c r="CF850" s="16"/>
      <c r="CG850" s="16"/>
      <c r="CH850" s="16"/>
      <c r="CI850" s="16"/>
      <c r="CJ850" s="16">
        <v>1</v>
      </c>
      <c r="CK850" s="16"/>
      <c r="CL850" s="16"/>
      <c r="CM850" s="16"/>
      <c r="CN850" s="16"/>
      <c r="CO850" s="16"/>
      <c r="CP850" s="16"/>
      <c r="CQ850" s="16"/>
      <c r="CR850" s="16"/>
      <c r="CS850" s="16"/>
      <c r="CT850" s="16"/>
      <c r="CU850" s="16"/>
      <c r="CV850" s="16"/>
      <c r="CW850" s="16"/>
      <c r="CX850" s="16"/>
      <c r="CY850" s="16"/>
      <c r="CZ850" s="16"/>
      <c r="DA850" s="16"/>
      <c r="DB850" s="16"/>
      <c r="DC850" s="16"/>
      <c r="DD850" s="16"/>
      <c r="DE850" s="16"/>
      <c r="DF850" s="16"/>
      <c r="DG850" s="16"/>
      <c r="DH850" s="16"/>
      <c r="DI850" s="16"/>
      <c r="DJ850" s="16"/>
      <c r="DK850" s="16"/>
      <c r="LK850" t="s">
        <v>18</v>
      </c>
      <c r="LL850">
        <v>19</v>
      </c>
      <c r="LM850" t="s">
        <v>12</v>
      </c>
    </row>
    <row r="851" spans="1:325" ht="15.75" thickBot="1" x14ac:dyDescent="0.3">
      <c r="A851" s="9" t="s">
        <v>12</v>
      </c>
      <c r="B851" s="10" t="s">
        <v>63</v>
      </c>
      <c r="C851" s="10" t="s">
        <v>45</v>
      </c>
      <c r="D851" s="11">
        <v>44012.925694444442</v>
      </c>
      <c r="E851" s="11">
        <f>DATE(YEAR($D851),MONTH($D851),DAY($D851)-7)</f>
        <v>44005</v>
      </c>
      <c r="F851" s="11">
        <f>DATE(YEAR($E851),MONTH($E851)+$LL851,DAY($E851))</f>
        <v>44400</v>
      </c>
      <c r="G851" s="11">
        <f>DATE(YEAR($F851),MONTH($F851)+$LL851,DAY($F851))</f>
        <v>44796</v>
      </c>
      <c r="H851" s="11">
        <f>DATE(YEAR($G851),MONTH($G851)+$LL851,DAY($G851))</f>
        <v>45192</v>
      </c>
      <c r="I851" s="11">
        <f>DATE(YEAR($H851),MONTH($H851)+$LL851,DAY($H851))</f>
        <v>45588</v>
      </c>
      <c r="J851" s="12">
        <f>DATE(YEAR($I851),MONTH($I851)+$LL851,DAY($I851))</f>
        <v>45984</v>
      </c>
      <c r="K851" s="15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  <c r="AF851" s="16"/>
      <c r="AG851" s="16"/>
      <c r="AH851" s="16">
        <v>1</v>
      </c>
      <c r="AI851" s="16"/>
      <c r="AJ851" s="16"/>
      <c r="AK851" s="16"/>
      <c r="AL851" s="16"/>
      <c r="AM851" s="16"/>
      <c r="AN851" s="16"/>
      <c r="AO851" s="16"/>
      <c r="AP851" s="16"/>
      <c r="AQ851" s="16"/>
      <c r="AR851" s="16"/>
      <c r="AS851" s="16"/>
      <c r="AT851" s="16"/>
      <c r="AU851" s="16"/>
      <c r="AV851" s="16"/>
      <c r="AW851" s="16"/>
      <c r="AX851" s="16"/>
      <c r="AY851" s="16"/>
      <c r="AZ851" s="16"/>
      <c r="BA851" s="16"/>
      <c r="BB851" s="16"/>
      <c r="BC851" s="16"/>
      <c r="BD851" s="16"/>
      <c r="BE851" s="16"/>
      <c r="BF851" s="16"/>
      <c r="BG851" s="16"/>
      <c r="BH851" s="16"/>
      <c r="BI851" s="16"/>
      <c r="BJ851" s="16"/>
      <c r="BK851" s="16"/>
      <c r="BL851" s="16"/>
      <c r="BM851" s="16"/>
      <c r="BN851" s="16"/>
      <c r="BO851" s="16"/>
      <c r="BP851" s="16"/>
      <c r="BQ851" s="16"/>
      <c r="BR851" s="16"/>
      <c r="BS851" s="16"/>
      <c r="BT851" s="16"/>
      <c r="BU851" s="16"/>
      <c r="BV851" s="16"/>
      <c r="BW851" s="16"/>
      <c r="BX851" s="16"/>
      <c r="BY851" s="16"/>
      <c r="BZ851" s="16"/>
      <c r="CA851" s="16"/>
      <c r="CB851" s="16"/>
      <c r="CC851" s="16"/>
      <c r="CD851" s="16"/>
      <c r="CE851" s="16"/>
      <c r="CF851" s="16"/>
      <c r="CG851" s="16"/>
      <c r="CH851" s="16"/>
      <c r="CI851" s="16"/>
      <c r="CJ851" s="16"/>
      <c r="CK851" s="16"/>
      <c r="CL851" s="16">
        <v>1</v>
      </c>
      <c r="CM851" s="16"/>
      <c r="CN851" s="16"/>
      <c r="CO851" s="16"/>
      <c r="CP851" s="16"/>
      <c r="CQ851" s="16"/>
      <c r="CR851" s="16"/>
      <c r="CS851" s="16"/>
      <c r="CT851" s="16"/>
      <c r="CU851" s="16"/>
      <c r="CV851" s="16"/>
      <c r="CW851" s="16"/>
      <c r="CX851" s="16"/>
      <c r="CY851" s="16"/>
      <c r="CZ851" s="16"/>
      <c r="DA851" s="16"/>
      <c r="DB851" s="16"/>
      <c r="DC851" s="16"/>
      <c r="DD851" s="16"/>
      <c r="DE851" s="16"/>
      <c r="DF851" s="16"/>
      <c r="DG851" s="16"/>
      <c r="DH851" s="16"/>
      <c r="DI851" s="16"/>
      <c r="DJ851" s="16"/>
      <c r="DK851" s="16"/>
      <c r="LK851" t="s">
        <v>18</v>
      </c>
      <c r="LL851">
        <v>13</v>
      </c>
      <c r="LM851" t="s">
        <v>12</v>
      </c>
    </row>
    <row r="852" spans="1:325" ht="15.75" thickBot="1" x14ac:dyDescent="0.3">
      <c r="A852" s="9" t="s">
        <v>12</v>
      </c>
      <c r="B852" s="10" t="s">
        <v>63</v>
      </c>
      <c r="C852" s="10" t="s">
        <v>14</v>
      </c>
      <c r="D852" s="11">
        <v>44699.099305555559</v>
      </c>
      <c r="E852" s="11">
        <f>DATE(YEAR($D852),MONTH($D852)-2,DAY($D852))</f>
        <v>44638</v>
      </c>
      <c r="F852" s="11">
        <f>DATE(YEAR($E852),MONTH($E852),DAY($E852)+$LL852*30.4/10000)</f>
        <v>45545</v>
      </c>
      <c r="G852" s="11">
        <f>DATE(YEAR($F852),MONTH($F852),DAY($F852)+$LL852*30.4/10000)</f>
        <v>46452</v>
      </c>
      <c r="H852" s="11">
        <f>DATE(YEAR($G852),MONTH($G852),DAY($G852)+$LL852*30.4/10000)</f>
        <v>47359</v>
      </c>
      <c r="I852" s="11">
        <f>DATE(YEAR($H852),MONTH($H852),DAY($H852)+$LL852*30.4/10000)</f>
        <v>48266</v>
      </c>
      <c r="J852" s="12">
        <f>DATE(YEAR($I852),MONTH($I852),DAY($I852)+$LL852*30.4/10000)</f>
        <v>49173</v>
      </c>
      <c r="K852" s="15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  <c r="AF852" s="16"/>
      <c r="AG852" s="16"/>
      <c r="AH852" s="16"/>
      <c r="AI852" s="16"/>
      <c r="AJ852" s="16"/>
      <c r="AK852" s="16"/>
      <c r="AL852" s="16"/>
      <c r="AM852" s="16"/>
      <c r="AN852" s="16"/>
      <c r="AO852" s="16"/>
      <c r="AP852" s="16"/>
      <c r="AQ852" s="16"/>
      <c r="AR852" s="16"/>
      <c r="AS852" s="16"/>
      <c r="AT852" s="16"/>
      <c r="AU852" s="16"/>
      <c r="AV852" s="16"/>
      <c r="AW852" s="16"/>
      <c r="AX852" s="16"/>
      <c r="AY852" s="16"/>
      <c r="AZ852" s="16"/>
      <c r="BA852" s="16"/>
      <c r="BB852" s="16"/>
      <c r="BC852" s="16"/>
      <c r="BD852" s="16"/>
      <c r="BE852" s="16"/>
      <c r="BF852" s="16"/>
      <c r="BG852" s="16"/>
      <c r="BH852" s="16"/>
      <c r="BI852" s="16"/>
      <c r="BJ852" s="16"/>
      <c r="BK852" s="16"/>
      <c r="BL852" s="16"/>
      <c r="BM852" s="16"/>
      <c r="BN852" s="16"/>
      <c r="BO852" s="16"/>
      <c r="BP852" s="16"/>
      <c r="BQ852" s="16"/>
      <c r="BR852" s="16"/>
      <c r="BS852" s="16"/>
      <c r="BT852" s="16"/>
      <c r="BU852" s="16"/>
      <c r="BV852" s="16"/>
      <c r="BW852" s="16"/>
      <c r="BX852" s="16"/>
      <c r="BY852" s="16"/>
      <c r="BZ852" s="16"/>
      <c r="CA852" s="16"/>
      <c r="CB852" s="16"/>
      <c r="CC852" s="16"/>
      <c r="CD852" s="16"/>
      <c r="CE852" s="16"/>
      <c r="CF852" s="16"/>
      <c r="CG852" s="16"/>
      <c r="CH852" s="16"/>
      <c r="CI852" s="16"/>
      <c r="CJ852" s="16"/>
      <c r="CK852" s="16"/>
      <c r="CL852" s="16"/>
      <c r="CM852" s="16"/>
      <c r="CN852" s="16"/>
      <c r="CO852" s="16"/>
      <c r="CP852" s="16"/>
      <c r="CQ852" s="16"/>
      <c r="CR852" s="16"/>
      <c r="CS852" s="16"/>
      <c r="CT852" s="16"/>
      <c r="CU852" s="16"/>
      <c r="CV852" s="16"/>
      <c r="CW852" s="16"/>
      <c r="CX852" s="16"/>
      <c r="CY852" s="16"/>
      <c r="CZ852" s="16"/>
      <c r="DA852" s="16"/>
      <c r="DB852" s="16"/>
      <c r="DC852" s="16"/>
      <c r="DD852" s="16"/>
      <c r="DE852" s="16"/>
      <c r="DF852" s="16"/>
      <c r="DG852" s="16"/>
      <c r="DH852" s="16"/>
      <c r="DI852" s="16"/>
      <c r="DJ852" s="16"/>
      <c r="DK852" s="16"/>
      <c r="LK852" t="s">
        <v>15</v>
      </c>
      <c r="LL852">
        <v>298500</v>
      </c>
      <c r="LM852" t="s">
        <v>12</v>
      </c>
    </row>
    <row r="853" spans="1:325" ht="15.75" thickBot="1" x14ac:dyDescent="0.3">
      <c r="A853" s="9" t="s">
        <v>12</v>
      </c>
      <c r="B853" s="10" t="s">
        <v>63</v>
      </c>
      <c r="C853" s="10" t="s">
        <v>14</v>
      </c>
      <c r="D853" s="11">
        <v>47914.652777777781</v>
      </c>
      <c r="E853" s="11">
        <f>DATE(YEAR($D853),MONTH($D853)-2,DAY($D853))</f>
        <v>47855</v>
      </c>
      <c r="F853" s="11">
        <f>DATE(YEAR($E853)+$LL853,MONTH($E853),DAY($E853))</f>
        <v>52238</v>
      </c>
      <c r="G853" s="11">
        <f>DATE(YEAR($F853)+$LL853,MONTH($F853),DAY($F853))</f>
        <v>56621</v>
      </c>
      <c r="H853" s="11">
        <f>DATE(YEAR($G853)+$LL853,MONTH($G853),DAY($G853))</f>
        <v>61004</v>
      </c>
      <c r="I853" s="11">
        <f>DATE(YEAR($H853)+$LL853,MONTH($H853),DAY($H853))</f>
        <v>65387</v>
      </c>
      <c r="J853" s="12">
        <f>DATE(YEAR($I853)+$LL853,MONTH($I853),DAY($I853))</f>
        <v>69770</v>
      </c>
      <c r="K853" s="15"/>
      <c r="L853" s="16"/>
      <c r="M853" s="16"/>
      <c r="N853" s="16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  <c r="AF853" s="16"/>
      <c r="AG853" s="16"/>
      <c r="AH853" s="16"/>
      <c r="AI853" s="16"/>
      <c r="AJ853" s="16"/>
      <c r="AK853" s="16"/>
      <c r="AL853" s="16"/>
      <c r="AM853" s="16"/>
      <c r="AN853" s="16"/>
      <c r="AO853" s="16"/>
      <c r="AP853" s="16"/>
      <c r="AQ853" s="16"/>
      <c r="AR853" s="16"/>
      <c r="AS853" s="16"/>
      <c r="AT853" s="16"/>
      <c r="AU853" s="16"/>
      <c r="AV853" s="16"/>
      <c r="AW853" s="16"/>
      <c r="AX853" s="16"/>
      <c r="AY853" s="16"/>
      <c r="AZ853" s="16"/>
      <c r="BA853" s="16"/>
      <c r="BB853" s="16"/>
      <c r="BC853" s="16"/>
      <c r="BD853" s="16"/>
      <c r="BE853" s="16"/>
      <c r="BF853" s="16"/>
      <c r="BG853" s="16"/>
      <c r="BH853" s="16"/>
      <c r="BI853" s="16"/>
      <c r="BJ853" s="16"/>
      <c r="BK853" s="16"/>
      <c r="BL853" s="16"/>
      <c r="BM853" s="16"/>
      <c r="BN853" s="16"/>
      <c r="BO853" s="16"/>
      <c r="BP853" s="16"/>
      <c r="BQ853" s="16"/>
      <c r="BR853" s="16"/>
      <c r="BS853" s="16"/>
      <c r="BT853" s="16"/>
      <c r="BU853" s="16"/>
      <c r="BV853" s="16"/>
      <c r="BW853" s="16"/>
      <c r="BX853" s="16"/>
      <c r="BY853" s="16"/>
      <c r="BZ853" s="16"/>
      <c r="CA853" s="16"/>
      <c r="CB853" s="16"/>
      <c r="CC853" s="16"/>
      <c r="CD853" s="16"/>
      <c r="CE853" s="16"/>
      <c r="CF853" s="16"/>
      <c r="CG853" s="16"/>
      <c r="CH853" s="16"/>
      <c r="CI853" s="16"/>
      <c r="CJ853" s="16"/>
      <c r="CK853" s="16"/>
      <c r="CL853" s="16"/>
      <c r="CM853" s="16"/>
      <c r="CN853" s="16"/>
      <c r="CO853" s="16"/>
      <c r="CP853" s="16"/>
      <c r="CQ853" s="16"/>
      <c r="CR853" s="16"/>
      <c r="CS853" s="16"/>
      <c r="CT853" s="16"/>
      <c r="CU853" s="16"/>
      <c r="CV853" s="16"/>
      <c r="CW853" s="16"/>
      <c r="CX853" s="16"/>
      <c r="CY853" s="16"/>
      <c r="CZ853" s="16"/>
      <c r="DA853" s="16"/>
      <c r="DB853" s="16"/>
      <c r="DC853" s="16"/>
      <c r="DD853" s="16"/>
      <c r="DE853" s="16"/>
      <c r="DF853" s="16"/>
      <c r="DG853" s="16"/>
      <c r="DH853" s="16"/>
      <c r="DI853" s="16"/>
      <c r="DJ853" s="16"/>
      <c r="DK853" s="16"/>
      <c r="LK853" t="s">
        <v>16</v>
      </c>
      <c r="LL853">
        <v>12</v>
      </c>
      <c r="LM853" t="s">
        <v>12</v>
      </c>
    </row>
    <row r="854" spans="1:325" ht="15.75" thickBot="1" x14ac:dyDescent="0.3">
      <c r="A854" s="9" t="s">
        <v>12</v>
      </c>
      <c r="B854" s="10" t="s">
        <v>63</v>
      </c>
      <c r="C854" s="10" t="s">
        <v>14</v>
      </c>
      <c r="D854" s="11">
        <v>44681.800694444442</v>
      </c>
      <c r="E854" s="11">
        <f>DATE(YEAR($D854),MONTH($D854)-2,DAY($D854))</f>
        <v>44622</v>
      </c>
      <c r="F854" s="11">
        <f>DATE(YEAR($E854),MONTH($E854),DAY($E854)+$LL854*30.4/10000)</f>
        <v>45534</v>
      </c>
      <c r="G854" s="11">
        <f>DATE(YEAR($F854),MONTH($F854),DAY($F854)+$LL854*30.4/10000)</f>
        <v>46446</v>
      </c>
      <c r="H854" s="11">
        <f>DATE(YEAR($G854),MONTH($G854),DAY($G854)+$LL854*30.4/10000)</f>
        <v>47358</v>
      </c>
      <c r="I854" s="11">
        <f>DATE(YEAR($H854),MONTH($H854),DAY($H854)+$LL854*30.4/10000)</f>
        <v>48270</v>
      </c>
      <c r="J854" s="12">
        <f>DATE(YEAR($I854),MONTH($I854),DAY($I854)+$LL854*30.4/10000)</f>
        <v>49182</v>
      </c>
      <c r="K854" s="15"/>
      <c r="L854" s="16"/>
      <c r="M854" s="16"/>
      <c r="N854" s="16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  <c r="AF854" s="16"/>
      <c r="AG854" s="16"/>
      <c r="AH854" s="16"/>
      <c r="AI854" s="16"/>
      <c r="AJ854" s="16"/>
      <c r="AK854" s="16"/>
      <c r="AL854" s="16"/>
      <c r="AM854" s="16"/>
      <c r="AN854" s="16"/>
      <c r="AO854" s="16"/>
      <c r="AP854" s="16"/>
      <c r="AQ854" s="16"/>
      <c r="AR854" s="16"/>
      <c r="AS854" s="16"/>
      <c r="AT854" s="16"/>
      <c r="AU854" s="16"/>
      <c r="AV854" s="16"/>
      <c r="AW854" s="16"/>
      <c r="AX854" s="16"/>
      <c r="AY854" s="16"/>
      <c r="AZ854" s="16"/>
      <c r="BA854" s="16"/>
      <c r="BB854" s="16"/>
      <c r="BC854" s="16"/>
      <c r="BD854" s="16"/>
      <c r="BE854" s="16"/>
      <c r="BF854" s="16"/>
      <c r="BG854" s="16"/>
      <c r="BH854" s="16"/>
      <c r="BI854" s="16"/>
      <c r="BJ854" s="16"/>
      <c r="BK854" s="16"/>
      <c r="BL854" s="16"/>
      <c r="BM854" s="16"/>
      <c r="BN854" s="16"/>
      <c r="BO854" s="16"/>
      <c r="BP854" s="16"/>
      <c r="BQ854" s="16"/>
      <c r="BR854" s="16"/>
      <c r="BS854" s="16"/>
      <c r="BT854" s="16"/>
      <c r="BU854" s="16"/>
      <c r="BV854" s="16"/>
      <c r="BW854" s="16"/>
      <c r="BX854" s="16"/>
      <c r="BY854" s="16"/>
      <c r="BZ854" s="16"/>
      <c r="CA854" s="16"/>
      <c r="CB854" s="16"/>
      <c r="CC854" s="16"/>
      <c r="CD854" s="16"/>
      <c r="CE854" s="16"/>
      <c r="CF854" s="16"/>
      <c r="CG854" s="16"/>
      <c r="CH854" s="16"/>
      <c r="CI854" s="16"/>
      <c r="CJ854" s="16"/>
      <c r="CK854" s="16"/>
      <c r="CL854" s="16"/>
      <c r="CM854" s="16"/>
      <c r="CN854" s="16"/>
      <c r="CO854" s="16"/>
      <c r="CP854" s="16"/>
      <c r="CQ854" s="16"/>
      <c r="CR854" s="16"/>
      <c r="CS854" s="16"/>
      <c r="CT854" s="16"/>
      <c r="CU854" s="16"/>
      <c r="CV854" s="16"/>
      <c r="CW854" s="16"/>
      <c r="CX854" s="16"/>
      <c r="CY854" s="16"/>
      <c r="CZ854" s="16"/>
      <c r="DA854" s="16"/>
      <c r="DB854" s="16"/>
      <c r="DC854" s="16"/>
      <c r="DD854" s="16"/>
      <c r="DE854" s="16"/>
      <c r="DF854" s="16"/>
      <c r="DG854" s="16"/>
      <c r="DH854" s="16"/>
      <c r="DI854" s="16"/>
      <c r="DJ854" s="16"/>
      <c r="DK854" s="16"/>
      <c r="LK854" t="s">
        <v>15</v>
      </c>
      <c r="LL854">
        <v>300000</v>
      </c>
      <c r="LM854" t="s">
        <v>12</v>
      </c>
    </row>
    <row r="855" spans="1:325" ht="15.75" thickBot="1" x14ac:dyDescent="0.3">
      <c r="A855" s="9" t="s">
        <v>12</v>
      </c>
      <c r="B855" s="10" t="s">
        <v>63</v>
      </c>
      <c r="C855" s="10" t="s">
        <v>30</v>
      </c>
      <c r="D855" s="11">
        <v>43981.098611111112</v>
      </c>
      <c r="E855" s="11">
        <f>DATE(YEAR($D855),MONTH($D855),DAY($D855)-7)</f>
        <v>43974</v>
      </c>
      <c r="F855" s="11">
        <f>DATE(YEAR($E855),MONTH($E855)+$LL855,DAY($E855))</f>
        <v>44370</v>
      </c>
      <c r="G855" s="11">
        <f>DATE(YEAR($F855),MONTH($F855)+$LL855,DAY($F855))</f>
        <v>44765</v>
      </c>
      <c r="H855" s="11">
        <f>DATE(YEAR($G855),MONTH($G855)+$LL855,DAY($G855))</f>
        <v>45161</v>
      </c>
      <c r="I855" s="11">
        <f>DATE(YEAR($H855),MONTH($H855)+$LL855,DAY($H855))</f>
        <v>45558</v>
      </c>
      <c r="J855" s="12">
        <f>DATE(YEAR($I855),MONTH($I855)+$LL855,DAY($I855))</f>
        <v>45953</v>
      </c>
      <c r="K855" s="15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16"/>
      <c r="AC855" s="16">
        <v>1</v>
      </c>
      <c r="AD855" s="16"/>
      <c r="AE855" s="16"/>
      <c r="AF855" s="16"/>
      <c r="AG855" s="16"/>
      <c r="AH855" s="16"/>
      <c r="AI855" s="16"/>
      <c r="AJ855" s="16"/>
      <c r="AK855" s="16"/>
      <c r="AL855" s="16"/>
      <c r="AM855" s="16"/>
      <c r="AN855" s="16"/>
      <c r="AO855" s="16"/>
      <c r="AP855" s="16"/>
      <c r="AQ855" s="16"/>
      <c r="AR855" s="16"/>
      <c r="AS855" s="16"/>
      <c r="AT855" s="16"/>
      <c r="AU855" s="16"/>
      <c r="AV855" s="16"/>
      <c r="AW855" s="16"/>
      <c r="AX855" s="16"/>
      <c r="AY855" s="16"/>
      <c r="AZ855" s="16"/>
      <c r="BA855" s="16"/>
      <c r="BB855" s="16"/>
      <c r="BC855" s="16"/>
      <c r="BD855" s="16"/>
      <c r="BE855" s="16"/>
      <c r="BF855" s="16"/>
      <c r="BG855" s="16"/>
      <c r="BH855" s="16"/>
      <c r="BI855" s="16"/>
      <c r="BJ855" s="16"/>
      <c r="BK855" s="16"/>
      <c r="BL855" s="16"/>
      <c r="BM855" s="16"/>
      <c r="BN855" s="16"/>
      <c r="BO855" s="16"/>
      <c r="BP855" s="16"/>
      <c r="BQ855" s="16"/>
      <c r="BR855" s="16"/>
      <c r="BS855" s="16"/>
      <c r="BT855" s="16"/>
      <c r="BU855" s="16"/>
      <c r="BV855" s="16"/>
      <c r="BW855" s="16"/>
      <c r="BX855" s="16"/>
      <c r="BY855" s="16"/>
      <c r="BZ855" s="16"/>
      <c r="CA855" s="16"/>
      <c r="CB855" s="16"/>
      <c r="CC855" s="16"/>
      <c r="CD855" s="16"/>
      <c r="CE855" s="16"/>
      <c r="CF855" s="16"/>
      <c r="CG855" s="16"/>
      <c r="CH855" s="16">
        <v>1</v>
      </c>
      <c r="CI855" s="16"/>
      <c r="CJ855" s="16"/>
      <c r="CK855" s="16"/>
      <c r="CL855" s="16"/>
      <c r="CM855" s="16"/>
      <c r="CN855" s="16"/>
      <c r="CO855" s="16"/>
      <c r="CP855" s="16"/>
      <c r="CQ855" s="16"/>
      <c r="CR855" s="16"/>
      <c r="CS855" s="16"/>
      <c r="CT855" s="16"/>
      <c r="CU855" s="16"/>
      <c r="CV855" s="16"/>
      <c r="CW855" s="16"/>
      <c r="CX855" s="16"/>
      <c r="CY855" s="16"/>
      <c r="CZ855" s="16"/>
      <c r="DA855" s="16"/>
      <c r="DB855" s="16"/>
      <c r="DC855" s="16"/>
      <c r="DD855" s="16"/>
      <c r="DE855" s="16"/>
      <c r="DF855" s="16"/>
      <c r="DG855" s="16"/>
      <c r="DH855" s="16"/>
      <c r="DI855" s="16"/>
      <c r="DJ855" s="16"/>
      <c r="DK855" s="16"/>
      <c r="LK855" t="s">
        <v>18</v>
      </c>
      <c r="LL855">
        <v>13</v>
      </c>
      <c r="LM855" t="s">
        <v>12</v>
      </c>
    </row>
    <row r="856" spans="1:325" ht="15.75" thickBot="1" x14ac:dyDescent="0.3">
      <c r="A856" s="9" t="s">
        <v>12</v>
      </c>
      <c r="B856" s="10" t="s">
        <v>63</v>
      </c>
      <c r="C856" s="10" t="s">
        <v>31</v>
      </c>
      <c r="D856" s="11">
        <v>46025.568055555559</v>
      </c>
      <c r="E856" s="11">
        <f t="shared" ref="E856:E864" si="37">DATE(YEAR($D856),MONTH($D856)-1,DAY($D856))</f>
        <v>45994</v>
      </c>
      <c r="F856" s="11">
        <f>DATE(YEAR($E856),MONTH($E856),DAY($E856)+$LL856/10)</f>
        <v>48094</v>
      </c>
      <c r="G856" s="11">
        <f>DATE(YEAR($F856),MONTH($F856),DAY($F856)+$LL856/10)</f>
        <v>50194</v>
      </c>
      <c r="H856" s="11">
        <f>DATE(YEAR($G856),MONTH($G856),DAY($G856)+$LL856/10)</f>
        <v>52294</v>
      </c>
      <c r="I856" s="11">
        <f>DATE(YEAR($H856),MONTH($H856),DAY($H856)+$LL856/10)</f>
        <v>54394</v>
      </c>
      <c r="J856" s="12">
        <f>DATE(YEAR($I856),MONTH($I856),DAY($I856)+$LL856/10)</f>
        <v>56494</v>
      </c>
      <c r="K856" s="15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  <c r="AF856" s="16"/>
      <c r="AG856" s="16"/>
      <c r="AH856" s="16"/>
      <c r="AI856" s="16"/>
      <c r="AJ856" s="16"/>
      <c r="AK856" s="16"/>
      <c r="AL856" s="16"/>
      <c r="AM856" s="16"/>
      <c r="AN856" s="16"/>
      <c r="AO856" s="16"/>
      <c r="AP856" s="16"/>
      <c r="AQ856" s="16"/>
      <c r="AR856" s="16"/>
      <c r="AS856" s="16"/>
      <c r="AT856" s="16"/>
      <c r="AU856" s="16"/>
      <c r="AV856" s="16"/>
      <c r="AW856" s="16"/>
      <c r="AX856" s="16"/>
      <c r="AY856" s="16"/>
      <c r="AZ856" s="16"/>
      <c r="BA856" s="16"/>
      <c r="BB856" s="16"/>
      <c r="BC856" s="16"/>
      <c r="BD856" s="16"/>
      <c r="BE856" s="16"/>
      <c r="BF856" s="16"/>
      <c r="BG856" s="16"/>
      <c r="BH856" s="16"/>
      <c r="BI856" s="16"/>
      <c r="BJ856" s="16"/>
      <c r="BK856" s="16"/>
      <c r="BL856" s="16"/>
      <c r="BM856" s="16"/>
      <c r="BN856" s="16"/>
      <c r="BO856" s="16"/>
      <c r="BP856" s="16"/>
      <c r="BQ856" s="16"/>
      <c r="BR856" s="16"/>
      <c r="BS856" s="16"/>
      <c r="BT856" s="16"/>
      <c r="BU856" s="16"/>
      <c r="BV856" s="16"/>
      <c r="BW856" s="16"/>
      <c r="BX856" s="16"/>
      <c r="BY856" s="16"/>
      <c r="BZ856" s="16"/>
      <c r="CA856" s="16"/>
      <c r="CB856" s="16"/>
      <c r="CC856" s="16"/>
      <c r="CD856" s="16"/>
      <c r="CE856" s="16"/>
      <c r="CF856" s="16"/>
      <c r="CG856" s="16"/>
      <c r="CH856" s="16"/>
      <c r="CI856" s="16"/>
      <c r="CJ856" s="16"/>
      <c r="CK856" s="16"/>
      <c r="CL856" s="16"/>
      <c r="CM856" s="16"/>
      <c r="CN856" s="16"/>
      <c r="CO856" s="16"/>
      <c r="CP856" s="16"/>
      <c r="CQ856" s="16"/>
      <c r="CR856" s="16"/>
      <c r="CS856" s="16"/>
      <c r="CT856" s="16"/>
      <c r="CU856" s="16"/>
      <c r="CV856" s="16"/>
      <c r="CW856" s="16"/>
      <c r="CX856" s="16"/>
      <c r="CY856" s="16"/>
      <c r="CZ856" s="16"/>
      <c r="DA856" s="16"/>
      <c r="DB856" s="16"/>
      <c r="DC856" s="16"/>
      <c r="DD856" s="16"/>
      <c r="DE856" s="16"/>
      <c r="DF856" s="16"/>
      <c r="DG856" s="16"/>
      <c r="DH856" s="16"/>
      <c r="DI856" s="16"/>
      <c r="DJ856" s="16"/>
      <c r="DK856" s="16"/>
      <c r="LK856" t="s">
        <v>21</v>
      </c>
      <c r="LL856">
        <v>21000</v>
      </c>
      <c r="LM856" t="s">
        <v>12</v>
      </c>
    </row>
    <row r="857" spans="1:325" ht="15.75" thickBot="1" x14ac:dyDescent="0.3">
      <c r="A857" s="9" t="s">
        <v>12</v>
      </c>
      <c r="B857" s="10" t="s">
        <v>63</v>
      </c>
      <c r="C857" s="10" t="s">
        <v>24</v>
      </c>
      <c r="D857" s="11">
        <v>47943.707638888889</v>
      </c>
      <c r="E857" s="11">
        <f t="shared" si="37"/>
        <v>47912</v>
      </c>
      <c r="F857" s="11">
        <f>DATE(YEAR($E857),MONTH($E857),DAY($E857)+$LL857*30.4/10000)</f>
        <v>51560</v>
      </c>
      <c r="G857" s="11">
        <f>DATE(YEAR($F857),MONTH($F857),DAY($F857)+$LL857*30.4/10000)</f>
        <v>55208</v>
      </c>
      <c r="H857" s="11">
        <f>DATE(YEAR($G857),MONTH($G857),DAY($G857)+$LL857*30.4/10000)</f>
        <v>58856</v>
      </c>
      <c r="I857" s="11">
        <f>DATE(YEAR($H857),MONTH($H857),DAY($H857)+$LL857*30.4/10000)</f>
        <v>62504</v>
      </c>
      <c r="J857" s="12">
        <f>DATE(YEAR($I857),MONTH($I857),DAY($I857)+$LL857*30.4/10000)</f>
        <v>66152</v>
      </c>
      <c r="K857" s="15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  <c r="AF857" s="16"/>
      <c r="AG857" s="16"/>
      <c r="AH857" s="16"/>
      <c r="AI857" s="16"/>
      <c r="AJ857" s="16"/>
      <c r="AK857" s="16"/>
      <c r="AL857" s="16"/>
      <c r="AM857" s="16"/>
      <c r="AN857" s="16"/>
      <c r="AO857" s="16"/>
      <c r="AP857" s="16"/>
      <c r="AQ857" s="16"/>
      <c r="AR857" s="16"/>
      <c r="AS857" s="16"/>
      <c r="AT857" s="16"/>
      <c r="AU857" s="16"/>
      <c r="AV857" s="16"/>
      <c r="AW857" s="16"/>
      <c r="AX857" s="16"/>
      <c r="AY857" s="16"/>
      <c r="AZ857" s="16"/>
      <c r="BA857" s="16"/>
      <c r="BB857" s="16"/>
      <c r="BC857" s="16"/>
      <c r="BD857" s="16"/>
      <c r="BE857" s="16"/>
      <c r="BF857" s="16"/>
      <c r="BG857" s="16"/>
      <c r="BH857" s="16"/>
      <c r="BI857" s="16"/>
      <c r="BJ857" s="16"/>
      <c r="BK857" s="16"/>
      <c r="BL857" s="16"/>
      <c r="BM857" s="16"/>
      <c r="BN857" s="16"/>
      <c r="BO857" s="16"/>
      <c r="BP857" s="16"/>
      <c r="BQ857" s="16"/>
      <c r="BR857" s="16"/>
      <c r="BS857" s="16"/>
      <c r="BT857" s="16"/>
      <c r="BU857" s="16"/>
      <c r="BV857" s="16"/>
      <c r="BW857" s="16"/>
      <c r="BX857" s="16"/>
      <c r="BY857" s="16"/>
      <c r="BZ857" s="16"/>
      <c r="CA857" s="16"/>
      <c r="CB857" s="16"/>
      <c r="CC857" s="16"/>
      <c r="CD857" s="16"/>
      <c r="CE857" s="16"/>
      <c r="CF857" s="16"/>
      <c r="CG857" s="16"/>
      <c r="CH857" s="16"/>
      <c r="CI857" s="16"/>
      <c r="CJ857" s="16"/>
      <c r="CK857" s="16"/>
      <c r="CL857" s="16"/>
      <c r="CM857" s="16"/>
      <c r="CN857" s="16"/>
      <c r="CO857" s="16"/>
      <c r="CP857" s="16"/>
      <c r="CQ857" s="16"/>
      <c r="CR857" s="16"/>
      <c r="CS857" s="16"/>
      <c r="CT857" s="16"/>
      <c r="CU857" s="16"/>
      <c r="CV857" s="16"/>
      <c r="CW857" s="16"/>
      <c r="CX857" s="16"/>
      <c r="CY857" s="16"/>
      <c r="CZ857" s="16"/>
      <c r="DA857" s="16"/>
      <c r="DB857" s="16"/>
      <c r="DC857" s="16"/>
      <c r="DD857" s="16"/>
      <c r="DE857" s="16"/>
      <c r="DF857" s="16"/>
      <c r="DG857" s="16"/>
      <c r="DH857" s="16"/>
      <c r="DI857" s="16"/>
      <c r="DJ857" s="16"/>
      <c r="DK857" s="16"/>
      <c r="LK857" t="s">
        <v>15</v>
      </c>
      <c r="LL857">
        <v>1200000</v>
      </c>
      <c r="LM857" t="s">
        <v>12</v>
      </c>
    </row>
    <row r="858" spans="1:325" ht="15.75" thickBot="1" x14ac:dyDescent="0.3">
      <c r="A858" s="9" t="s">
        <v>12</v>
      </c>
      <c r="B858" s="10" t="s">
        <v>63</v>
      </c>
      <c r="C858" s="10" t="s">
        <v>25</v>
      </c>
      <c r="D858" s="11">
        <v>44557.859027777777</v>
      </c>
      <c r="E858" s="11">
        <f t="shared" si="37"/>
        <v>44527</v>
      </c>
      <c r="F858" s="11">
        <f>DATE(YEAR($E858),MONTH($E858),DAY($E858)+$LL858*30.4/10000)</f>
        <v>45256</v>
      </c>
      <c r="G858" s="11">
        <f>DATE(YEAR($F858),MONTH($F858),DAY($F858)+$LL858*30.4/10000)</f>
        <v>45985</v>
      </c>
      <c r="H858" s="11">
        <f>DATE(YEAR($G858),MONTH($G858),DAY($G858)+$LL858*30.4/10000)</f>
        <v>46714</v>
      </c>
      <c r="I858" s="11">
        <f>DATE(YEAR($H858),MONTH($H858),DAY($H858)+$LL858*30.4/10000)</f>
        <v>47443</v>
      </c>
      <c r="J858" s="12">
        <f>DATE(YEAR($I858),MONTH($I858),DAY($I858)+$LL858*30.4/10000)</f>
        <v>48172</v>
      </c>
      <c r="K858" s="15"/>
      <c r="L858" s="16"/>
      <c r="M858" s="16"/>
      <c r="N858" s="16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  <c r="AF858" s="16"/>
      <c r="AG858" s="16"/>
      <c r="AH858" s="16"/>
      <c r="AI858" s="16"/>
      <c r="AJ858" s="16"/>
      <c r="AK858" s="16"/>
      <c r="AL858" s="16"/>
      <c r="AM858" s="16"/>
      <c r="AN858" s="16"/>
      <c r="AO858" s="16"/>
      <c r="AP858" s="16"/>
      <c r="AQ858" s="16"/>
      <c r="AR858" s="16"/>
      <c r="AS858" s="16"/>
      <c r="AT858" s="16"/>
      <c r="AU858" s="16"/>
      <c r="AV858" s="16"/>
      <c r="AW858" s="16"/>
      <c r="AX858" s="16"/>
      <c r="AY858" s="16"/>
      <c r="AZ858" s="16"/>
      <c r="BA858" s="16"/>
      <c r="BB858" s="16"/>
      <c r="BC858" s="16"/>
      <c r="BD858" s="16"/>
      <c r="BE858" s="16"/>
      <c r="BF858" s="16"/>
      <c r="BG858" s="16"/>
      <c r="BH858" s="16"/>
      <c r="BI858" s="16"/>
      <c r="BJ858" s="16"/>
      <c r="BK858" s="16"/>
      <c r="BL858" s="16"/>
      <c r="BM858" s="16"/>
      <c r="BN858" s="16"/>
      <c r="BO858" s="16"/>
      <c r="BP858" s="16"/>
      <c r="BQ858" s="16"/>
      <c r="BR858" s="16"/>
      <c r="BS858" s="16"/>
      <c r="BT858" s="16"/>
      <c r="BU858" s="16"/>
      <c r="BV858" s="16"/>
      <c r="BW858" s="16"/>
      <c r="BX858" s="16"/>
      <c r="BY858" s="16"/>
      <c r="BZ858" s="16"/>
      <c r="CA858" s="16"/>
      <c r="CB858" s="16"/>
      <c r="CC858" s="16"/>
      <c r="CD858" s="16"/>
      <c r="CE858" s="16"/>
      <c r="CF858" s="16"/>
      <c r="CG858" s="16"/>
      <c r="CH858" s="16"/>
      <c r="CI858" s="16"/>
      <c r="CJ858" s="16"/>
      <c r="CK858" s="16"/>
      <c r="CL858" s="16"/>
      <c r="CM858" s="16"/>
      <c r="CN858" s="16"/>
      <c r="CO858" s="16"/>
      <c r="CP858" s="16"/>
      <c r="CQ858" s="16"/>
      <c r="CR858" s="16"/>
      <c r="CS858" s="16"/>
      <c r="CT858" s="16"/>
      <c r="CU858" s="16"/>
      <c r="CV858" s="16"/>
      <c r="CW858" s="16"/>
      <c r="CX858" s="16"/>
      <c r="CY858" s="16"/>
      <c r="CZ858" s="16"/>
      <c r="DA858" s="16"/>
      <c r="DB858" s="16"/>
      <c r="DC858" s="16"/>
      <c r="DD858" s="16">
        <v>1</v>
      </c>
      <c r="DE858" s="16"/>
      <c r="DF858" s="16"/>
      <c r="DG858" s="16"/>
      <c r="DH858" s="16"/>
      <c r="DI858" s="16"/>
      <c r="DJ858" s="16"/>
      <c r="DK858" s="16"/>
      <c r="LK858" t="s">
        <v>15</v>
      </c>
      <c r="LL858">
        <v>240000</v>
      </c>
      <c r="LM858" t="s">
        <v>12</v>
      </c>
    </row>
    <row r="859" spans="1:325" ht="15.75" thickBot="1" x14ac:dyDescent="0.3">
      <c r="A859" s="9" t="s">
        <v>12</v>
      </c>
      <c r="B859" s="10" t="s">
        <v>63</v>
      </c>
      <c r="C859" s="10" t="s">
        <v>26</v>
      </c>
      <c r="D859" s="11">
        <v>44810.397222222222</v>
      </c>
      <c r="E859" s="11">
        <f t="shared" si="37"/>
        <v>44779</v>
      </c>
      <c r="F859" s="11">
        <f>DATE(YEAR($E859),MONTH($E859),DAY($E859)+$LL859/10)</f>
        <v>45829</v>
      </c>
      <c r="G859" s="11">
        <f>DATE(YEAR($F859),MONTH($F859),DAY($F859)+$LL859/10)</f>
        <v>46879</v>
      </c>
      <c r="H859" s="11">
        <f>DATE(YEAR($G859),MONTH($G859),DAY($G859)+$LL859/10)</f>
        <v>47929</v>
      </c>
      <c r="I859" s="11">
        <f>DATE(YEAR($H859),MONTH($H859),DAY($H859)+$LL859/10)</f>
        <v>48979</v>
      </c>
      <c r="J859" s="12">
        <f>DATE(YEAR($I859),MONTH($I859),DAY($I859)+$LL859/10)</f>
        <v>50029</v>
      </c>
      <c r="K859" s="15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  <c r="AF859" s="16"/>
      <c r="AG859" s="16"/>
      <c r="AH859" s="16"/>
      <c r="AI859" s="16"/>
      <c r="AJ859" s="16"/>
      <c r="AK859" s="16"/>
      <c r="AL859" s="16"/>
      <c r="AM859" s="16"/>
      <c r="AN859" s="16"/>
      <c r="AO859" s="16"/>
      <c r="AP859" s="16"/>
      <c r="AQ859" s="16"/>
      <c r="AR859" s="16"/>
      <c r="AS859" s="16"/>
      <c r="AT859" s="16"/>
      <c r="AU859" s="16"/>
      <c r="AV859" s="16"/>
      <c r="AW859" s="16"/>
      <c r="AX859" s="16"/>
      <c r="AY859" s="16"/>
      <c r="AZ859" s="16"/>
      <c r="BA859" s="16"/>
      <c r="BB859" s="16"/>
      <c r="BC859" s="16"/>
      <c r="BD859" s="16"/>
      <c r="BE859" s="16"/>
      <c r="BF859" s="16"/>
      <c r="BG859" s="16"/>
      <c r="BH859" s="16"/>
      <c r="BI859" s="16"/>
      <c r="BJ859" s="16"/>
      <c r="BK859" s="16"/>
      <c r="BL859" s="16"/>
      <c r="BM859" s="16"/>
      <c r="BN859" s="16"/>
      <c r="BO859" s="16"/>
      <c r="BP859" s="16"/>
      <c r="BQ859" s="16"/>
      <c r="BR859" s="16"/>
      <c r="BS859" s="16"/>
      <c r="BT859" s="16"/>
      <c r="BU859" s="16"/>
      <c r="BV859" s="16"/>
      <c r="BW859" s="16"/>
      <c r="BX859" s="16"/>
      <c r="BY859" s="16"/>
      <c r="BZ859" s="16"/>
      <c r="CA859" s="16"/>
      <c r="CB859" s="16"/>
      <c r="CC859" s="16"/>
      <c r="CD859" s="16"/>
      <c r="CE859" s="16"/>
      <c r="CF859" s="16"/>
      <c r="CG859" s="16"/>
      <c r="CH859" s="16"/>
      <c r="CI859" s="16"/>
      <c r="CJ859" s="16"/>
      <c r="CK859" s="16"/>
      <c r="CL859" s="16"/>
      <c r="CM859" s="16"/>
      <c r="CN859" s="16"/>
      <c r="CO859" s="16"/>
      <c r="CP859" s="16"/>
      <c r="CQ859" s="16"/>
      <c r="CR859" s="16"/>
      <c r="CS859" s="16"/>
      <c r="CT859" s="16"/>
      <c r="CU859" s="16"/>
      <c r="CV859" s="16"/>
      <c r="CW859" s="16"/>
      <c r="CX859" s="16"/>
      <c r="CY859" s="16"/>
      <c r="CZ859" s="16"/>
      <c r="DA859" s="16"/>
      <c r="DB859" s="16"/>
      <c r="DC859" s="16"/>
      <c r="DD859" s="16"/>
      <c r="DE859" s="16"/>
      <c r="DF859" s="16"/>
      <c r="DG859" s="16"/>
      <c r="DH859" s="16"/>
      <c r="DI859" s="16"/>
      <c r="DJ859" s="16"/>
      <c r="DK859" s="16"/>
      <c r="LK859" t="s">
        <v>21</v>
      </c>
      <c r="LL859">
        <v>10500</v>
      </c>
      <c r="LM859" t="s">
        <v>12</v>
      </c>
    </row>
    <row r="860" spans="1:325" ht="15.75" thickBot="1" x14ac:dyDescent="0.3">
      <c r="A860" s="9" t="s">
        <v>12</v>
      </c>
      <c r="B860" s="10" t="s">
        <v>63</v>
      </c>
      <c r="C860" s="10" t="s">
        <v>26</v>
      </c>
      <c r="D860" s="11">
        <v>44734.277083333334</v>
      </c>
      <c r="E860" s="11">
        <f t="shared" si="37"/>
        <v>44703</v>
      </c>
      <c r="F860" s="11">
        <f>DATE(YEAR($E860),MONTH($E860),DAY($E860)+$LL860/10)</f>
        <v>45753</v>
      </c>
      <c r="G860" s="11">
        <f>DATE(YEAR($F860),MONTH($F860),DAY($F860)+$LL860/10)</f>
        <v>46803</v>
      </c>
      <c r="H860" s="11">
        <f>DATE(YEAR($G860),MONTH($G860),DAY($G860)+$LL860/10)</f>
        <v>47853</v>
      </c>
      <c r="I860" s="11">
        <f>DATE(YEAR($H860),MONTH($H860),DAY($H860)+$LL860/10)</f>
        <v>48903</v>
      </c>
      <c r="J860" s="12">
        <f>DATE(YEAR($I860),MONTH($I860),DAY($I860)+$LL860/10)</f>
        <v>49953</v>
      </c>
      <c r="K860" s="15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  <c r="AF860" s="16"/>
      <c r="AG860" s="16"/>
      <c r="AH860" s="16"/>
      <c r="AI860" s="16"/>
      <c r="AJ860" s="16"/>
      <c r="AK860" s="16"/>
      <c r="AL860" s="16"/>
      <c r="AM860" s="16"/>
      <c r="AN860" s="16"/>
      <c r="AO860" s="16"/>
      <c r="AP860" s="16"/>
      <c r="AQ860" s="16"/>
      <c r="AR860" s="16"/>
      <c r="AS860" s="16"/>
      <c r="AT860" s="16"/>
      <c r="AU860" s="16"/>
      <c r="AV860" s="16"/>
      <c r="AW860" s="16"/>
      <c r="AX860" s="16"/>
      <c r="AY860" s="16"/>
      <c r="AZ860" s="16"/>
      <c r="BA860" s="16"/>
      <c r="BB860" s="16"/>
      <c r="BC860" s="16"/>
      <c r="BD860" s="16"/>
      <c r="BE860" s="16"/>
      <c r="BF860" s="16"/>
      <c r="BG860" s="16"/>
      <c r="BH860" s="16"/>
      <c r="BI860" s="16"/>
      <c r="BJ860" s="16"/>
      <c r="BK860" s="16"/>
      <c r="BL860" s="16"/>
      <c r="BM860" s="16"/>
      <c r="BN860" s="16"/>
      <c r="BO860" s="16"/>
      <c r="BP860" s="16"/>
      <c r="BQ860" s="16"/>
      <c r="BR860" s="16"/>
      <c r="BS860" s="16"/>
      <c r="BT860" s="16"/>
      <c r="BU860" s="16"/>
      <c r="BV860" s="16"/>
      <c r="BW860" s="16"/>
      <c r="BX860" s="16"/>
      <c r="BY860" s="16"/>
      <c r="BZ860" s="16"/>
      <c r="CA860" s="16"/>
      <c r="CB860" s="16"/>
      <c r="CC860" s="16"/>
      <c r="CD860" s="16"/>
      <c r="CE860" s="16"/>
      <c r="CF860" s="16"/>
      <c r="CG860" s="16"/>
      <c r="CH860" s="16"/>
      <c r="CI860" s="16"/>
      <c r="CJ860" s="16"/>
      <c r="CK860" s="16"/>
      <c r="CL860" s="16"/>
      <c r="CM860" s="16"/>
      <c r="CN860" s="16"/>
      <c r="CO860" s="16"/>
      <c r="CP860" s="16"/>
      <c r="CQ860" s="16"/>
      <c r="CR860" s="16"/>
      <c r="CS860" s="16"/>
      <c r="CT860" s="16"/>
      <c r="CU860" s="16"/>
      <c r="CV860" s="16"/>
      <c r="CW860" s="16"/>
      <c r="CX860" s="16"/>
      <c r="CY860" s="16"/>
      <c r="CZ860" s="16"/>
      <c r="DA860" s="16"/>
      <c r="DB860" s="16"/>
      <c r="DC860" s="16"/>
      <c r="DD860" s="16"/>
      <c r="DE860" s="16"/>
      <c r="DF860" s="16"/>
      <c r="DG860" s="16"/>
      <c r="DH860" s="16"/>
      <c r="DI860" s="16"/>
      <c r="DJ860" s="16"/>
      <c r="DK860" s="16"/>
      <c r="LK860" t="s">
        <v>21</v>
      </c>
      <c r="LL860">
        <v>10500</v>
      </c>
      <c r="LM860" t="s">
        <v>12</v>
      </c>
    </row>
    <row r="861" spans="1:325" ht="15.75" thickBot="1" x14ac:dyDescent="0.3">
      <c r="A861" s="9" t="s">
        <v>12</v>
      </c>
      <c r="B861" s="10" t="s">
        <v>63</v>
      </c>
      <c r="C861" s="10" t="s">
        <v>27</v>
      </c>
      <c r="D861" s="11">
        <v>43850.260416666664</v>
      </c>
      <c r="E861" s="11">
        <f t="shared" si="37"/>
        <v>43819</v>
      </c>
      <c r="F861" s="11">
        <f>DATE(YEAR($E861),MONTH($E861),DAY($E861)+$LL861*30.4/650)</f>
        <v>44660</v>
      </c>
      <c r="G861" s="11">
        <f>DATE(YEAR($F861),MONTH($F861),DAY($F861)+$LL861*30.4/650)</f>
        <v>45501</v>
      </c>
      <c r="H861" s="11">
        <f>DATE(YEAR($G861),MONTH($G861),DAY($G861)+$LL861*30.4/650)</f>
        <v>46342</v>
      </c>
      <c r="I861" s="11">
        <f>DATE(YEAR($H861),MONTH($H861),DAY($H861)+$LL861*30.4/650)</f>
        <v>47183</v>
      </c>
      <c r="J861" s="12">
        <f>DATE(YEAR($I861),MONTH($I861),DAY($I861)+$LL861*30.4/650)</f>
        <v>48024</v>
      </c>
      <c r="K861" s="15"/>
      <c r="L861" s="16"/>
      <c r="M861" s="16"/>
      <c r="N861" s="16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  <c r="AF861" s="16"/>
      <c r="AG861" s="16"/>
      <c r="AH861" s="16"/>
      <c r="AI861" s="16"/>
      <c r="AJ861" s="16"/>
      <c r="AK861" s="16"/>
      <c r="AL861" s="16"/>
      <c r="AM861" s="16"/>
      <c r="AN861" s="16"/>
      <c r="AO861" s="16"/>
      <c r="AP861" s="16"/>
      <c r="AQ861" s="16"/>
      <c r="AR861" s="16"/>
      <c r="AS861" s="16"/>
      <c r="AT861" s="16"/>
      <c r="AU861" s="16"/>
      <c r="AV861" s="16"/>
      <c r="AW861" s="16"/>
      <c r="AX861" s="16"/>
      <c r="AY861" s="16"/>
      <c r="AZ861" s="16"/>
      <c r="BA861" s="16"/>
      <c r="BB861" s="16"/>
      <c r="BC861" s="16"/>
      <c r="BD861" s="16"/>
      <c r="BE861" s="16"/>
      <c r="BF861" s="16"/>
      <c r="BG861" s="16"/>
      <c r="BH861" s="16"/>
      <c r="BI861" s="16"/>
      <c r="BJ861" s="16"/>
      <c r="BK861" s="16"/>
      <c r="BL861" s="16"/>
      <c r="BM861" s="16"/>
      <c r="BN861" s="16"/>
      <c r="BO861" s="16"/>
      <c r="BP861" s="16"/>
      <c r="BQ861" s="16"/>
      <c r="BR861" s="16"/>
      <c r="BS861" s="16"/>
      <c r="BT861" s="16"/>
      <c r="BU861" s="16"/>
      <c r="BV861" s="16"/>
      <c r="BW861" s="16"/>
      <c r="BX861" s="16"/>
      <c r="BY861" s="16"/>
      <c r="BZ861" s="16"/>
      <c r="CA861" s="16"/>
      <c r="CB861" s="16"/>
      <c r="CC861" s="16"/>
      <c r="CD861" s="16"/>
      <c r="CE861" s="16"/>
      <c r="CF861" s="16"/>
      <c r="CG861" s="16"/>
      <c r="CH861" s="16"/>
      <c r="CI861" s="16"/>
      <c r="CJ861" s="16"/>
      <c r="CK861" s="16"/>
      <c r="CL861" s="16"/>
      <c r="CM861" s="16"/>
      <c r="CN861" s="16"/>
      <c r="CO861" s="16"/>
      <c r="CP861" s="16"/>
      <c r="CQ861" s="16"/>
      <c r="CR861" s="16"/>
      <c r="CS861" s="16"/>
      <c r="CT861" s="16"/>
      <c r="CU861" s="16"/>
      <c r="CV861" s="16"/>
      <c r="CW861" s="16"/>
      <c r="CX861" s="16"/>
      <c r="CY861" s="16"/>
      <c r="CZ861" s="16"/>
      <c r="DA861" s="16"/>
      <c r="DB861" s="16"/>
      <c r="DC861" s="16"/>
      <c r="DD861" s="16"/>
      <c r="DE861" s="16"/>
      <c r="DF861" s="16"/>
      <c r="DG861" s="16"/>
      <c r="DH861" s="16"/>
      <c r="DI861" s="16"/>
      <c r="DJ861" s="16"/>
      <c r="DK861" s="16"/>
      <c r="LK861" t="s">
        <v>28</v>
      </c>
      <c r="LL861">
        <v>18000</v>
      </c>
      <c r="LM861" t="s">
        <v>12</v>
      </c>
    </row>
    <row r="862" spans="1:325" ht="15.75" thickBot="1" x14ac:dyDescent="0.3">
      <c r="A862" s="9" t="s">
        <v>12</v>
      </c>
      <c r="B862" s="10" t="s">
        <v>63</v>
      </c>
      <c r="C862" s="10" t="s">
        <v>23</v>
      </c>
      <c r="D862" s="11">
        <v>44522.193055555559</v>
      </c>
      <c r="E862" s="11">
        <f t="shared" si="37"/>
        <v>44491</v>
      </c>
      <c r="F862" s="11">
        <f>DATE(YEAR($E862),MONTH($E862),DAY($E862)+$LL862/10)</f>
        <v>44641</v>
      </c>
      <c r="G862" s="11">
        <f>DATE(YEAR($F862),MONTH($F862),DAY($F862)+$LL862/10)</f>
        <v>44791</v>
      </c>
      <c r="H862" s="11">
        <f>DATE(YEAR($G862),MONTH($G862),DAY($G862)+$LL862/10)</f>
        <v>44941</v>
      </c>
      <c r="I862" s="11">
        <f>DATE(YEAR($H862),MONTH($H862),DAY($H862)+$LL862/10)</f>
        <v>45091</v>
      </c>
      <c r="J862" s="12">
        <f>DATE(YEAR($I862),MONTH($I862),DAY($I862)+$LL862/10)</f>
        <v>45241</v>
      </c>
      <c r="K862" s="15"/>
      <c r="L862" s="16"/>
      <c r="M862" s="16"/>
      <c r="N862" s="16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  <c r="AF862" s="16"/>
      <c r="AG862" s="16"/>
      <c r="AH862" s="16"/>
      <c r="AI862" s="16"/>
      <c r="AJ862" s="16"/>
      <c r="AK862" s="16"/>
      <c r="AL862" s="16"/>
      <c r="AM862" s="16"/>
      <c r="AN862" s="16"/>
      <c r="AO862" s="16"/>
      <c r="AP862" s="16"/>
      <c r="AQ862" s="16"/>
      <c r="AR862" s="16"/>
      <c r="AS862" s="16"/>
      <c r="AT862" s="16"/>
      <c r="AU862" s="16"/>
      <c r="AV862" s="16"/>
      <c r="AW862" s="16"/>
      <c r="AX862" s="16"/>
      <c r="AY862" s="16"/>
      <c r="AZ862" s="16"/>
      <c r="BA862" s="16"/>
      <c r="BB862" s="16"/>
      <c r="BC862" s="16"/>
      <c r="BD862" s="16"/>
      <c r="BE862" s="16"/>
      <c r="BF862" s="16"/>
      <c r="BG862" s="16"/>
      <c r="BH862" s="16"/>
      <c r="BI862" s="16"/>
      <c r="BJ862" s="16"/>
      <c r="BK862" s="16"/>
      <c r="BL862" s="16"/>
      <c r="BM862" s="16"/>
      <c r="BN862" s="16"/>
      <c r="BO862" s="16"/>
      <c r="BP862" s="16"/>
      <c r="BQ862" s="16"/>
      <c r="BR862" s="16"/>
      <c r="BS862" s="16"/>
      <c r="BT862" s="16"/>
      <c r="BU862" s="16"/>
      <c r="BV862" s="16"/>
      <c r="BW862" s="16"/>
      <c r="BX862" s="16"/>
      <c r="BY862" s="16"/>
      <c r="BZ862" s="16"/>
      <c r="CA862" s="16"/>
      <c r="CB862" s="16"/>
      <c r="CC862" s="16"/>
      <c r="CD862" s="16"/>
      <c r="CE862" s="16"/>
      <c r="CF862" s="16"/>
      <c r="CG862" s="16"/>
      <c r="CH862" s="16"/>
      <c r="CI862" s="16"/>
      <c r="CJ862" s="16"/>
      <c r="CK862" s="16"/>
      <c r="CL862" s="16"/>
      <c r="CM862" s="16"/>
      <c r="CN862" s="16"/>
      <c r="CO862" s="16"/>
      <c r="CP862" s="16"/>
      <c r="CQ862" s="16"/>
      <c r="CR862" s="16"/>
      <c r="CS862" s="16"/>
      <c r="CT862" s="16"/>
      <c r="CU862" s="16"/>
      <c r="CV862" s="16"/>
      <c r="CW862" s="16"/>
      <c r="CX862" s="16"/>
      <c r="CY862" s="16">
        <v>1</v>
      </c>
      <c r="CZ862" s="16"/>
      <c r="DA862" s="16"/>
      <c r="DB862" s="16"/>
      <c r="DC862" s="16"/>
      <c r="DD862" s="16"/>
      <c r="DE862" s="16"/>
      <c r="DF862" s="16"/>
      <c r="DG862" s="16"/>
      <c r="DH862" s="16"/>
      <c r="DI862" s="16"/>
      <c r="DJ862" s="16"/>
      <c r="DK862" s="16"/>
      <c r="LK862" t="s">
        <v>21</v>
      </c>
      <c r="LL862">
        <v>1500</v>
      </c>
      <c r="LM862" t="s">
        <v>12</v>
      </c>
    </row>
    <row r="863" spans="1:325" ht="15.75" thickBot="1" x14ac:dyDescent="0.3">
      <c r="A863" s="9" t="s">
        <v>12</v>
      </c>
      <c r="B863" s="10" t="s">
        <v>63</v>
      </c>
      <c r="C863" s="10" t="s">
        <v>23</v>
      </c>
      <c r="D863" s="11">
        <v>48195.59097222222</v>
      </c>
      <c r="E863" s="11">
        <f t="shared" si="37"/>
        <v>48165</v>
      </c>
      <c r="F863" s="11">
        <f>DATE(YEAR($E863),MONTH($E863),DAY($E863)+$LL863/10)</f>
        <v>48315</v>
      </c>
      <c r="G863" s="11">
        <f>DATE(YEAR($F863),MONTH($F863),DAY($F863)+$LL863/10)</f>
        <v>48465</v>
      </c>
      <c r="H863" s="11">
        <f>DATE(YEAR($G863),MONTH($G863),DAY($G863)+$LL863/10)</f>
        <v>48615</v>
      </c>
      <c r="I863" s="11">
        <f>DATE(YEAR($H863),MONTH($H863),DAY($H863)+$LL863/10)</f>
        <v>48765</v>
      </c>
      <c r="J863" s="12">
        <f>DATE(YEAR($I863),MONTH($I863),DAY($I863)+$LL863/10)</f>
        <v>48915</v>
      </c>
      <c r="K863" s="15"/>
      <c r="L863" s="16"/>
      <c r="M863" s="16"/>
      <c r="N863" s="16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  <c r="AF863" s="16"/>
      <c r="AG863" s="16"/>
      <c r="AH863" s="16"/>
      <c r="AI863" s="16"/>
      <c r="AJ863" s="16"/>
      <c r="AK863" s="16"/>
      <c r="AL863" s="16"/>
      <c r="AM863" s="16"/>
      <c r="AN863" s="16"/>
      <c r="AO863" s="16"/>
      <c r="AP863" s="16"/>
      <c r="AQ863" s="16"/>
      <c r="AR863" s="16"/>
      <c r="AS863" s="16"/>
      <c r="AT863" s="16"/>
      <c r="AU863" s="16"/>
      <c r="AV863" s="16"/>
      <c r="AW863" s="16"/>
      <c r="AX863" s="16"/>
      <c r="AY863" s="16"/>
      <c r="AZ863" s="16"/>
      <c r="BA863" s="16"/>
      <c r="BB863" s="16"/>
      <c r="BC863" s="16"/>
      <c r="BD863" s="16"/>
      <c r="BE863" s="16"/>
      <c r="BF863" s="16"/>
      <c r="BG863" s="16"/>
      <c r="BH863" s="16"/>
      <c r="BI863" s="16"/>
      <c r="BJ863" s="16"/>
      <c r="BK863" s="16"/>
      <c r="BL863" s="16"/>
      <c r="BM863" s="16"/>
      <c r="BN863" s="16"/>
      <c r="BO863" s="16"/>
      <c r="BP863" s="16"/>
      <c r="BQ863" s="16"/>
      <c r="BR863" s="16"/>
      <c r="BS863" s="16"/>
      <c r="BT863" s="16"/>
      <c r="BU863" s="16"/>
      <c r="BV863" s="16"/>
      <c r="BW863" s="16"/>
      <c r="BX863" s="16"/>
      <c r="BY863" s="16"/>
      <c r="BZ863" s="16"/>
      <c r="CA863" s="16"/>
      <c r="CB863" s="16"/>
      <c r="CC863" s="16"/>
      <c r="CD863" s="16"/>
      <c r="CE863" s="16"/>
      <c r="CF863" s="16"/>
      <c r="CG863" s="16"/>
      <c r="CH863" s="16"/>
      <c r="CI863" s="16"/>
      <c r="CJ863" s="16"/>
      <c r="CK863" s="16"/>
      <c r="CL863" s="16"/>
      <c r="CM863" s="16"/>
      <c r="CN863" s="16"/>
      <c r="CO863" s="16"/>
      <c r="CP863" s="16"/>
      <c r="CQ863" s="16"/>
      <c r="CR863" s="16"/>
      <c r="CS863" s="16"/>
      <c r="CT863" s="16"/>
      <c r="CU863" s="16"/>
      <c r="CV863" s="16"/>
      <c r="CW863" s="16"/>
      <c r="CX863" s="16"/>
      <c r="CY863" s="16"/>
      <c r="CZ863" s="16"/>
      <c r="DA863" s="16"/>
      <c r="DB863" s="16"/>
      <c r="DC863" s="16"/>
      <c r="DD863" s="16"/>
      <c r="DE863" s="16"/>
      <c r="DF863" s="16"/>
      <c r="DG863" s="16"/>
      <c r="DH863" s="16"/>
      <c r="DI863" s="16"/>
      <c r="DJ863" s="16"/>
      <c r="DK863" s="16"/>
      <c r="LK863" t="s">
        <v>21</v>
      </c>
      <c r="LL863">
        <v>1500</v>
      </c>
      <c r="LM863" t="s">
        <v>12</v>
      </c>
    </row>
    <row r="864" spans="1:325" ht="15.75" thickBot="1" x14ac:dyDescent="0.3">
      <c r="A864" s="9" t="s">
        <v>12</v>
      </c>
      <c r="B864" s="10" t="s">
        <v>63</v>
      </c>
      <c r="C864" s="10" t="s">
        <v>20</v>
      </c>
      <c r="D864" s="11">
        <v>51054.757638888892</v>
      </c>
      <c r="E864" s="11">
        <f t="shared" si="37"/>
        <v>51024</v>
      </c>
      <c r="F864" s="11">
        <f>DATE(YEAR($E864),MONTH($E864),DAY($E864)+$LL864/10)</f>
        <v>51324</v>
      </c>
      <c r="G864" s="11">
        <f>DATE(YEAR($F864),MONTH($F864),DAY($F864)+$LL864/10)</f>
        <v>51624</v>
      </c>
      <c r="H864" s="11">
        <f>DATE(YEAR($G864),MONTH($G864),DAY($G864)+$LL864/10)</f>
        <v>51924</v>
      </c>
      <c r="I864" s="11">
        <f>DATE(YEAR($H864),MONTH($H864),DAY($H864)+$LL864/10)</f>
        <v>52224</v>
      </c>
      <c r="J864" s="12">
        <f>DATE(YEAR($I864),MONTH($I864),DAY($I864)+$LL864/10)</f>
        <v>52524</v>
      </c>
      <c r="K864" s="15"/>
      <c r="L864" s="16"/>
      <c r="M864" s="16"/>
      <c r="N864" s="16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  <c r="AF864" s="16"/>
      <c r="AG864" s="16"/>
      <c r="AH864" s="16"/>
      <c r="AI864" s="16"/>
      <c r="AJ864" s="16"/>
      <c r="AK864" s="16"/>
      <c r="AL864" s="16"/>
      <c r="AM864" s="16"/>
      <c r="AN864" s="16"/>
      <c r="AO864" s="16"/>
      <c r="AP864" s="16"/>
      <c r="AQ864" s="16"/>
      <c r="AR864" s="16"/>
      <c r="AS864" s="16"/>
      <c r="AT864" s="16"/>
      <c r="AU864" s="16"/>
      <c r="AV864" s="16"/>
      <c r="AW864" s="16"/>
      <c r="AX864" s="16"/>
      <c r="AY864" s="16"/>
      <c r="AZ864" s="16"/>
      <c r="BA864" s="16"/>
      <c r="BB864" s="16"/>
      <c r="BC864" s="16"/>
      <c r="BD864" s="16"/>
      <c r="BE864" s="16"/>
      <c r="BF864" s="16"/>
      <c r="BG864" s="16"/>
      <c r="BH864" s="16"/>
      <c r="BI864" s="16"/>
      <c r="BJ864" s="16"/>
      <c r="BK864" s="16"/>
      <c r="BL864" s="16"/>
      <c r="BM864" s="16"/>
      <c r="BN864" s="16"/>
      <c r="BO864" s="16"/>
      <c r="BP864" s="16"/>
      <c r="BQ864" s="16"/>
      <c r="BR864" s="16"/>
      <c r="BS864" s="16"/>
      <c r="BT864" s="16"/>
      <c r="BU864" s="16"/>
      <c r="BV864" s="16"/>
      <c r="BW864" s="16"/>
      <c r="BX864" s="16"/>
      <c r="BY864" s="16"/>
      <c r="BZ864" s="16"/>
      <c r="CA864" s="16"/>
      <c r="CB864" s="16"/>
      <c r="CC864" s="16"/>
      <c r="CD864" s="16"/>
      <c r="CE864" s="16"/>
      <c r="CF864" s="16"/>
      <c r="CG864" s="16"/>
      <c r="CH864" s="16"/>
      <c r="CI864" s="16"/>
      <c r="CJ864" s="16"/>
      <c r="CK864" s="16"/>
      <c r="CL864" s="16"/>
      <c r="CM864" s="16"/>
      <c r="CN864" s="16"/>
      <c r="CO864" s="16"/>
      <c r="CP864" s="16"/>
      <c r="CQ864" s="16"/>
      <c r="CR864" s="16"/>
      <c r="CS864" s="16"/>
      <c r="CT864" s="16"/>
      <c r="CU864" s="16"/>
      <c r="CV864" s="16"/>
      <c r="CW864" s="16"/>
      <c r="CX864" s="16"/>
      <c r="CY864" s="16"/>
      <c r="CZ864" s="16"/>
      <c r="DA864" s="16"/>
      <c r="DB864" s="16"/>
      <c r="DC864" s="16"/>
      <c r="DD864" s="16"/>
      <c r="DE864" s="16"/>
      <c r="DF864" s="16"/>
      <c r="DG864" s="16"/>
      <c r="DH864" s="16"/>
      <c r="DI864" s="16"/>
      <c r="DJ864" s="16"/>
      <c r="DK864" s="16"/>
      <c r="LK864" t="s">
        <v>21</v>
      </c>
      <c r="LL864">
        <v>3000</v>
      </c>
      <c r="LM864" t="s">
        <v>12</v>
      </c>
    </row>
    <row r="865" spans="1:325" ht="15.75" thickBot="1" x14ac:dyDescent="0.3">
      <c r="A865" s="9" t="s">
        <v>12</v>
      </c>
      <c r="B865" s="10" t="s">
        <v>63</v>
      </c>
      <c r="C865" s="10" t="s">
        <v>14</v>
      </c>
      <c r="D865" s="11">
        <v>47761</v>
      </c>
      <c r="E865" s="11">
        <f>DATE(YEAR($D865),MONTH($D865)-2,DAY($D865))</f>
        <v>47700</v>
      </c>
      <c r="F865" s="11">
        <f>DATE(YEAR($E865)+$LL865,MONTH($E865),DAY($E865))</f>
        <v>52083</v>
      </c>
      <c r="G865" s="11">
        <f>DATE(YEAR($F865)+$LL865,MONTH($F865),DAY($F865))</f>
        <v>56466</v>
      </c>
      <c r="H865" s="11">
        <f>DATE(YEAR($G865)+$LL865,MONTH($G865),DAY($G865))</f>
        <v>60849</v>
      </c>
      <c r="I865" s="11">
        <f>DATE(YEAR($H865)+$LL865,MONTH($H865),DAY($H865))</f>
        <v>65232</v>
      </c>
      <c r="J865" s="12">
        <f>DATE(YEAR($I865)+$LL865,MONTH($I865),DAY($I865))</f>
        <v>69615</v>
      </c>
      <c r="K865" s="15"/>
      <c r="L865" s="16"/>
      <c r="M865" s="16"/>
      <c r="N865" s="16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  <c r="AF865" s="16"/>
      <c r="AG865" s="16"/>
      <c r="AH865" s="16"/>
      <c r="AI865" s="16"/>
      <c r="AJ865" s="16"/>
      <c r="AK865" s="16"/>
      <c r="AL865" s="16"/>
      <c r="AM865" s="16"/>
      <c r="AN865" s="16"/>
      <c r="AO865" s="16"/>
      <c r="AP865" s="16"/>
      <c r="AQ865" s="16"/>
      <c r="AR865" s="16"/>
      <c r="AS865" s="16"/>
      <c r="AT865" s="16"/>
      <c r="AU865" s="16"/>
      <c r="AV865" s="16"/>
      <c r="AW865" s="16"/>
      <c r="AX865" s="16"/>
      <c r="AY865" s="16"/>
      <c r="AZ865" s="16"/>
      <c r="BA865" s="16"/>
      <c r="BB865" s="16"/>
      <c r="BC865" s="16"/>
      <c r="BD865" s="16"/>
      <c r="BE865" s="16"/>
      <c r="BF865" s="16"/>
      <c r="BG865" s="16"/>
      <c r="BH865" s="16"/>
      <c r="BI865" s="16"/>
      <c r="BJ865" s="16"/>
      <c r="BK865" s="16"/>
      <c r="BL865" s="16"/>
      <c r="BM865" s="16"/>
      <c r="BN865" s="16"/>
      <c r="BO865" s="16"/>
      <c r="BP865" s="16"/>
      <c r="BQ865" s="16"/>
      <c r="BR865" s="16"/>
      <c r="BS865" s="16"/>
      <c r="BT865" s="16"/>
      <c r="BU865" s="16"/>
      <c r="BV865" s="16"/>
      <c r="BW865" s="16"/>
      <c r="BX865" s="16"/>
      <c r="BY865" s="16"/>
      <c r="BZ865" s="16"/>
      <c r="CA865" s="16"/>
      <c r="CB865" s="16"/>
      <c r="CC865" s="16"/>
      <c r="CD865" s="16"/>
      <c r="CE865" s="16"/>
      <c r="CF865" s="16"/>
      <c r="CG865" s="16"/>
      <c r="CH865" s="16"/>
      <c r="CI865" s="16"/>
      <c r="CJ865" s="16"/>
      <c r="CK865" s="16"/>
      <c r="CL865" s="16"/>
      <c r="CM865" s="16"/>
      <c r="CN865" s="16"/>
      <c r="CO865" s="16"/>
      <c r="CP865" s="16"/>
      <c r="CQ865" s="16"/>
      <c r="CR865" s="16"/>
      <c r="CS865" s="16"/>
      <c r="CT865" s="16"/>
      <c r="CU865" s="16"/>
      <c r="CV865" s="16"/>
      <c r="CW865" s="16"/>
      <c r="CX865" s="16"/>
      <c r="CY865" s="16"/>
      <c r="CZ865" s="16"/>
      <c r="DA865" s="16"/>
      <c r="DB865" s="16"/>
      <c r="DC865" s="16"/>
      <c r="DD865" s="16"/>
      <c r="DE865" s="16"/>
      <c r="DF865" s="16"/>
      <c r="DG865" s="16"/>
      <c r="DH865" s="16"/>
      <c r="DI865" s="16"/>
      <c r="DJ865" s="16"/>
      <c r="DK865" s="16"/>
      <c r="LK865" t="s">
        <v>16</v>
      </c>
      <c r="LL865">
        <v>12</v>
      </c>
      <c r="LM865" t="s">
        <v>12</v>
      </c>
    </row>
    <row r="866" spans="1:325" ht="15.75" thickBot="1" x14ac:dyDescent="0.3">
      <c r="A866" s="9" t="s">
        <v>12</v>
      </c>
      <c r="B866" s="10" t="s">
        <v>63</v>
      </c>
      <c r="C866" s="10" t="s">
        <v>14</v>
      </c>
      <c r="D866" s="11">
        <v>44541.209027777775</v>
      </c>
      <c r="E866" s="11">
        <f>DATE(YEAR($D866),MONTH($D866)-2,DAY($D866))</f>
        <v>44480</v>
      </c>
      <c r="F866" s="11">
        <f>DATE(YEAR($E866),MONTH($E866),DAY($E866)+$LL866*30.4/10000)</f>
        <v>45392</v>
      </c>
      <c r="G866" s="11">
        <f>DATE(YEAR($F866),MONTH($F866),DAY($F866)+$LL866*30.4/10000)</f>
        <v>46304</v>
      </c>
      <c r="H866" s="11">
        <f>DATE(YEAR($G866),MONTH($G866),DAY($G866)+$LL866*30.4/10000)</f>
        <v>47216</v>
      </c>
      <c r="I866" s="11">
        <f>DATE(YEAR($H866),MONTH($H866),DAY($H866)+$LL866*30.4/10000)</f>
        <v>48128</v>
      </c>
      <c r="J866" s="12">
        <f>DATE(YEAR($I866),MONTH($I866),DAY($I866)+$LL866*30.4/10000)</f>
        <v>49040</v>
      </c>
      <c r="K866" s="15"/>
      <c r="L866" s="16"/>
      <c r="M866" s="16"/>
      <c r="N866" s="16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  <c r="AF866" s="16"/>
      <c r="AG866" s="16"/>
      <c r="AH866" s="16"/>
      <c r="AI866" s="16"/>
      <c r="AJ866" s="16"/>
      <c r="AK866" s="16"/>
      <c r="AL866" s="16"/>
      <c r="AM866" s="16"/>
      <c r="AN866" s="16"/>
      <c r="AO866" s="16"/>
      <c r="AP866" s="16"/>
      <c r="AQ866" s="16"/>
      <c r="AR866" s="16"/>
      <c r="AS866" s="16"/>
      <c r="AT866" s="16"/>
      <c r="AU866" s="16"/>
      <c r="AV866" s="16"/>
      <c r="AW866" s="16"/>
      <c r="AX866" s="16"/>
      <c r="AY866" s="16"/>
      <c r="AZ866" s="16"/>
      <c r="BA866" s="16"/>
      <c r="BB866" s="16"/>
      <c r="BC866" s="16"/>
      <c r="BD866" s="16"/>
      <c r="BE866" s="16"/>
      <c r="BF866" s="16"/>
      <c r="BG866" s="16"/>
      <c r="BH866" s="16"/>
      <c r="BI866" s="16"/>
      <c r="BJ866" s="16"/>
      <c r="BK866" s="16"/>
      <c r="BL866" s="16"/>
      <c r="BM866" s="16"/>
      <c r="BN866" s="16"/>
      <c r="BO866" s="16"/>
      <c r="BP866" s="16"/>
      <c r="BQ866" s="16"/>
      <c r="BR866" s="16"/>
      <c r="BS866" s="16"/>
      <c r="BT866" s="16"/>
      <c r="BU866" s="16"/>
      <c r="BV866" s="16"/>
      <c r="BW866" s="16"/>
      <c r="BX866" s="16"/>
      <c r="BY866" s="16"/>
      <c r="BZ866" s="16"/>
      <c r="CA866" s="16"/>
      <c r="CB866" s="16"/>
      <c r="CC866" s="16"/>
      <c r="CD866" s="16"/>
      <c r="CE866" s="16"/>
      <c r="CF866" s="16"/>
      <c r="CG866" s="16"/>
      <c r="CH866" s="16"/>
      <c r="CI866" s="16"/>
      <c r="CJ866" s="16"/>
      <c r="CK866" s="16"/>
      <c r="CL866" s="16"/>
      <c r="CM866" s="16"/>
      <c r="CN866" s="16"/>
      <c r="CO866" s="16"/>
      <c r="CP866" s="16"/>
      <c r="CQ866" s="16"/>
      <c r="CR866" s="16"/>
      <c r="CS866" s="16"/>
      <c r="CT866" s="16"/>
      <c r="CU866" s="16"/>
      <c r="CV866" s="16"/>
      <c r="CW866" s="16"/>
      <c r="CX866" s="16">
        <v>1</v>
      </c>
      <c r="CY866" s="16"/>
      <c r="CZ866" s="16"/>
      <c r="DA866" s="16"/>
      <c r="DB866" s="16"/>
      <c r="DC866" s="16"/>
      <c r="DD866" s="16"/>
      <c r="DE866" s="16"/>
      <c r="DF866" s="16"/>
      <c r="DG866" s="16"/>
      <c r="DH866" s="16"/>
      <c r="DI866" s="16"/>
      <c r="DJ866" s="16"/>
      <c r="DK866" s="16"/>
      <c r="LK866" t="s">
        <v>15</v>
      </c>
      <c r="LL866">
        <v>300000</v>
      </c>
      <c r="LM866" t="s">
        <v>12</v>
      </c>
    </row>
    <row r="867" spans="1:325" ht="15.75" thickBot="1" x14ac:dyDescent="0.3">
      <c r="A867" s="9" t="s">
        <v>12</v>
      </c>
      <c r="B867" s="10" t="s">
        <v>63</v>
      </c>
      <c r="C867" s="10" t="s">
        <v>38</v>
      </c>
      <c r="D867" s="11">
        <v>43850.260416666664</v>
      </c>
      <c r="E867" s="11">
        <f>DATE(YEAR($D867),MONTH($D867)-1,DAY($D867))</f>
        <v>43819</v>
      </c>
      <c r="F867" s="11">
        <f>DATE(YEAR($E867),MONTH($E867),DAY($E867)+$LL867*30.4/650)</f>
        <v>44660</v>
      </c>
      <c r="G867" s="11">
        <f>DATE(YEAR($F867),MONTH($F867),DAY($F867)+$LL867*30.4/650)</f>
        <v>45501</v>
      </c>
      <c r="H867" s="11">
        <f>DATE(YEAR($G867),MONTH($G867),DAY($G867)+$LL867*30.4/650)</f>
        <v>46342</v>
      </c>
      <c r="I867" s="11">
        <f>DATE(YEAR($H867),MONTH($H867),DAY($H867)+$LL867*30.4/650)</f>
        <v>47183</v>
      </c>
      <c r="J867" s="12">
        <f>DATE(YEAR($I867),MONTH($I867),DAY($I867)+$LL867*30.4/650)</f>
        <v>48024</v>
      </c>
      <c r="K867" s="15"/>
      <c r="L867" s="16"/>
      <c r="M867" s="16"/>
      <c r="N867" s="16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  <c r="AF867" s="16"/>
      <c r="AG867" s="16"/>
      <c r="AH867" s="16"/>
      <c r="AI867" s="16"/>
      <c r="AJ867" s="16"/>
      <c r="AK867" s="16"/>
      <c r="AL867" s="16"/>
      <c r="AM867" s="16"/>
      <c r="AN867" s="16"/>
      <c r="AO867" s="16"/>
      <c r="AP867" s="16"/>
      <c r="AQ867" s="16"/>
      <c r="AR867" s="16"/>
      <c r="AS867" s="16"/>
      <c r="AT867" s="16"/>
      <c r="AU867" s="16"/>
      <c r="AV867" s="16"/>
      <c r="AW867" s="16"/>
      <c r="AX867" s="16"/>
      <c r="AY867" s="16"/>
      <c r="AZ867" s="16"/>
      <c r="BA867" s="16"/>
      <c r="BB867" s="16"/>
      <c r="BC867" s="16"/>
      <c r="BD867" s="16"/>
      <c r="BE867" s="16"/>
      <c r="BF867" s="16"/>
      <c r="BG867" s="16"/>
      <c r="BH867" s="16"/>
      <c r="BI867" s="16"/>
      <c r="BJ867" s="16"/>
      <c r="BK867" s="16"/>
      <c r="BL867" s="16"/>
      <c r="BM867" s="16"/>
      <c r="BN867" s="16"/>
      <c r="BO867" s="16"/>
      <c r="BP867" s="16"/>
      <c r="BQ867" s="16"/>
      <c r="BR867" s="16"/>
      <c r="BS867" s="16"/>
      <c r="BT867" s="16"/>
      <c r="BU867" s="16"/>
      <c r="BV867" s="16"/>
      <c r="BW867" s="16"/>
      <c r="BX867" s="16"/>
      <c r="BY867" s="16"/>
      <c r="BZ867" s="16"/>
      <c r="CA867" s="16"/>
      <c r="CB867" s="16"/>
      <c r="CC867" s="16"/>
      <c r="CD867" s="16"/>
      <c r="CE867" s="16"/>
      <c r="CF867" s="16"/>
      <c r="CG867" s="16"/>
      <c r="CH867" s="16"/>
      <c r="CI867" s="16"/>
      <c r="CJ867" s="16"/>
      <c r="CK867" s="16"/>
      <c r="CL867" s="16"/>
      <c r="CM867" s="16"/>
      <c r="CN867" s="16"/>
      <c r="CO867" s="16"/>
      <c r="CP867" s="16"/>
      <c r="CQ867" s="16"/>
      <c r="CR867" s="16"/>
      <c r="CS867" s="16"/>
      <c r="CT867" s="16"/>
      <c r="CU867" s="16"/>
      <c r="CV867" s="16"/>
      <c r="CW867" s="16"/>
      <c r="CX867" s="16"/>
      <c r="CY867" s="16"/>
      <c r="CZ867" s="16"/>
      <c r="DA867" s="16"/>
      <c r="DB867" s="16"/>
      <c r="DC867" s="16"/>
      <c r="DD867" s="16"/>
      <c r="DE867" s="16"/>
      <c r="DF867" s="16"/>
      <c r="DG867" s="16"/>
      <c r="DH867" s="16"/>
      <c r="DI867" s="16"/>
      <c r="DJ867" s="16"/>
      <c r="DK867" s="16"/>
      <c r="LK867" t="s">
        <v>28</v>
      </c>
      <c r="LL867">
        <v>18000</v>
      </c>
      <c r="LM867" t="s">
        <v>12</v>
      </c>
    </row>
    <row r="868" spans="1:325" ht="15.75" thickBot="1" x14ac:dyDescent="0.3">
      <c r="A868" s="9" t="s">
        <v>12</v>
      </c>
      <c r="B868" s="10" t="s">
        <v>63</v>
      </c>
      <c r="C868" s="10" t="s">
        <v>37</v>
      </c>
      <c r="D868" s="11">
        <v>43850.260416666664</v>
      </c>
      <c r="E868" s="11">
        <f>DATE(YEAR($D868),MONTH($D868)-1,DAY($D868))</f>
        <v>43819</v>
      </c>
      <c r="F868" s="11">
        <f>DATE(YEAR($E868),MONTH($E868),DAY($E868)+$LL868*30.4/650)</f>
        <v>44660</v>
      </c>
      <c r="G868" s="11">
        <f>DATE(YEAR($F868),MONTH($F868),DAY($F868)+$LL868*30.4/650)</f>
        <v>45501</v>
      </c>
      <c r="H868" s="11">
        <f>DATE(YEAR($G868),MONTH($G868),DAY($G868)+$LL868*30.4/650)</f>
        <v>46342</v>
      </c>
      <c r="I868" s="11">
        <f>DATE(YEAR($H868),MONTH($H868),DAY($H868)+$LL868*30.4/650)</f>
        <v>47183</v>
      </c>
      <c r="J868" s="12">
        <f>DATE(YEAR($I868),MONTH($I868),DAY($I868)+$LL868*30.4/650)</f>
        <v>48024</v>
      </c>
      <c r="K868" s="15"/>
      <c r="L868" s="16"/>
      <c r="M868" s="16"/>
      <c r="N868" s="16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  <c r="AF868" s="16"/>
      <c r="AG868" s="16"/>
      <c r="AH868" s="16"/>
      <c r="AI868" s="16"/>
      <c r="AJ868" s="16"/>
      <c r="AK868" s="16"/>
      <c r="AL868" s="16"/>
      <c r="AM868" s="16"/>
      <c r="AN868" s="16"/>
      <c r="AO868" s="16"/>
      <c r="AP868" s="16"/>
      <c r="AQ868" s="16"/>
      <c r="AR868" s="16"/>
      <c r="AS868" s="16"/>
      <c r="AT868" s="16"/>
      <c r="AU868" s="16"/>
      <c r="AV868" s="16"/>
      <c r="AW868" s="16"/>
      <c r="AX868" s="16"/>
      <c r="AY868" s="16"/>
      <c r="AZ868" s="16"/>
      <c r="BA868" s="16"/>
      <c r="BB868" s="16"/>
      <c r="BC868" s="16"/>
      <c r="BD868" s="16"/>
      <c r="BE868" s="16"/>
      <c r="BF868" s="16"/>
      <c r="BG868" s="16"/>
      <c r="BH868" s="16"/>
      <c r="BI868" s="16"/>
      <c r="BJ868" s="16"/>
      <c r="BK868" s="16"/>
      <c r="BL868" s="16"/>
      <c r="BM868" s="16"/>
      <c r="BN868" s="16"/>
      <c r="BO868" s="16"/>
      <c r="BP868" s="16"/>
      <c r="BQ868" s="16"/>
      <c r="BR868" s="16"/>
      <c r="BS868" s="16"/>
      <c r="BT868" s="16"/>
      <c r="BU868" s="16"/>
      <c r="BV868" s="16"/>
      <c r="BW868" s="16"/>
      <c r="BX868" s="16"/>
      <c r="BY868" s="16"/>
      <c r="BZ868" s="16"/>
      <c r="CA868" s="16"/>
      <c r="CB868" s="16"/>
      <c r="CC868" s="16"/>
      <c r="CD868" s="16"/>
      <c r="CE868" s="16"/>
      <c r="CF868" s="16"/>
      <c r="CG868" s="16"/>
      <c r="CH868" s="16"/>
      <c r="CI868" s="16"/>
      <c r="CJ868" s="16"/>
      <c r="CK868" s="16"/>
      <c r="CL868" s="16"/>
      <c r="CM868" s="16"/>
      <c r="CN868" s="16"/>
      <c r="CO868" s="16"/>
      <c r="CP868" s="16"/>
      <c r="CQ868" s="16"/>
      <c r="CR868" s="16"/>
      <c r="CS868" s="16"/>
      <c r="CT868" s="16"/>
      <c r="CU868" s="16"/>
      <c r="CV868" s="16"/>
      <c r="CW868" s="16"/>
      <c r="CX868" s="16"/>
      <c r="CY868" s="16"/>
      <c r="CZ868" s="16"/>
      <c r="DA868" s="16"/>
      <c r="DB868" s="16"/>
      <c r="DC868" s="16"/>
      <c r="DD868" s="16"/>
      <c r="DE868" s="16"/>
      <c r="DF868" s="16"/>
      <c r="DG868" s="16"/>
      <c r="DH868" s="16"/>
      <c r="DI868" s="16"/>
      <c r="DJ868" s="16"/>
      <c r="DK868" s="16"/>
      <c r="LK868" t="s">
        <v>28</v>
      </c>
      <c r="LL868">
        <v>18000</v>
      </c>
      <c r="LM868" t="s">
        <v>12</v>
      </c>
    </row>
    <row r="869" spans="1:325" ht="15.75" thickBot="1" x14ac:dyDescent="0.3">
      <c r="A869" s="9" t="s">
        <v>12</v>
      </c>
      <c r="B869" s="10" t="s">
        <v>63</v>
      </c>
      <c r="C869" s="10" t="s">
        <v>36</v>
      </c>
      <c r="D869" s="11">
        <v>44287.335416666669</v>
      </c>
      <c r="E869" s="11">
        <f>DATE(YEAR($D869),MONTH($D869),DAY($D869)-7)</f>
        <v>44280</v>
      </c>
      <c r="F869" s="11">
        <f>DATE(YEAR($E869),MONTH($E869)+$LL869,DAY($E869))</f>
        <v>45407</v>
      </c>
      <c r="G869" s="11">
        <f>DATE(YEAR($F869),MONTH($F869)+$LL869,DAY($F869))</f>
        <v>46532</v>
      </c>
      <c r="H869" s="11">
        <f>DATE(YEAR($G869),MONTH($G869)+$LL869,DAY($G869))</f>
        <v>47659</v>
      </c>
      <c r="I869" s="11">
        <f>DATE(YEAR($H869),MONTH($H869)+$LL869,DAY($H869))</f>
        <v>48785</v>
      </c>
      <c r="J869" s="12">
        <f>DATE(YEAR($I869),MONTH($I869)+$LL869,DAY($I869))</f>
        <v>49912</v>
      </c>
      <c r="K869" s="15"/>
      <c r="L869" s="16"/>
      <c r="M869" s="16"/>
      <c r="N869" s="16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  <c r="AF869" s="16"/>
      <c r="AG869" s="16"/>
      <c r="AH869" s="16"/>
      <c r="AI869" s="16"/>
      <c r="AJ869" s="16"/>
      <c r="AK869" s="16"/>
      <c r="AL869" s="16"/>
      <c r="AM869" s="16"/>
      <c r="AN869" s="16"/>
      <c r="AO869" s="16"/>
      <c r="AP869" s="16"/>
      <c r="AQ869" s="16"/>
      <c r="AR869" s="16"/>
      <c r="AS869" s="16"/>
      <c r="AT869" s="16"/>
      <c r="AU869" s="16"/>
      <c r="AV869" s="16"/>
      <c r="AW869" s="16"/>
      <c r="AX869" s="16"/>
      <c r="AY869" s="16"/>
      <c r="AZ869" s="16"/>
      <c r="BA869" s="16"/>
      <c r="BB869" s="16"/>
      <c r="BC869" s="16"/>
      <c r="BD869" s="16"/>
      <c r="BE869" s="16"/>
      <c r="BF869" s="16"/>
      <c r="BG869" s="16"/>
      <c r="BH869" s="16"/>
      <c r="BI869" s="16"/>
      <c r="BJ869" s="16"/>
      <c r="BK869" s="16"/>
      <c r="BL869" s="16"/>
      <c r="BM869" s="16"/>
      <c r="BN869" s="16"/>
      <c r="BO869" s="16"/>
      <c r="BP869" s="16"/>
      <c r="BQ869" s="16"/>
      <c r="BR869" s="16"/>
      <c r="BS869" s="16"/>
      <c r="BT869" s="16"/>
      <c r="BU869" s="16">
        <v>1</v>
      </c>
      <c r="BV869" s="16"/>
      <c r="BW869" s="16"/>
      <c r="BX869" s="16"/>
      <c r="BY869" s="16"/>
      <c r="BZ869" s="16"/>
      <c r="CA869" s="16"/>
      <c r="CB869" s="16"/>
      <c r="CC869" s="16"/>
      <c r="CD869" s="16"/>
      <c r="CE869" s="16"/>
      <c r="CF869" s="16"/>
      <c r="CG869" s="16"/>
      <c r="CH869" s="16"/>
      <c r="CI869" s="16"/>
      <c r="CJ869" s="16"/>
      <c r="CK869" s="16"/>
      <c r="CL869" s="16"/>
      <c r="CM869" s="16"/>
      <c r="CN869" s="16"/>
      <c r="CO869" s="16"/>
      <c r="CP869" s="16"/>
      <c r="CQ869" s="16"/>
      <c r="CR869" s="16"/>
      <c r="CS869" s="16"/>
      <c r="CT869" s="16"/>
      <c r="CU869" s="16"/>
      <c r="CV869" s="16"/>
      <c r="CW869" s="16"/>
      <c r="CX869" s="16"/>
      <c r="CY869" s="16"/>
      <c r="CZ869" s="16"/>
      <c r="DA869" s="16"/>
      <c r="DB869" s="16"/>
      <c r="DC869" s="16"/>
      <c r="DD869" s="16"/>
      <c r="DE869" s="16"/>
      <c r="DF869" s="16"/>
      <c r="DG869" s="16"/>
      <c r="DH869" s="16"/>
      <c r="DI869" s="16"/>
      <c r="DJ869" s="16"/>
      <c r="DK869" s="16"/>
      <c r="LK869" t="s">
        <v>18</v>
      </c>
      <c r="LL869">
        <v>37</v>
      </c>
      <c r="LM869" t="s">
        <v>12</v>
      </c>
    </row>
    <row r="870" spans="1:325" ht="15.75" thickBot="1" x14ac:dyDescent="0.3">
      <c r="A870" s="9" t="s">
        <v>12</v>
      </c>
      <c r="B870" s="10" t="s">
        <v>63</v>
      </c>
      <c r="C870" s="10" t="s">
        <v>35</v>
      </c>
      <c r="D870" s="11">
        <v>44557.859027777777</v>
      </c>
      <c r="E870" s="11">
        <f>DATE(YEAR($D870),MONTH($D870)-1,DAY($D870))</f>
        <v>44527</v>
      </c>
      <c r="F870" s="11">
        <f>DATE(YEAR($E870),MONTH($E870),DAY($E870)+$LL870*30.4/10000)</f>
        <v>45256</v>
      </c>
      <c r="G870" s="11">
        <f>DATE(YEAR($F870),MONTH($F870),DAY($F870)+$LL870*30.4/10000)</f>
        <v>45985</v>
      </c>
      <c r="H870" s="11">
        <f>DATE(YEAR($G870),MONTH($G870),DAY($G870)+$LL870*30.4/10000)</f>
        <v>46714</v>
      </c>
      <c r="I870" s="11">
        <f>DATE(YEAR($H870),MONTH($H870),DAY($H870)+$LL870*30.4/10000)</f>
        <v>47443</v>
      </c>
      <c r="J870" s="12">
        <f>DATE(YEAR($I870),MONTH($I870),DAY($I870)+$LL870*30.4/10000)</f>
        <v>48172</v>
      </c>
      <c r="K870" s="15"/>
      <c r="L870" s="16"/>
      <c r="M870" s="16"/>
      <c r="N870" s="16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  <c r="AF870" s="16"/>
      <c r="AG870" s="16"/>
      <c r="AH870" s="16"/>
      <c r="AI870" s="16"/>
      <c r="AJ870" s="16"/>
      <c r="AK870" s="16"/>
      <c r="AL870" s="16"/>
      <c r="AM870" s="16"/>
      <c r="AN870" s="16"/>
      <c r="AO870" s="16"/>
      <c r="AP870" s="16"/>
      <c r="AQ870" s="16"/>
      <c r="AR870" s="16"/>
      <c r="AS870" s="16"/>
      <c r="AT870" s="16"/>
      <c r="AU870" s="16"/>
      <c r="AV870" s="16"/>
      <c r="AW870" s="16"/>
      <c r="AX870" s="16"/>
      <c r="AY870" s="16"/>
      <c r="AZ870" s="16"/>
      <c r="BA870" s="16"/>
      <c r="BB870" s="16"/>
      <c r="BC870" s="16"/>
      <c r="BD870" s="16"/>
      <c r="BE870" s="16"/>
      <c r="BF870" s="16"/>
      <c r="BG870" s="16"/>
      <c r="BH870" s="16"/>
      <c r="BI870" s="16"/>
      <c r="BJ870" s="16"/>
      <c r="BK870" s="16"/>
      <c r="BL870" s="16"/>
      <c r="BM870" s="16"/>
      <c r="BN870" s="16"/>
      <c r="BO870" s="16"/>
      <c r="BP870" s="16"/>
      <c r="BQ870" s="16"/>
      <c r="BR870" s="16"/>
      <c r="BS870" s="16"/>
      <c r="BT870" s="16"/>
      <c r="BU870" s="16"/>
      <c r="BV870" s="16"/>
      <c r="BW870" s="16"/>
      <c r="BX870" s="16"/>
      <c r="BY870" s="16"/>
      <c r="BZ870" s="16"/>
      <c r="CA870" s="16"/>
      <c r="CB870" s="16"/>
      <c r="CC870" s="16"/>
      <c r="CD870" s="16"/>
      <c r="CE870" s="16"/>
      <c r="CF870" s="16"/>
      <c r="CG870" s="16"/>
      <c r="CH870" s="16"/>
      <c r="CI870" s="16"/>
      <c r="CJ870" s="16"/>
      <c r="CK870" s="16"/>
      <c r="CL870" s="16"/>
      <c r="CM870" s="16"/>
      <c r="CN870" s="16"/>
      <c r="CO870" s="16"/>
      <c r="CP870" s="16"/>
      <c r="CQ870" s="16"/>
      <c r="CR870" s="16"/>
      <c r="CS870" s="16"/>
      <c r="CT870" s="16"/>
      <c r="CU870" s="16"/>
      <c r="CV870" s="16"/>
      <c r="CW870" s="16"/>
      <c r="CX870" s="16"/>
      <c r="CY870" s="16"/>
      <c r="CZ870" s="16"/>
      <c r="DA870" s="16"/>
      <c r="DB870" s="16"/>
      <c r="DC870" s="16"/>
      <c r="DD870" s="16">
        <v>1</v>
      </c>
      <c r="DE870" s="16"/>
      <c r="DF870" s="16"/>
      <c r="DG870" s="16"/>
      <c r="DH870" s="16"/>
      <c r="DI870" s="16"/>
      <c r="DJ870" s="16"/>
      <c r="DK870" s="16"/>
      <c r="LK870" t="s">
        <v>15</v>
      </c>
      <c r="LL870">
        <v>240000</v>
      </c>
      <c r="LM870" t="s">
        <v>12</v>
      </c>
    </row>
    <row r="871" spans="1:325" ht="15.75" thickBot="1" x14ac:dyDescent="0.3">
      <c r="A871" s="9" t="s">
        <v>12</v>
      </c>
      <c r="B871" s="10" t="s">
        <v>63</v>
      </c>
      <c r="C871" s="10" t="s">
        <v>40</v>
      </c>
      <c r="D871" s="11">
        <v>45947</v>
      </c>
      <c r="E871" s="11">
        <f>DATE(YEAR($D871),MONTH($D871)-2,DAY($D871))</f>
        <v>45886</v>
      </c>
      <c r="F871" s="11">
        <f>DATE(YEAR($E871)+$LL871,MONTH($E871),DAY($E871))</f>
        <v>50269</v>
      </c>
      <c r="G871" s="11">
        <f>DATE(YEAR($F871)+$LL871,MONTH($F871),DAY($F871))</f>
        <v>54652</v>
      </c>
      <c r="H871" s="11">
        <f>DATE(YEAR($G871)+$LL871,MONTH($G871),DAY($G871))</f>
        <v>59035</v>
      </c>
      <c r="I871" s="11">
        <f>DATE(YEAR($H871)+$LL871,MONTH($H871),DAY($H871))</f>
        <v>63418</v>
      </c>
      <c r="J871" s="12">
        <f>DATE(YEAR($I871)+$LL871,MONTH($I871),DAY($I871))</f>
        <v>67801</v>
      </c>
      <c r="K871" s="15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  <c r="AF871" s="16"/>
      <c r="AG871" s="16"/>
      <c r="AH871" s="16"/>
      <c r="AI871" s="16"/>
      <c r="AJ871" s="16"/>
      <c r="AK871" s="16"/>
      <c r="AL871" s="16"/>
      <c r="AM871" s="16"/>
      <c r="AN871" s="16"/>
      <c r="AO871" s="16"/>
      <c r="AP871" s="16"/>
      <c r="AQ871" s="16"/>
      <c r="AR871" s="16"/>
      <c r="AS871" s="16"/>
      <c r="AT871" s="16"/>
      <c r="AU871" s="16"/>
      <c r="AV871" s="16"/>
      <c r="AW871" s="16"/>
      <c r="AX871" s="16"/>
      <c r="AY871" s="16"/>
      <c r="AZ871" s="16"/>
      <c r="BA871" s="16"/>
      <c r="BB871" s="16"/>
      <c r="BC871" s="16"/>
      <c r="BD871" s="16"/>
      <c r="BE871" s="16"/>
      <c r="BF871" s="16"/>
      <c r="BG871" s="16"/>
      <c r="BH871" s="16"/>
      <c r="BI871" s="16"/>
      <c r="BJ871" s="16"/>
      <c r="BK871" s="16"/>
      <c r="BL871" s="16"/>
      <c r="BM871" s="16"/>
      <c r="BN871" s="16"/>
      <c r="BO871" s="16"/>
      <c r="BP871" s="16"/>
      <c r="BQ871" s="16"/>
      <c r="BR871" s="16"/>
      <c r="BS871" s="16"/>
      <c r="BT871" s="16"/>
      <c r="BU871" s="16"/>
      <c r="BV871" s="16"/>
      <c r="BW871" s="16"/>
      <c r="BX871" s="16"/>
      <c r="BY871" s="16"/>
      <c r="BZ871" s="16"/>
      <c r="CA871" s="16"/>
      <c r="CB871" s="16"/>
      <c r="CC871" s="16"/>
      <c r="CD871" s="16"/>
      <c r="CE871" s="16"/>
      <c r="CF871" s="16"/>
      <c r="CG871" s="16"/>
      <c r="CH871" s="16"/>
      <c r="CI871" s="16"/>
      <c r="CJ871" s="16"/>
      <c r="CK871" s="16"/>
      <c r="CL871" s="16"/>
      <c r="CM871" s="16"/>
      <c r="CN871" s="16"/>
      <c r="CO871" s="16"/>
      <c r="CP871" s="16"/>
      <c r="CQ871" s="16"/>
      <c r="CR871" s="16"/>
      <c r="CS871" s="16"/>
      <c r="CT871" s="16"/>
      <c r="CU871" s="16"/>
      <c r="CV871" s="16"/>
      <c r="CW871" s="16"/>
      <c r="CX871" s="16"/>
      <c r="CY871" s="16"/>
      <c r="CZ871" s="16"/>
      <c r="DA871" s="16"/>
      <c r="DB871" s="16"/>
      <c r="DC871" s="16"/>
      <c r="DD871" s="16"/>
      <c r="DE871" s="16"/>
      <c r="DF871" s="16"/>
      <c r="DG871" s="16"/>
      <c r="DH871" s="16"/>
      <c r="DI871" s="16"/>
      <c r="DJ871" s="16"/>
      <c r="DK871" s="16"/>
      <c r="LK871" t="s">
        <v>16</v>
      </c>
      <c r="LL871">
        <v>12</v>
      </c>
      <c r="LM871" t="s">
        <v>12</v>
      </c>
    </row>
    <row r="872" spans="1:325" ht="15.75" thickBot="1" x14ac:dyDescent="0.3">
      <c r="A872" s="9" t="s">
        <v>12</v>
      </c>
      <c r="B872" s="10" t="s">
        <v>63</v>
      </c>
      <c r="C872" s="10" t="s">
        <v>39</v>
      </c>
      <c r="D872" s="11">
        <v>45582</v>
      </c>
      <c r="E872" s="11">
        <f>DATE(YEAR($D872),MONTH($D872)-2,DAY($D872))</f>
        <v>45521</v>
      </c>
      <c r="F872" s="11">
        <f>DATE(YEAR($E872)+$LL872,MONTH($E872),DAY($E872))</f>
        <v>49904</v>
      </c>
      <c r="G872" s="11">
        <f>DATE(YEAR($F872)+$LL872,MONTH($F872),DAY($F872))</f>
        <v>54287</v>
      </c>
      <c r="H872" s="11">
        <f>DATE(YEAR($G872)+$LL872,MONTH($G872),DAY($G872))</f>
        <v>58670</v>
      </c>
      <c r="I872" s="11">
        <f>DATE(YEAR($H872)+$LL872,MONTH($H872),DAY($H872))</f>
        <v>63053</v>
      </c>
      <c r="J872" s="12">
        <f>DATE(YEAR($I872)+$LL872,MONTH($I872),DAY($I872))</f>
        <v>67436</v>
      </c>
      <c r="K872" s="15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  <c r="AF872" s="16"/>
      <c r="AG872" s="16"/>
      <c r="AH872" s="16"/>
      <c r="AI872" s="16"/>
      <c r="AJ872" s="16"/>
      <c r="AK872" s="16"/>
      <c r="AL872" s="16"/>
      <c r="AM872" s="16"/>
      <c r="AN872" s="16"/>
      <c r="AO872" s="16"/>
      <c r="AP872" s="16"/>
      <c r="AQ872" s="16"/>
      <c r="AR872" s="16"/>
      <c r="AS872" s="16"/>
      <c r="AT872" s="16"/>
      <c r="AU872" s="16"/>
      <c r="AV872" s="16"/>
      <c r="AW872" s="16"/>
      <c r="AX872" s="16"/>
      <c r="AY872" s="16"/>
      <c r="AZ872" s="16"/>
      <c r="BA872" s="16"/>
      <c r="BB872" s="16"/>
      <c r="BC872" s="16"/>
      <c r="BD872" s="16"/>
      <c r="BE872" s="16"/>
      <c r="BF872" s="16"/>
      <c r="BG872" s="16"/>
      <c r="BH872" s="16"/>
      <c r="BI872" s="16"/>
      <c r="BJ872" s="16"/>
      <c r="BK872" s="16"/>
      <c r="BL872" s="16"/>
      <c r="BM872" s="16"/>
      <c r="BN872" s="16"/>
      <c r="BO872" s="16"/>
      <c r="BP872" s="16"/>
      <c r="BQ872" s="16"/>
      <c r="BR872" s="16"/>
      <c r="BS872" s="16"/>
      <c r="BT872" s="16"/>
      <c r="BU872" s="16"/>
      <c r="BV872" s="16"/>
      <c r="BW872" s="16"/>
      <c r="BX872" s="16"/>
      <c r="BY872" s="16"/>
      <c r="BZ872" s="16"/>
      <c r="CA872" s="16"/>
      <c r="CB872" s="16"/>
      <c r="CC872" s="16"/>
      <c r="CD872" s="16"/>
      <c r="CE872" s="16"/>
      <c r="CF872" s="16"/>
      <c r="CG872" s="16"/>
      <c r="CH872" s="16"/>
      <c r="CI872" s="16"/>
      <c r="CJ872" s="16"/>
      <c r="CK872" s="16"/>
      <c r="CL872" s="16"/>
      <c r="CM872" s="16"/>
      <c r="CN872" s="16"/>
      <c r="CO872" s="16"/>
      <c r="CP872" s="16"/>
      <c r="CQ872" s="16"/>
      <c r="CR872" s="16"/>
      <c r="CS872" s="16"/>
      <c r="CT872" s="16"/>
      <c r="CU872" s="16"/>
      <c r="CV872" s="16"/>
      <c r="CW872" s="16"/>
      <c r="CX872" s="16"/>
      <c r="CY872" s="16"/>
      <c r="CZ872" s="16"/>
      <c r="DA872" s="16"/>
      <c r="DB872" s="16"/>
      <c r="DC872" s="16"/>
      <c r="DD872" s="16"/>
      <c r="DE872" s="16"/>
      <c r="DF872" s="16"/>
      <c r="DG872" s="16"/>
      <c r="DH872" s="16"/>
      <c r="DI872" s="16"/>
      <c r="DJ872" s="16"/>
      <c r="DK872" s="16"/>
      <c r="LK872" t="s">
        <v>16</v>
      </c>
      <c r="LL872">
        <v>12</v>
      </c>
      <c r="LM872" t="s">
        <v>12</v>
      </c>
    </row>
    <row r="873" spans="1:325" ht="15.75" thickBot="1" x14ac:dyDescent="0.3">
      <c r="A873" s="9" t="s">
        <v>12</v>
      </c>
      <c r="B873" s="10" t="s">
        <v>63</v>
      </c>
      <c r="C873" s="10" t="s">
        <v>41</v>
      </c>
      <c r="D873" s="11">
        <v>44557.859027777777</v>
      </c>
      <c r="E873" s="11">
        <f>DATE(YEAR($D873),MONTH($D873)-1,DAY($D873))</f>
        <v>44527</v>
      </c>
      <c r="F873" s="11">
        <f>DATE(YEAR($E873),MONTH($E873),DAY($E873)+$LL873*30.4/10000)</f>
        <v>45256</v>
      </c>
      <c r="G873" s="11">
        <f>DATE(YEAR($F873),MONTH($F873),DAY($F873)+$LL873*30.4/10000)</f>
        <v>45985</v>
      </c>
      <c r="H873" s="11">
        <f>DATE(YEAR($G873),MONTH($G873),DAY($G873)+$LL873*30.4/10000)</f>
        <v>46714</v>
      </c>
      <c r="I873" s="11">
        <f>DATE(YEAR($H873),MONTH($H873),DAY($H873)+$LL873*30.4/10000)</f>
        <v>47443</v>
      </c>
      <c r="J873" s="12">
        <f>DATE(YEAR($I873),MONTH($I873),DAY($I873)+$LL873*30.4/10000)</f>
        <v>48172</v>
      </c>
      <c r="K873" s="15"/>
      <c r="L873" s="16"/>
      <c r="M873" s="16"/>
      <c r="N873" s="16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  <c r="AF873" s="16"/>
      <c r="AG873" s="16"/>
      <c r="AH873" s="16"/>
      <c r="AI873" s="16"/>
      <c r="AJ873" s="16"/>
      <c r="AK873" s="16"/>
      <c r="AL873" s="16"/>
      <c r="AM873" s="16"/>
      <c r="AN873" s="16"/>
      <c r="AO873" s="16"/>
      <c r="AP873" s="16"/>
      <c r="AQ873" s="16"/>
      <c r="AR873" s="16"/>
      <c r="AS873" s="16"/>
      <c r="AT873" s="16"/>
      <c r="AU873" s="16"/>
      <c r="AV873" s="16"/>
      <c r="AW873" s="16"/>
      <c r="AX873" s="16"/>
      <c r="AY873" s="16"/>
      <c r="AZ873" s="16"/>
      <c r="BA873" s="16"/>
      <c r="BB873" s="16"/>
      <c r="BC873" s="16"/>
      <c r="BD873" s="16"/>
      <c r="BE873" s="16"/>
      <c r="BF873" s="16"/>
      <c r="BG873" s="16"/>
      <c r="BH873" s="16"/>
      <c r="BI873" s="16"/>
      <c r="BJ873" s="16"/>
      <c r="BK873" s="16"/>
      <c r="BL873" s="16"/>
      <c r="BM873" s="16"/>
      <c r="BN873" s="16"/>
      <c r="BO873" s="16"/>
      <c r="BP873" s="16"/>
      <c r="BQ873" s="16"/>
      <c r="BR873" s="16"/>
      <c r="BS873" s="16"/>
      <c r="BT873" s="16"/>
      <c r="BU873" s="16"/>
      <c r="BV873" s="16"/>
      <c r="BW873" s="16"/>
      <c r="BX873" s="16"/>
      <c r="BY873" s="16"/>
      <c r="BZ873" s="16"/>
      <c r="CA873" s="16"/>
      <c r="CB873" s="16"/>
      <c r="CC873" s="16"/>
      <c r="CD873" s="16"/>
      <c r="CE873" s="16"/>
      <c r="CF873" s="16"/>
      <c r="CG873" s="16"/>
      <c r="CH873" s="16"/>
      <c r="CI873" s="16"/>
      <c r="CJ873" s="16"/>
      <c r="CK873" s="16"/>
      <c r="CL873" s="16"/>
      <c r="CM873" s="16"/>
      <c r="CN873" s="16"/>
      <c r="CO873" s="16"/>
      <c r="CP873" s="16"/>
      <c r="CQ873" s="16"/>
      <c r="CR873" s="16"/>
      <c r="CS873" s="16"/>
      <c r="CT873" s="16"/>
      <c r="CU873" s="16"/>
      <c r="CV873" s="16"/>
      <c r="CW873" s="16"/>
      <c r="CX873" s="16"/>
      <c r="CY873" s="16"/>
      <c r="CZ873" s="16"/>
      <c r="DA873" s="16"/>
      <c r="DB873" s="16"/>
      <c r="DC873" s="16"/>
      <c r="DD873" s="16">
        <v>1</v>
      </c>
      <c r="DE873" s="16"/>
      <c r="DF873" s="16"/>
      <c r="DG873" s="16"/>
      <c r="DH873" s="16"/>
      <c r="DI873" s="16"/>
      <c r="DJ873" s="16"/>
      <c r="DK873" s="16"/>
      <c r="LK873" t="s">
        <v>15</v>
      </c>
      <c r="LL873">
        <v>240000</v>
      </c>
      <c r="LM873" t="s">
        <v>12</v>
      </c>
    </row>
    <row r="874" spans="1:325" ht="15.75" thickBot="1" x14ac:dyDescent="0.3">
      <c r="A874" s="9" t="s">
        <v>12</v>
      </c>
      <c r="B874" s="10" t="s">
        <v>63</v>
      </c>
      <c r="C874" s="10" t="s">
        <v>31</v>
      </c>
      <c r="D874" s="11">
        <v>44164.62777777778</v>
      </c>
      <c r="E874" s="11">
        <f>DATE(YEAR($D874),MONTH($D874)-1,DAY($D874))</f>
        <v>44133</v>
      </c>
      <c r="F874" s="11">
        <f>DATE(YEAR($E874),MONTH($E874),DAY($E874)+$LL874/10)</f>
        <v>46233</v>
      </c>
      <c r="G874" s="11">
        <f>DATE(YEAR($F874),MONTH($F874),DAY($F874)+$LL874/10)</f>
        <v>48333</v>
      </c>
      <c r="H874" s="11">
        <f>DATE(YEAR($G874),MONTH($G874),DAY($G874)+$LL874/10)</f>
        <v>50433</v>
      </c>
      <c r="I874" s="11">
        <f>DATE(YEAR($H874),MONTH($H874),DAY($H874)+$LL874/10)</f>
        <v>52533</v>
      </c>
      <c r="J874" s="12">
        <f>DATE(YEAR($I874),MONTH($I874),DAY($I874)+$LL874/10)</f>
        <v>54633</v>
      </c>
      <c r="K874" s="15"/>
      <c r="L874" s="16"/>
      <c r="M874" s="16"/>
      <c r="N874" s="16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  <c r="AF874" s="16"/>
      <c r="AG874" s="16"/>
      <c r="AH874" s="16"/>
      <c r="AI874" s="16"/>
      <c r="AJ874" s="16"/>
      <c r="AK874" s="16"/>
      <c r="AL874" s="16"/>
      <c r="AM874" s="16"/>
      <c r="AN874" s="16"/>
      <c r="AO874" s="16"/>
      <c r="AP874" s="16"/>
      <c r="AQ874" s="16"/>
      <c r="AR874" s="16"/>
      <c r="AS874" s="16"/>
      <c r="AT874" s="16"/>
      <c r="AU874" s="16"/>
      <c r="AV874" s="16"/>
      <c r="AW874" s="16"/>
      <c r="AX874" s="16"/>
      <c r="AY874" s="16"/>
      <c r="AZ874" s="16">
        <v>1</v>
      </c>
      <c r="BA874" s="16"/>
      <c r="BB874" s="16"/>
      <c r="BC874" s="16"/>
      <c r="BD874" s="16"/>
      <c r="BE874" s="16"/>
      <c r="BF874" s="16"/>
      <c r="BG874" s="16"/>
      <c r="BH874" s="16"/>
      <c r="BI874" s="16"/>
      <c r="BJ874" s="16"/>
      <c r="BK874" s="16"/>
      <c r="BL874" s="16"/>
      <c r="BM874" s="16"/>
      <c r="BN874" s="16"/>
      <c r="BO874" s="16"/>
      <c r="BP874" s="16"/>
      <c r="BQ874" s="16"/>
      <c r="BR874" s="16"/>
      <c r="BS874" s="16"/>
      <c r="BT874" s="16"/>
      <c r="BU874" s="16"/>
      <c r="BV874" s="16"/>
      <c r="BW874" s="16"/>
      <c r="BX874" s="16"/>
      <c r="BY874" s="16"/>
      <c r="BZ874" s="16"/>
      <c r="CA874" s="16"/>
      <c r="CB874" s="16"/>
      <c r="CC874" s="16"/>
      <c r="CD874" s="16"/>
      <c r="CE874" s="16"/>
      <c r="CF874" s="16"/>
      <c r="CG874" s="16"/>
      <c r="CH874" s="16"/>
      <c r="CI874" s="16"/>
      <c r="CJ874" s="16"/>
      <c r="CK874" s="16"/>
      <c r="CL874" s="16"/>
      <c r="CM874" s="16"/>
      <c r="CN874" s="16"/>
      <c r="CO874" s="16"/>
      <c r="CP874" s="16"/>
      <c r="CQ874" s="16"/>
      <c r="CR874" s="16"/>
      <c r="CS874" s="16"/>
      <c r="CT874" s="16"/>
      <c r="CU874" s="16"/>
      <c r="CV874" s="16"/>
      <c r="CW874" s="16"/>
      <c r="CX874" s="16"/>
      <c r="CY874" s="16"/>
      <c r="CZ874" s="16"/>
      <c r="DA874" s="16"/>
      <c r="DB874" s="16"/>
      <c r="DC874" s="16"/>
      <c r="DD874" s="16"/>
      <c r="DE874" s="16"/>
      <c r="DF874" s="16"/>
      <c r="DG874" s="16"/>
      <c r="DH874" s="16"/>
      <c r="DI874" s="16"/>
      <c r="DJ874" s="16"/>
      <c r="DK874" s="16"/>
      <c r="LK874" t="s">
        <v>21</v>
      </c>
      <c r="LL874">
        <v>21000</v>
      </c>
      <c r="LM874" t="s">
        <v>12</v>
      </c>
    </row>
    <row r="875" spans="1:325" ht="15.75" thickBot="1" x14ac:dyDescent="0.3">
      <c r="A875" s="9" t="s">
        <v>12</v>
      </c>
      <c r="B875" s="10" t="s">
        <v>63</v>
      </c>
      <c r="C875" s="10" t="s">
        <v>33</v>
      </c>
      <c r="D875" s="11">
        <v>60179.757638888892</v>
      </c>
      <c r="E875" s="11">
        <f>DATE(YEAR($D875),MONTH($D875)-1,DAY($D875))</f>
        <v>60149</v>
      </c>
      <c r="F875" s="11">
        <f>DATE(YEAR($E875),MONTH($E875),DAY($E875)+$LL875/10)</f>
        <v>60749</v>
      </c>
      <c r="G875" s="11">
        <f>DATE(YEAR($F875),MONTH($F875),DAY($F875)+$LL875/10)</f>
        <v>61349</v>
      </c>
      <c r="H875" s="11">
        <f>DATE(YEAR($G875),MONTH($G875),DAY($G875)+$LL875/10)</f>
        <v>61949</v>
      </c>
      <c r="I875" s="11">
        <f>DATE(YEAR($H875),MONTH($H875),DAY($H875)+$LL875/10)</f>
        <v>62549</v>
      </c>
      <c r="J875" s="12">
        <f>DATE(YEAR($I875),MONTH($I875),DAY($I875)+$LL875/10)</f>
        <v>63149</v>
      </c>
      <c r="K875" s="15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  <c r="AF875" s="16"/>
      <c r="AG875" s="16"/>
      <c r="AH875" s="16"/>
      <c r="AI875" s="16"/>
      <c r="AJ875" s="16"/>
      <c r="AK875" s="16"/>
      <c r="AL875" s="16"/>
      <c r="AM875" s="16"/>
      <c r="AN875" s="16"/>
      <c r="AO875" s="16"/>
      <c r="AP875" s="16"/>
      <c r="AQ875" s="16"/>
      <c r="AR875" s="16"/>
      <c r="AS875" s="16"/>
      <c r="AT875" s="16"/>
      <c r="AU875" s="16"/>
      <c r="AV875" s="16"/>
      <c r="AW875" s="16"/>
      <c r="AX875" s="16"/>
      <c r="AY875" s="16"/>
      <c r="AZ875" s="16"/>
      <c r="BA875" s="16"/>
      <c r="BB875" s="16"/>
      <c r="BC875" s="16"/>
      <c r="BD875" s="16"/>
      <c r="BE875" s="16"/>
      <c r="BF875" s="16"/>
      <c r="BG875" s="16"/>
      <c r="BH875" s="16"/>
      <c r="BI875" s="16"/>
      <c r="BJ875" s="16"/>
      <c r="BK875" s="16"/>
      <c r="BL875" s="16"/>
      <c r="BM875" s="16"/>
      <c r="BN875" s="16"/>
      <c r="BO875" s="16"/>
      <c r="BP875" s="16"/>
      <c r="BQ875" s="16"/>
      <c r="BR875" s="16"/>
      <c r="BS875" s="16"/>
      <c r="BT875" s="16"/>
      <c r="BU875" s="16"/>
      <c r="BV875" s="16"/>
      <c r="BW875" s="16"/>
      <c r="BX875" s="16"/>
      <c r="BY875" s="16"/>
      <c r="BZ875" s="16"/>
      <c r="CA875" s="16"/>
      <c r="CB875" s="16"/>
      <c r="CC875" s="16"/>
      <c r="CD875" s="16"/>
      <c r="CE875" s="16"/>
      <c r="CF875" s="16"/>
      <c r="CG875" s="16"/>
      <c r="CH875" s="16"/>
      <c r="CI875" s="16"/>
      <c r="CJ875" s="16"/>
      <c r="CK875" s="16"/>
      <c r="CL875" s="16"/>
      <c r="CM875" s="16"/>
      <c r="CN875" s="16"/>
      <c r="CO875" s="16"/>
      <c r="CP875" s="16"/>
      <c r="CQ875" s="16"/>
      <c r="CR875" s="16"/>
      <c r="CS875" s="16"/>
      <c r="CT875" s="16"/>
      <c r="CU875" s="16"/>
      <c r="CV875" s="16"/>
      <c r="CW875" s="16"/>
      <c r="CX875" s="16"/>
      <c r="CY875" s="16"/>
      <c r="CZ875" s="16"/>
      <c r="DA875" s="16"/>
      <c r="DB875" s="16"/>
      <c r="DC875" s="16"/>
      <c r="DD875" s="16"/>
      <c r="DE875" s="16"/>
      <c r="DF875" s="16"/>
      <c r="DG875" s="16"/>
      <c r="DH875" s="16"/>
      <c r="DI875" s="16"/>
      <c r="DJ875" s="16"/>
      <c r="DK875" s="16"/>
      <c r="LK875" t="s">
        <v>21</v>
      </c>
      <c r="LL875">
        <v>6000</v>
      </c>
      <c r="LM875" t="s">
        <v>12</v>
      </c>
    </row>
    <row r="876" spans="1:325" ht="15.75" thickBot="1" x14ac:dyDescent="0.3">
      <c r="A876" s="9" t="s">
        <v>12</v>
      </c>
      <c r="B876" s="10" t="s">
        <v>63</v>
      </c>
      <c r="C876" s="10" t="s">
        <v>33</v>
      </c>
      <c r="D876" s="11">
        <v>45221.190972222219</v>
      </c>
      <c r="E876" s="11">
        <f>DATE(YEAR($D876),MONTH($D876)-1,DAY($D876))</f>
        <v>45191</v>
      </c>
      <c r="F876" s="11">
        <f>DATE(YEAR($E876),MONTH($E876),DAY($E876)+$LL876/10)</f>
        <v>45791</v>
      </c>
      <c r="G876" s="11">
        <f>DATE(YEAR($F876),MONTH($F876),DAY($F876)+$LL876/10)</f>
        <v>46391</v>
      </c>
      <c r="H876" s="11">
        <f>DATE(YEAR($G876),MONTH($G876),DAY($G876)+$LL876/10)</f>
        <v>46991</v>
      </c>
      <c r="I876" s="11">
        <f>DATE(YEAR($H876),MONTH($H876),DAY($H876)+$LL876/10)</f>
        <v>47591</v>
      </c>
      <c r="J876" s="12">
        <f>DATE(YEAR($I876),MONTH($I876),DAY($I876)+$LL876/10)</f>
        <v>48191</v>
      </c>
      <c r="K876" s="15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  <c r="AF876" s="16"/>
      <c r="AG876" s="16"/>
      <c r="AH876" s="16"/>
      <c r="AI876" s="16"/>
      <c r="AJ876" s="16"/>
      <c r="AK876" s="16"/>
      <c r="AL876" s="16"/>
      <c r="AM876" s="16"/>
      <c r="AN876" s="16"/>
      <c r="AO876" s="16"/>
      <c r="AP876" s="16"/>
      <c r="AQ876" s="16"/>
      <c r="AR876" s="16"/>
      <c r="AS876" s="16"/>
      <c r="AT876" s="16"/>
      <c r="AU876" s="16"/>
      <c r="AV876" s="16"/>
      <c r="AW876" s="16"/>
      <c r="AX876" s="16"/>
      <c r="AY876" s="16"/>
      <c r="AZ876" s="16"/>
      <c r="BA876" s="16"/>
      <c r="BB876" s="16"/>
      <c r="BC876" s="16"/>
      <c r="BD876" s="16"/>
      <c r="BE876" s="16"/>
      <c r="BF876" s="16"/>
      <c r="BG876" s="16"/>
      <c r="BH876" s="16"/>
      <c r="BI876" s="16"/>
      <c r="BJ876" s="16"/>
      <c r="BK876" s="16"/>
      <c r="BL876" s="16"/>
      <c r="BM876" s="16"/>
      <c r="BN876" s="16"/>
      <c r="BO876" s="16"/>
      <c r="BP876" s="16"/>
      <c r="BQ876" s="16"/>
      <c r="BR876" s="16"/>
      <c r="BS876" s="16"/>
      <c r="BT876" s="16"/>
      <c r="BU876" s="16"/>
      <c r="BV876" s="16"/>
      <c r="BW876" s="16"/>
      <c r="BX876" s="16"/>
      <c r="BY876" s="16"/>
      <c r="BZ876" s="16"/>
      <c r="CA876" s="16"/>
      <c r="CB876" s="16"/>
      <c r="CC876" s="16"/>
      <c r="CD876" s="16"/>
      <c r="CE876" s="16"/>
      <c r="CF876" s="16"/>
      <c r="CG876" s="16"/>
      <c r="CH876" s="16"/>
      <c r="CI876" s="16"/>
      <c r="CJ876" s="16"/>
      <c r="CK876" s="16"/>
      <c r="CL876" s="16"/>
      <c r="CM876" s="16"/>
      <c r="CN876" s="16"/>
      <c r="CO876" s="16"/>
      <c r="CP876" s="16"/>
      <c r="CQ876" s="16"/>
      <c r="CR876" s="16"/>
      <c r="CS876" s="16"/>
      <c r="CT876" s="16"/>
      <c r="CU876" s="16"/>
      <c r="CV876" s="16"/>
      <c r="CW876" s="16"/>
      <c r="CX876" s="16"/>
      <c r="CY876" s="16"/>
      <c r="CZ876" s="16"/>
      <c r="DA876" s="16"/>
      <c r="DB876" s="16"/>
      <c r="DC876" s="16"/>
      <c r="DD876" s="16"/>
      <c r="DE876" s="16"/>
      <c r="DF876" s="16"/>
      <c r="DG876" s="16"/>
      <c r="DH876" s="16"/>
      <c r="DI876" s="16"/>
      <c r="DJ876" s="16"/>
      <c r="DK876" s="16"/>
      <c r="LK876" t="s">
        <v>21</v>
      </c>
      <c r="LL876">
        <v>6000</v>
      </c>
      <c r="LM876" t="s">
        <v>12</v>
      </c>
    </row>
    <row r="877" spans="1:325" ht="15.75" thickBot="1" x14ac:dyDescent="0.3">
      <c r="A877" s="9" t="s">
        <v>12</v>
      </c>
      <c r="B877" s="10" t="s">
        <v>63</v>
      </c>
      <c r="C877" s="10" t="s">
        <v>34</v>
      </c>
      <c r="D877" s="11">
        <v>44287.636805555558</v>
      </c>
      <c r="E877" s="11">
        <f>DATE(YEAR($D877),MONTH($D877),DAY($D877)-7)</f>
        <v>44280</v>
      </c>
      <c r="F877" s="11">
        <f>DATE(YEAR($E877),MONTH($E877)+$LL877,DAY($E877))</f>
        <v>45407</v>
      </c>
      <c r="G877" s="11">
        <f>DATE(YEAR($F877),MONTH($F877)+$LL877,DAY($F877))</f>
        <v>46532</v>
      </c>
      <c r="H877" s="11">
        <f>DATE(YEAR($G877),MONTH($G877)+$LL877,DAY($G877))</f>
        <v>47659</v>
      </c>
      <c r="I877" s="11">
        <f>DATE(YEAR($H877),MONTH($H877)+$LL877,DAY($H877))</f>
        <v>48785</v>
      </c>
      <c r="J877" s="12">
        <f>DATE(YEAR($I877),MONTH($I877)+$LL877,DAY($I877))</f>
        <v>49912</v>
      </c>
      <c r="K877" s="15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  <c r="AF877" s="16"/>
      <c r="AG877" s="16"/>
      <c r="AH877" s="16"/>
      <c r="AI877" s="16"/>
      <c r="AJ877" s="16"/>
      <c r="AK877" s="16"/>
      <c r="AL877" s="16"/>
      <c r="AM877" s="16"/>
      <c r="AN877" s="16"/>
      <c r="AO877" s="16"/>
      <c r="AP877" s="16"/>
      <c r="AQ877" s="16"/>
      <c r="AR877" s="16"/>
      <c r="AS877" s="16"/>
      <c r="AT877" s="16"/>
      <c r="AU877" s="16"/>
      <c r="AV877" s="16"/>
      <c r="AW877" s="16"/>
      <c r="AX877" s="16"/>
      <c r="AY877" s="16"/>
      <c r="AZ877" s="16"/>
      <c r="BA877" s="16"/>
      <c r="BB877" s="16"/>
      <c r="BC877" s="16"/>
      <c r="BD877" s="16"/>
      <c r="BE877" s="16"/>
      <c r="BF877" s="16"/>
      <c r="BG877" s="16"/>
      <c r="BH877" s="16"/>
      <c r="BI877" s="16"/>
      <c r="BJ877" s="16"/>
      <c r="BK877" s="16"/>
      <c r="BL877" s="16"/>
      <c r="BM877" s="16"/>
      <c r="BN877" s="16"/>
      <c r="BO877" s="16"/>
      <c r="BP877" s="16"/>
      <c r="BQ877" s="16"/>
      <c r="BR877" s="16"/>
      <c r="BS877" s="16"/>
      <c r="BT877" s="16"/>
      <c r="BU877" s="16">
        <v>1</v>
      </c>
      <c r="BV877" s="16"/>
      <c r="BW877" s="16"/>
      <c r="BX877" s="16"/>
      <c r="BY877" s="16"/>
      <c r="BZ877" s="16"/>
      <c r="CA877" s="16"/>
      <c r="CB877" s="16"/>
      <c r="CC877" s="16"/>
      <c r="CD877" s="16"/>
      <c r="CE877" s="16"/>
      <c r="CF877" s="16"/>
      <c r="CG877" s="16"/>
      <c r="CH877" s="16"/>
      <c r="CI877" s="16"/>
      <c r="CJ877" s="16"/>
      <c r="CK877" s="16"/>
      <c r="CL877" s="16"/>
      <c r="CM877" s="16"/>
      <c r="CN877" s="16"/>
      <c r="CO877" s="16"/>
      <c r="CP877" s="16"/>
      <c r="CQ877" s="16"/>
      <c r="CR877" s="16"/>
      <c r="CS877" s="16"/>
      <c r="CT877" s="16"/>
      <c r="CU877" s="16"/>
      <c r="CV877" s="16"/>
      <c r="CW877" s="16"/>
      <c r="CX877" s="16"/>
      <c r="CY877" s="16"/>
      <c r="CZ877" s="16"/>
      <c r="DA877" s="16"/>
      <c r="DB877" s="16"/>
      <c r="DC877" s="16"/>
      <c r="DD877" s="16"/>
      <c r="DE877" s="16"/>
      <c r="DF877" s="16"/>
      <c r="DG877" s="16"/>
      <c r="DH877" s="16"/>
      <c r="DI877" s="16"/>
      <c r="DJ877" s="16"/>
      <c r="DK877" s="16"/>
      <c r="LK877" t="s">
        <v>18</v>
      </c>
      <c r="LL877">
        <v>37</v>
      </c>
      <c r="LM877" t="s">
        <v>12</v>
      </c>
    </row>
    <row r="878" spans="1:325" ht="15.75" thickBot="1" x14ac:dyDescent="0.3">
      <c r="A878" s="9" t="s">
        <v>12</v>
      </c>
      <c r="B878" s="10" t="s">
        <v>63</v>
      </c>
      <c r="C878" s="10" t="s">
        <v>32</v>
      </c>
      <c r="D878" s="11">
        <v>44557.859027777777</v>
      </c>
      <c r="E878" s="11">
        <f>DATE(YEAR($D878),MONTH($D878)-1,DAY($D878))</f>
        <v>44527</v>
      </c>
      <c r="F878" s="11">
        <f>DATE(YEAR($E878),MONTH($E878),DAY($E878)+$LL878*30.4/10000)</f>
        <v>45256</v>
      </c>
      <c r="G878" s="11">
        <f>DATE(YEAR($F878),MONTH($F878),DAY($F878)+$LL878*30.4/10000)</f>
        <v>45985</v>
      </c>
      <c r="H878" s="11">
        <f>DATE(YEAR($G878),MONTH($G878),DAY($G878)+$LL878*30.4/10000)</f>
        <v>46714</v>
      </c>
      <c r="I878" s="11">
        <f>DATE(YEAR($H878),MONTH($H878),DAY($H878)+$LL878*30.4/10000)</f>
        <v>47443</v>
      </c>
      <c r="J878" s="12">
        <f>DATE(YEAR($I878),MONTH($I878),DAY($I878)+$LL878*30.4/10000)</f>
        <v>48172</v>
      </c>
      <c r="K878" s="15"/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  <c r="AF878" s="16"/>
      <c r="AG878" s="16"/>
      <c r="AH878" s="16"/>
      <c r="AI878" s="16"/>
      <c r="AJ878" s="16"/>
      <c r="AK878" s="16"/>
      <c r="AL878" s="16"/>
      <c r="AM878" s="16"/>
      <c r="AN878" s="16"/>
      <c r="AO878" s="16"/>
      <c r="AP878" s="16"/>
      <c r="AQ878" s="16"/>
      <c r="AR878" s="16"/>
      <c r="AS878" s="16"/>
      <c r="AT878" s="16"/>
      <c r="AU878" s="16"/>
      <c r="AV878" s="16"/>
      <c r="AW878" s="16"/>
      <c r="AX878" s="16"/>
      <c r="AY878" s="16"/>
      <c r="AZ878" s="16"/>
      <c r="BA878" s="16"/>
      <c r="BB878" s="16"/>
      <c r="BC878" s="16"/>
      <c r="BD878" s="16"/>
      <c r="BE878" s="16"/>
      <c r="BF878" s="16"/>
      <c r="BG878" s="16"/>
      <c r="BH878" s="16"/>
      <c r="BI878" s="16"/>
      <c r="BJ878" s="16"/>
      <c r="BK878" s="16"/>
      <c r="BL878" s="16"/>
      <c r="BM878" s="16"/>
      <c r="BN878" s="16"/>
      <c r="BO878" s="16"/>
      <c r="BP878" s="16"/>
      <c r="BQ878" s="16"/>
      <c r="BR878" s="16"/>
      <c r="BS878" s="16"/>
      <c r="BT878" s="16"/>
      <c r="BU878" s="16"/>
      <c r="BV878" s="16"/>
      <c r="BW878" s="16"/>
      <c r="BX878" s="16"/>
      <c r="BY878" s="16"/>
      <c r="BZ878" s="16"/>
      <c r="CA878" s="16"/>
      <c r="CB878" s="16"/>
      <c r="CC878" s="16"/>
      <c r="CD878" s="16"/>
      <c r="CE878" s="16"/>
      <c r="CF878" s="16"/>
      <c r="CG878" s="16"/>
      <c r="CH878" s="16"/>
      <c r="CI878" s="16"/>
      <c r="CJ878" s="16"/>
      <c r="CK878" s="16"/>
      <c r="CL878" s="16"/>
      <c r="CM878" s="16"/>
      <c r="CN878" s="16"/>
      <c r="CO878" s="16"/>
      <c r="CP878" s="16"/>
      <c r="CQ878" s="16"/>
      <c r="CR878" s="16"/>
      <c r="CS878" s="16"/>
      <c r="CT878" s="16"/>
      <c r="CU878" s="16"/>
      <c r="CV878" s="16"/>
      <c r="CW878" s="16"/>
      <c r="CX878" s="16"/>
      <c r="CY878" s="16"/>
      <c r="CZ878" s="16"/>
      <c r="DA878" s="16"/>
      <c r="DB878" s="16"/>
      <c r="DC878" s="16"/>
      <c r="DD878" s="16">
        <v>1</v>
      </c>
      <c r="DE878" s="16"/>
      <c r="DF878" s="16"/>
      <c r="DG878" s="16"/>
      <c r="DH878" s="16"/>
      <c r="DI878" s="16"/>
      <c r="DJ878" s="16"/>
      <c r="DK878" s="16"/>
      <c r="LK878" t="s">
        <v>15</v>
      </c>
      <c r="LL878">
        <v>240000</v>
      </c>
      <c r="LM878" t="s">
        <v>12</v>
      </c>
    </row>
    <row r="879" spans="1:325" ht="15.75" thickBot="1" x14ac:dyDescent="0.3">
      <c r="A879" s="9" t="s">
        <v>12</v>
      </c>
      <c r="B879" s="10" t="s">
        <v>63</v>
      </c>
      <c r="C879" s="10" t="s">
        <v>29</v>
      </c>
      <c r="D879" s="11">
        <v>43985.697916666664</v>
      </c>
      <c r="E879" s="11">
        <f>DATE(YEAR($D879),MONTH($D879),DAY($D879)-7)</f>
        <v>43978</v>
      </c>
      <c r="F879" s="11">
        <f>DATE(YEAR($E879),MONTH($E879)+$LL879,DAY($E879))</f>
        <v>44374</v>
      </c>
      <c r="G879" s="11">
        <f>DATE(YEAR($F879),MONTH($F879)+$LL879,DAY($F879))</f>
        <v>44769</v>
      </c>
      <c r="H879" s="11">
        <f>DATE(YEAR($G879),MONTH($G879)+$LL879,DAY($G879))</f>
        <v>45165</v>
      </c>
      <c r="I879" s="11">
        <f>DATE(YEAR($H879),MONTH($H879)+$LL879,DAY($H879))</f>
        <v>45562</v>
      </c>
      <c r="J879" s="12">
        <f>DATE(YEAR($I879),MONTH($I879)+$LL879,DAY($I879))</f>
        <v>45957</v>
      </c>
      <c r="K879" s="15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16"/>
      <c r="AC879" s="16"/>
      <c r="AD879" s="16">
        <v>1</v>
      </c>
      <c r="AE879" s="16"/>
      <c r="AF879" s="16"/>
      <c r="AG879" s="16"/>
      <c r="AH879" s="16"/>
      <c r="AI879" s="16"/>
      <c r="AJ879" s="16"/>
      <c r="AK879" s="16"/>
      <c r="AL879" s="16"/>
      <c r="AM879" s="16"/>
      <c r="AN879" s="16"/>
      <c r="AO879" s="16"/>
      <c r="AP879" s="16"/>
      <c r="AQ879" s="16"/>
      <c r="AR879" s="16"/>
      <c r="AS879" s="16"/>
      <c r="AT879" s="16"/>
      <c r="AU879" s="16"/>
      <c r="AV879" s="16"/>
      <c r="AW879" s="16"/>
      <c r="AX879" s="16"/>
      <c r="AY879" s="16"/>
      <c r="AZ879" s="16"/>
      <c r="BA879" s="16"/>
      <c r="BB879" s="16"/>
      <c r="BC879" s="16"/>
      <c r="BD879" s="16"/>
      <c r="BE879" s="16"/>
      <c r="BF879" s="16"/>
      <c r="BG879" s="16"/>
      <c r="BH879" s="16"/>
      <c r="BI879" s="16"/>
      <c r="BJ879" s="16"/>
      <c r="BK879" s="16"/>
      <c r="BL879" s="16"/>
      <c r="BM879" s="16"/>
      <c r="BN879" s="16"/>
      <c r="BO879" s="16"/>
      <c r="BP879" s="16"/>
      <c r="BQ879" s="16"/>
      <c r="BR879" s="16"/>
      <c r="BS879" s="16"/>
      <c r="BT879" s="16"/>
      <c r="BU879" s="16"/>
      <c r="BV879" s="16"/>
      <c r="BW879" s="16"/>
      <c r="BX879" s="16"/>
      <c r="BY879" s="16"/>
      <c r="BZ879" s="16"/>
      <c r="CA879" s="16"/>
      <c r="CB879" s="16"/>
      <c r="CC879" s="16"/>
      <c r="CD879" s="16"/>
      <c r="CE879" s="16"/>
      <c r="CF879" s="16"/>
      <c r="CG879" s="16"/>
      <c r="CH879" s="16">
        <v>1</v>
      </c>
      <c r="CI879" s="16"/>
      <c r="CJ879" s="16"/>
      <c r="CK879" s="16"/>
      <c r="CL879" s="16"/>
      <c r="CM879" s="16"/>
      <c r="CN879" s="16"/>
      <c r="CO879" s="16"/>
      <c r="CP879" s="16"/>
      <c r="CQ879" s="16"/>
      <c r="CR879" s="16"/>
      <c r="CS879" s="16"/>
      <c r="CT879" s="16"/>
      <c r="CU879" s="16"/>
      <c r="CV879" s="16"/>
      <c r="CW879" s="16"/>
      <c r="CX879" s="16"/>
      <c r="CY879" s="16"/>
      <c r="CZ879" s="16"/>
      <c r="DA879" s="16"/>
      <c r="DB879" s="16"/>
      <c r="DC879" s="16"/>
      <c r="DD879" s="16"/>
      <c r="DE879" s="16"/>
      <c r="DF879" s="16"/>
      <c r="DG879" s="16"/>
      <c r="DH879" s="16"/>
      <c r="DI879" s="16"/>
      <c r="DJ879" s="16"/>
      <c r="DK879" s="16"/>
      <c r="LK879" t="s">
        <v>18</v>
      </c>
      <c r="LL879">
        <v>13</v>
      </c>
      <c r="LM879" t="s">
        <v>12</v>
      </c>
    </row>
    <row r="880" spans="1:325" ht="15.75" thickBot="1" x14ac:dyDescent="0.3">
      <c r="A880" s="9" t="s">
        <v>12</v>
      </c>
      <c r="B880" s="10" t="s">
        <v>63</v>
      </c>
      <c r="C880" s="10" t="s">
        <v>14</v>
      </c>
      <c r="D880" s="11">
        <v>47913.584722222222</v>
      </c>
      <c r="E880" s="11">
        <f t="shared" ref="E880:E888" si="38">DATE(YEAR($D880),MONTH($D880)-2,DAY($D880))</f>
        <v>47854</v>
      </c>
      <c r="F880" s="11">
        <f>DATE(YEAR($E880)+$LL880,MONTH($E880),DAY($E880))</f>
        <v>52237</v>
      </c>
      <c r="G880" s="11">
        <f>DATE(YEAR($F880)+$LL880,MONTH($F880),DAY($F880))</f>
        <v>56620</v>
      </c>
      <c r="H880" s="11">
        <f>DATE(YEAR($G880)+$LL880,MONTH($G880),DAY($G880))</f>
        <v>61003</v>
      </c>
      <c r="I880" s="11">
        <f>DATE(YEAR($H880)+$LL880,MONTH($H880),DAY($H880))</f>
        <v>65386</v>
      </c>
      <c r="J880" s="12">
        <f>DATE(YEAR($I880)+$LL880,MONTH($I880),DAY($I880))</f>
        <v>69769</v>
      </c>
      <c r="K880" s="15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  <c r="AF880" s="16"/>
      <c r="AG880" s="16"/>
      <c r="AH880" s="16"/>
      <c r="AI880" s="16"/>
      <c r="AJ880" s="16"/>
      <c r="AK880" s="16"/>
      <c r="AL880" s="16"/>
      <c r="AM880" s="16"/>
      <c r="AN880" s="16"/>
      <c r="AO880" s="16"/>
      <c r="AP880" s="16"/>
      <c r="AQ880" s="16"/>
      <c r="AR880" s="16"/>
      <c r="AS880" s="16"/>
      <c r="AT880" s="16"/>
      <c r="AU880" s="16"/>
      <c r="AV880" s="16"/>
      <c r="AW880" s="16"/>
      <c r="AX880" s="16"/>
      <c r="AY880" s="16"/>
      <c r="AZ880" s="16"/>
      <c r="BA880" s="16"/>
      <c r="BB880" s="16"/>
      <c r="BC880" s="16"/>
      <c r="BD880" s="16"/>
      <c r="BE880" s="16"/>
      <c r="BF880" s="16"/>
      <c r="BG880" s="16"/>
      <c r="BH880" s="16"/>
      <c r="BI880" s="16"/>
      <c r="BJ880" s="16"/>
      <c r="BK880" s="16"/>
      <c r="BL880" s="16"/>
      <c r="BM880" s="16"/>
      <c r="BN880" s="16"/>
      <c r="BO880" s="16"/>
      <c r="BP880" s="16"/>
      <c r="BQ880" s="16"/>
      <c r="BR880" s="16"/>
      <c r="BS880" s="16"/>
      <c r="BT880" s="16"/>
      <c r="BU880" s="16"/>
      <c r="BV880" s="16"/>
      <c r="BW880" s="16"/>
      <c r="BX880" s="16"/>
      <c r="BY880" s="16"/>
      <c r="BZ880" s="16"/>
      <c r="CA880" s="16"/>
      <c r="CB880" s="16"/>
      <c r="CC880" s="16"/>
      <c r="CD880" s="16"/>
      <c r="CE880" s="16"/>
      <c r="CF880" s="16"/>
      <c r="CG880" s="16"/>
      <c r="CH880" s="16"/>
      <c r="CI880" s="16"/>
      <c r="CJ880" s="16"/>
      <c r="CK880" s="16"/>
      <c r="CL880" s="16"/>
      <c r="CM880" s="16"/>
      <c r="CN880" s="16"/>
      <c r="CO880" s="16"/>
      <c r="CP880" s="16"/>
      <c r="CQ880" s="16"/>
      <c r="CR880" s="16"/>
      <c r="CS880" s="16"/>
      <c r="CT880" s="16"/>
      <c r="CU880" s="16"/>
      <c r="CV880" s="16"/>
      <c r="CW880" s="16"/>
      <c r="CX880" s="16"/>
      <c r="CY880" s="16"/>
      <c r="CZ880" s="16"/>
      <c r="DA880" s="16"/>
      <c r="DB880" s="16"/>
      <c r="DC880" s="16"/>
      <c r="DD880" s="16"/>
      <c r="DE880" s="16"/>
      <c r="DF880" s="16"/>
      <c r="DG880" s="16"/>
      <c r="DH880" s="16"/>
      <c r="DI880" s="16"/>
      <c r="DJ880" s="16"/>
      <c r="DK880" s="16"/>
      <c r="LK880" t="s">
        <v>16</v>
      </c>
      <c r="LL880">
        <v>12</v>
      </c>
      <c r="LM880" t="s">
        <v>12</v>
      </c>
    </row>
    <row r="881" spans="1:325" ht="15.75" thickBot="1" x14ac:dyDescent="0.3">
      <c r="A881" s="9" t="s">
        <v>12</v>
      </c>
      <c r="B881" s="10" t="s">
        <v>63</v>
      </c>
      <c r="C881" s="10" t="s">
        <v>14</v>
      </c>
      <c r="D881" s="11">
        <v>47761</v>
      </c>
      <c r="E881" s="11">
        <f t="shared" si="38"/>
        <v>47700</v>
      </c>
      <c r="F881" s="11">
        <f>DATE(YEAR($E881)+$LL881,MONTH($E881),DAY($E881))</f>
        <v>52083</v>
      </c>
      <c r="G881" s="11">
        <f>DATE(YEAR($F881)+$LL881,MONTH($F881),DAY($F881))</f>
        <v>56466</v>
      </c>
      <c r="H881" s="11">
        <f>DATE(YEAR($G881)+$LL881,MONTH($G881),DAY($G881))</f>
        <v>60849</v>
      </c>
      <c r="I881" s="11">
        <f>DATE(YEAR($H881)+$LL881,MONTH($H881),DAY($H881))</f>
        <v>65232</v>
      </c>
      <c r="J881" s="12">
        <f>DATE(YEAR($I881)+$LL881,MONTH($I881),DAY($I881))</f>
        <v>69615</v>
      </c>
      <c r="K881" s="15"/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  <c r="AF881" s="16"/>
      <c r="AG881" s="16"/>
      <c r="AH881" s="16"/>
      <c r="AI881" s="16"/>
      <c r="AJ881" s="16"/>
      <c r="AK881" s="16"/>
      <c r="AL881" s="16"/>
      <c r="AM881" s="16"/>
      <c r="AN881" s="16"/>
      <c r="AO881" s="16"/>
      <c r="AP881" s="16"/>
      <c r="AQ881" s="16"/>
      <c r="AR881" s="16"/>
      <c r="AS881" s="16"/>
      <c r="AT881" s="16"/>
      <c r="AU881" s="16"/>
      <c r="AV881" s="16"/>
      <c r="AW881" s="16"/>
      <c r="AX881" s="16"/>
      <c r="AY881" s="16"/>
      <c r="AZ881" s="16"/>
      <c r="BA881" s="16"/>
      <c r="BB881" s="16"/>
      <c r="BC881" s="16"/>
      <c r="BD881" s="16"/>
      <c r="BE881" s="16"/>
      <c r="BF881" s="16"/>
      <c r="BG881" s="16"/>
      <c r="BH881" s="16"/>
      <c r="BI881" s="16"/>
      <c r="BJ881" s="16"/>
      <c r="BK881" s="16"/>
      <c r="BL881" s="16"/>
      <c r="BM881" s="16"/>
      <c r="BN881" s="16"/>
      <c r="BO881" s="16"/>
      <c r="BP881" s="16"/>
      <c r="BQ881" s="16"/>
      <c r="BR881" s="16"/>
      <c r="BS881" s="16"/>
      <c r="BT881" s="16"/>
      <c r="BU881" s="16"/>
      <c r="BV881" s="16"/>
      <c r="BW881" s="16"/>
      <c r="BX881" s="16"/>
      <c r="BY881" s="16"/>
      <c r="BZ881" s="16"/>
      <c r="CA881" s="16"/>
      <c r="CB881" s="16"/>
      <c r="CC881" s="16"/>
      <c r="CD881" s="16"/>
      <c r="CE881" s="16"/>
      <c r="CF881" s="16"/>
      <c r="CG881" s="16"/>
      <c r="CH881" s="16"/>
      <c r="CI881" s="16"/>
      <c r="CJ881" s="16"/>
      <c r="CK881" s="16"/>
      <c r="CL881" s="16"/>
      <c r="CM881" s="16"/>
      <c r="CN881" s="16"/>
      <c r="CO881" s="16"/>
      <c r="CP881" s="16"/>
      <c r="CQ881" s="16"/>
      <c r="CR881" s="16"/>
      <c r="CS881" s="16"/>
      <c r="CT881" s="16"/>
      <c r="CU881" s="16"/>
      <c r="CV881" s="16"/>
      <c r="CW881" s="16"/>
      <c r="CX881" s="16"/>
      <c r="CY881" s="16"/>
      <c r="CZ881" s="16"/>
      <c r="DA881" s="16"/>
      <c r="DB881" s="16"/>
      <c r="DC881" s="16"/>
      <c r="DD881" s="16"/>
      <c r="DE881" s="16"/>
      <c r="DF881" s="16"/>
      <c r="DG881" s="16"/>
      <c r="DH881" s="16"/>
      <c r="DI881" s="16"/>
      <c r="DJ881" s="16"/>
      <c r="DK881" s="16"/>
      <c r="LK881" t="s">
        <v>16</v>
      </c>
      <c r="LL881">
        <v>12</v>
      </c>
      <c r="LM881" t="s">
        <v>12</v>
      </c>
    </row>
    <row r="882" spans="1:325" ht="15.75" thickBot="1" x14ac:dyDescent="0.3">
      <c r="A882" s="9" t="s">
        <v>12</v>
      </c>
      <c r="B882" s="10" t="s">
        <v>63</v>
      </c>
      <c r="C882" s="10" t="s">
        <v>14</v>
      </c>
      <c r="D882" s="11">
        <v>44541.209027777775</v>
      </c>
      <c r="E882" s="11">
        <f t="shared" si="38"/>
        <v>44480</v>
      </c>
      <c r="F882" s="11">
        <f>DATE(YEAR($E882),MONTH($E882),DAY($E882)+$LL882*30.4/10000)</f>
        <v>45392</v>
      </c>
      <c r="G882" s="11">
        <f>DATE(YEAR($F882),MONTH($F882),DAY($F882)+$LL882*30.4/10000)</f>
        <v>46304</v>
      </c>
      <c r="H882" s="11">
        <f>DATE(YEAR($G882),MONTH($G882),DAY($G882)+$LL882*30.4/10000)</f>
        <v>47216</v>
      </c>
      <c r="I882" s="11">
        <f>DATE(YEAR($H882),MONTH($H882),DAY($H882)+$LL882*30.4/10000)</f>
        <v>48128</v>
      </c>
      <c r="J882" s="12">
        <f>DATE(YEAR($I882),MONTH($I882),DAY($I882)+$LL882*30.4/10000)</f>
        <v>49040</v>
      </c>
      <c r="K882" s="15"/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  <c r="AF882" s="16"/>
      <c r="AG882" s="16"/>
      <c r="AH882" s="16"/>
      <c r="AI882" s="16"/>
      <c r="AJ882" s="16"/>
      <c r="AK882" s="16"/>
      <c r="AL882" s="16"/>
      <c r="AM882" s="16"/>
      <c r="AN882" s="16"/>
      <c r="AO882" s="16"/>
      <c r="AP882" s="16"/>
      <c r="AQ882" s="16"/>
      <c r="AR882" s="16"/>
      <c r="AS882" s="16"/>
      <c r="AT882" s="16"/>
      <c r="AU882" s="16"/>
      <c r="AV882" s="16"/>
      <c r="AW882" s="16"/>
      <c r="AX882" s="16"/>
      <c r="AY882" s="16"/>
      <c r="AZ882" s="16"/>
      <c r="BA882" s="16"/>
      <c r="BB882" s="16"/>
      <c r="BC882" s="16"/>
      <c r="BD882" s="16"/>
      <c r="BE882" s="16"/>
      <c r="BF882" s="16"/>
      <c r="BG882" s="16"/>
      <c r="BH882" s="16"/>
      <c r="BI882" s="16"/>
      <c r="BJ882" s="16"/>
      <c r="BK882" s="16"/>
      <c r="BL882" s="16"/>
      <c r="BM882" s="16"/>
      <c r="BN882" s="16"/>
      <c r="BO882" s="16"/>
      <c r="BP882" s="16"/>
      <c r="BQ882" s="16"/>
      <c r="BR882" s="16"/>
      <c r="BS882" s="16"/>
      <c r="BT882" s="16"/>
      <c r="BU882" s="16"/>
      <c r="BV882" s="16"/>
      <c r="BW882" s="16"/>
      <c r="BX882" s="16"/>
      <c r="BY882" s="16"/>
      <c r="BZ882" s="16"/>
      <c r="CA882" s="16"/>
      <c r="CB882" s="16"/>
      <c r="CC882" s="16"/>
      <c r="CD882" s="16"/>
      <c r="CE882" s="16"/>
      <c r="CF882" s="16"/>
      <c r="CG882" s="16"/>
      <c r="CH882" s="16"/>
      <c r="CI882" s="16"/>
      <c r="CJ882" s="16"/>
      <c r="CK882" s="16"/>
      <c r="CL882" s="16"/>
      <c r="CM882" s="16"/>
      <c r="CN882" s="16"/>
      <c r="CO882" s="16"/>
      <c r="CP882" s="16"/>
      <c r="CQ882" s="16"/>
      <c r="CR882" s="16"/>
      <c r="CS882" s="16"/>
      <c r="CT882" s="16"/>
      <c r="CU882" s="16"/>
      <c r="CV882" s="16"/>
      <c r="CW882" s="16"/>
      <c r="CX882" s="16">
        <v>1</v>
      </c>
      <c r="CY882" s="16"/>
      <c r="CZ882" s="16"/>
      <c r="DA882" s="16"/>
      <c r="DB882" s="16"/>
      <c r="DC882" s="16"/>
      <c r="DD882" s="16"/>
      <c r="DE882" s="16"/>
      <c r="DF882" s="16"/>
      <c r="DG882" s="16"/>
      <c r="DH882" s="16"/>
      <c r="DI882" s="16"/>
      <c r="DJ882" s="16"/>
      <c r="DK882" s="16"/>
      <c r="LK882" t="s">
        <v>15</v>
      </c>
      <c r="LL882">
        <v>300000</v>
      </c>
      <c r="LM882" t="s">
        <v>12</v>
      </c>
    </row>
    <row r="883" spans="1:325" ht="15.75" thickBot="1" x14ac:dyDescent="0.3">
      <c r="A883" s="9" t="s">
        <v>12</v>
      </c>
      <c r="B883" s="10" t="s">
        <v>63</v>
      </c>
      <c r="C883" s="10" t="s">
        <v>14</v>
      </c>
      <c r="D883" s="11">
        <v>47761</v>
      </c>
      <c r="E883" s="11">
        <f t="shared" si="38"/>
        <v>47700</v>
      </c>
      <c r="F883" s="11">
        <f>DATE(YEAR($E883)+$LL883,MONTH($E883),DAY($E883))</f>
        <v>52083</v>
      </c>
      <c r="G883" s="11">
        <f>DATE(YEAR($F883)+$LL883,MONTH($F883),DAY($F883))</f>
        <v>56466</v>
      </c>
      <c r="H883" s="11">
        <f>DATE(YEAR($G883)+$LL883,MONTH($G883),DAY($G883))</f>
        <v>60849</v>
      </c>
      <c r="I883" s="11">
        <f>DATE(YEAR($H883)+$LL883,MONTH($H883),DAY($H883))</f>
        <v>65232</v>
      </c>
      <c r="J883" s="12">
        <f>DATE(YEAR($I883)+$LL883,MONTH($I883),DAY($I883))</f>
        <v>69615</v>
      </c>
      <c r="K883" s="15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  <c r="AF883" s="16"/>
      <c r="AG883" s="16"/>
      <c r="AH883" s="16"/>
      <c r="AI883" s="16"/>
      <c r="AJ883" s="16"/>
      <c r="AK883" s="16"/>
      <c r="AL883" s="16"/>
      <c r="AM883" s="16"/>
      <c r="AN883" s="16"/>
      <c r="AO883" s="16"/>
      <c r="AP883" s="16"/>
      <c r="AQ883" s="16"/>
      <c r="AR883" s="16"/>
      <c r="AS883" s="16"/>
      <c r="AT883" s="16"/>
      <c r="AU883" s="16"/>
      <c r="AV883" s="16"/>
      <c r="AW883" s="16"/>
      <c r="AX883" s="16"/>
      <c r="AY883" s="16"/>
      <c r="AZ883" s="16"/>
      <c r="BA883" s="16"/>
      <c r="BB883" s="16"/>
      <c r="BC883" s="16"/>
      <c r="BD883" s="16"/>
      <c r="BE883" s="16"/>
      <c r="BF883" s="16"/>
      <c r="BG883" s="16"/>
      <c r="BH883" s="16"/>
      <c r="BI883" s="16"/>
      <c r="BJ883" s="16"/>
      <c r="BK883" s="16"/>
      <c r="BL883" s="16"/>
      <c r="BM883" s="16"/>
      <c r="BN883" s="16"/>
      <c r="BO883" s="16"/>
      <c r="BP883" s="16"/>
      <c r="BQ883" s="16"/>
      <c r="BR883" s="16"/>
      <c r="BS883" s="16"/>
      <c r="BT883" s="16"/>
      <c r="BU883" s="16"/>
      <c r="BV883" s="16"/>
      <c r="BW883" s="16"/>
      <c r="BX883" s="16"/>
      <c r="BY883" s="16"/>
      <c r="BZ883" s="16"/>
      <c r="CA883" s="16"/>
      <c r="CB883" s="16"/>
      <c r="CC883" s="16"/>
      <c r="CD883" s="16"/>
      <c r="CE883" s="16"/>
      <c r="CF883" s="16"/>
      <c r="CG883" s="16"/>
      <c r="CH883" s="16"/>
      <c r="CI883" s="16"/>
      <c r="CJ883" s="16"/>
      <c r="CK883" s="16"/>
      <c r="CL883" s="16"/>
      <c r="CM883" s="16"/>
      <c r="CN883" s="16"/>
      <c r="CO883" s="16"/>
      <c r="CP883" s="16"/>
      <c r="CQ883" s="16"/>
      <c r="CR883" s="16"/>
      <c r="CS883" s="16"/>
      <c r="CT883" s="16"/>
      <c r="CU883" s="16"/>
      <c r="CV883" s="16"/>
      <c r="CW883" s="16"/>
      <c r="CX883" s="16"/>
      <c r="CY883" s="16"/>
      <c r="CZ883" s="16"/>
      <c r="DA883" s="16"/>
      <c r="DB883" s="16"/>
      <c r="DC883" s="16"/>
      <c r="DD883" s="16"/>
      <c r="DE883" s="16"/>
      <c r="DF883" s="16"/>
      <c r="DG883" s="16"/>
      <c r="DH883" s="16"/>
      <c r="DI883" s="16"/>
      <c r="DJ883" s="16"/>
      <c r="DK883" s="16"/>
      <c r="LK883" t="s">
        <v>16</v>
      </c>
      <c r="LL883">
        <v>12</v>
      </c>
      <c r="LM883" t="s">
        <v>12</v>
      </c>
    </row>
    <row r="884" spans="1:325" ht="15.75" thickBot="1" x14ac:dyDescent="0.3">
      <c r="A884" s="9" t="s">
        <v>12</v>
      </c>
      <c r="B884" s="10" t="s">
        <v>63</v>
      </c>
      <c r="C884" s="10" t="s">
        <v>14</v>
      </c>
      <c r="D884" s="11">
        <v>44541.209027777775</v>
      </c>
      <c r="E884" s="11">
        <f t="shared" si="38"/>
        <v>44480</v>
      </c>
      <c r="F884" s="11">
        <f>DATE(YEAR($E884),MONTH($E884),DAY($E884)+$LL884*30.4/10000)</f>
        <v>45392</v>
      </c>
      <c r="G884" s="11">
        <f>DATE(YEAR($F884),MONTH($F884),DAY($F884)+$LL884*30.4/10000)</f>
        <v>46304</v>
      </c>
      <c r="H884" s="11">
        <f>DATE(YEAR($G884),MONTH($G884),DAY($G884)+$LL884*30.4/10000)</f>
        <v>47216</v>
      </c>
      <c r="I884" s="11">
        <f>DATE(YEAR($H884),MONTH($H884),DAY($H884)+$LL884*30.4/10000)</f>
        <v>48128</v>
      </c>
      <c r="J884" s="12">
        <f>DATE(YEAR($I884),MONTH($I884),DAY($I884)+$LL884*30.4/10000)</f>
        <v>49040</v>
      </c>
      <c r="K884" s="15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  <c r="AF884" s="16"/>
      <c r="AG884" s="16"/>
      <c r="AH884" s="16"/>
      <c r="AI884" s="16"/>
      <c r="AJ884" s="16"/>
      <c r="AK884" s="16"/>
      <c r="AL884" s="16"/>
      <c r="AM884" s="16"/>
      <c r="AN884" s="16"/>
      <c r="AO884" s="16"/>
      <c r="AP884" s="16"/>
      <c r="AQ884" s="16"/>
      <c r="AR884" s="16"/>
      <c r="AS884" s="16"/>
      <c r="AT884" s="16"/>
      <c r="AU884" s="16"/>
      <c r="AV884" s="16"/>
      <c r="AW884" s="16"/>
      <c r="AX884" s="16"/>
      <c r="AY884" s="16"/>
      <c r="AZ884" s="16"/>
      <c r="BA884" s="16"/>
      <c r="BB884" s="16"/>
      <c r="BC884" s="16"/>
      <c r="BD884" s="16"/>
      <c r="BE884" s="16"/>
      <c r="BF884" s="16"/>
      <c r="BG884" s="16"/>
      <c r="BH884" s="16"/>
      <c r="BI884" s="16"/>
      <c r="BJ884" s="16"/>
      <c r="BK884" s="16"/>
      <c r="BL884" s="16"/>
      <c r="BM884" s="16"/>
      <c r="BN884" s="16"/>
      <c r="BO884" s="16"/>
      <c r="BP884" s="16"/>
      <c r="BQ884" s="16"/>
      <c r="BR884" s="16"/>
      <c r="BS884" s="16"/>
      <c r="BT884" s="16"/>
      <c r="BU884" s="16"/>
      <c r="BV884" s="16"/>
      <c r="BW884" s="16"/>
      <c r="BX884" s="16"/>
      <c r="BY884" s="16"/>
      <c r="BZ884" s="16"/>
      <c r="CA884" s="16"/>
      <c r="CB884" s="16"/>
      <c r="CC884" s="16"/>
      <c r="CD884" s="16"/>
      <c r="CE884" s="16"/>
      <c r="CF884" s="16"/>
      <c r="CG884" s="16"/>
      <c r="CH884" s="16"/>
      <c r="CI884" s="16"/>
      <c r="CJ884" s="16"/>
      <c r="CK884" s="16"/>
      <c r="CL884" s="16"/>
      <c r="CM884" s="16"/>
      <c r="CN884" s="16"/>
      <c r="CO884" s="16"/>
      <c r="CP884" s="16"/>
      <c r="CQ884" s="16"/>
      <c r="CR884" s="16"/>
      <c r="CS884" s="16"/>
      <c r="CT884" s="16"/>
      <c r="CU884" s="16"/>
      <c r="CV884" s="16"/>
      <c r="CW884" s="16"/>
      <c r="CX884" s="16">
        <v>1</v>
      </c>
      <c r="CY884" s="16"/>
      <c r="CZ884" s="16"/>
      <c r="DA884" s="16"/>
      <c r="DB884" s="16"/>
      <c r="DC884" s="16"/>
      <c r="DD884" s="16"/>
      <c r="DE884" s="16"/>
      <c r="DF884" s="16"/>
      <c r="DG884" s="16"/>
      <c r="DH884" s="16"/>
      <c r="DI884" s="16"/>
      <c r="DJ884" s="16"/>
      <c r="DK884" s="16"/>
      <c r="LK884" t="s">
        <v>15</v>
      </c>
      <c r="LL884">
        <v>300000</v>
      </c>
      <c r="LM884" t="s">
        <v>12</v>
      </c>
    </row>
    <row r="885" spans="1:325" ht="15.75" thickBot="1" x14ac:dyDescent="0.3">
      <c r="A885" s="9" t="s">
        <v>12</v>
      </c>
      <c r="B885" s="10" t="s">
        <v>63</v>
      </c>
      <c r="C885" s="10" t="s">
        <v>14</v>
      </c>
      <c r="D885" s="11">
        <v>47761</v>
      </c>
      <c r="E885" s="11">
        <f t="shared" si="38"/>
        <v>47700</v>
      </c>
      <c r="F885" s="11">
        <f>DATE(YEAR($E885)+$LL885,MONTH($E885),DAY($E885))</f>
        <v>52083</v>
      </c>
      <c r="G885" s="11">
        <f>DATE(YEAR($F885)+$LL885,MONTH($F885),DAY($F885))</f>
        <v>56466</v>
      </c>
      <c r="H885" s="11">
        <f>DATE(YEAR($G885)+$LL885,MONTH($G885),DAY($G885))</f>
        <v>60849</v>
      </c>
      <c r="I885" s="11">
        <f>DATE(YEAR($H885)+$LL885,MONTH($H885),DAY($H885))</f>
        <v>65232</v>
      </c>
      <c r="J885" s="12">
        <f>DATE(YEAR($I885)+$LL885,MONTH($I885),DAY($I885))</f>
        <v>69615</v>
      </c>
      <c r="K885" s="15"/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  <c r="AF885" s="16"/>
      <c r="AG885" s="16"/>
      <c r="AH885" s="16"/>
      <c r="AI885" s="16"/>
      <c r="AJ885" s="16"/>
      <c r="AK885" s="16"/>
      <c r="AL885" s="16"/>
      <c r="AM885" s="16"/>
      <c r="AN885" s="16"/>
      <c r="AO885" s="16"/>
      <c r="AP885" s="16"/>
      <c r="AQ885" s="16"/>
      <c r="AR885" s="16"/>
      <c r="AS885" s="16"/>
      <c r="AT885" s="16"/>
      <c r="AU885" s="16"/>
      <c r="AV885" s="16"/>
      <c r="AW885" s="16"/>
      <c r="AX885" s="16"/>
      <c r="AY885" s="16"/>
      <c r="AZ885" s="16"/>
      <c r="BA885" s="16"/>
      <c r="BB885" s="16"/>
      <c r="BC885" s="16"/>
      <c r="BD885" s="16"/>
      <c r="BE885" s="16"/>
      <c r="BF885" s="16"/>
      <c r="BG885" s="16"/>
      <c r="BH885" s="16"/>
      <c r="BI885" s="16"/>
      <c r="BJ885" s="16"/>
      <c r="BK885" s="16"/>
      <c r="BL885" s="16"/>
      <c r="BM885" s="16"/>
      <c r="BN885" s="16"/>
      <c r="BO885" s="16"/>
      <c r="BP885" s="16"/>
      <c r="BQ885" s="16"/>
      <c r="BR885" s="16"/>
      <c r="BS885" s="16"/>
      <c r="BT885" s="16"/>
      <c r="BU885" s="16"/>
      <c r="BV885" s="16"/>
      <c r="BW885" s="16"/>
      <c r="BX885" s="16"/>
      <c r="BY885" s="16"/>
      <c r="BZ885" s="16"/>
      <c r="CA885" s="16"/>
      <c r="CB885" s="16"/>
      <c r="CC885" s="16"/>
      <c r="CD885" s="16"/>
      <c r="CE885" s="16"/>
      <c r="CF885" s="16"/>
      <c r="CG885" s="16"/>
      <c r="CH885" s="16"/>
      <c r="CI885" s="16"/>
      <c r="CJ885" s="16"/>
      <c r="CK885" s="16"/>
      <c r="CL885" s="16"/>
      <c r="CM885" s="16"/>
      <c r="CN885" s="16"/>
      <c r="CO885" s="16"/>
      <c r="CP885" s="16"/>
      <c r="CQ885" s="16"/>
      <c r="CR885" s="16"/>
      <c r="CS885" s="16"/>
      <c r="CT885" s="16"/>
      <c r="CU885" s="16"/>
      <c r="CV885" s="16"/>
      <c r="CW885" s="16"/>
      <c r="CX885" s="16"/>
      <c r="CY885" s="16"/>
      <c r="CZ885" s="16"/>
      <c r="DA885" s="16"/>
      <c r="DB885" s="16"/>
      <c r="DC885" s="16"/>
      <c r="DD885" s="16"/>
      <c r="DE885" s="16"/>
      <c r="DF885" s="16"/>
      <c r="DG885" s="16"/>
      <c r="DH885" s="16"/>
      <c r="DI885" s="16"/>
      <c r="DJ885" s="16"/>
      <c r="DK885" s="16"/>
      <c r="LK885" t="s">
        <v>16</v>
      </c>
      <c r="LL885">
        <v>12</v>
      </c>
      <c r="LM885" t="s">
        <v>12</v>
      </c>
    </row>
    <row r="886" spans="1:325" ht="15.75" thickBot="1" x14ac:dyDescent="0.3">
      <c r="A886" s="9" t="s">
        <v>12</v>
      </c>
      <c r="B886" s="10" t="s">
        <v>63</v>
      </c>
      <c r="C886" s="10" t="s">
        <v>14</v>
      </c>
      <c r="D886" s="11">
        <v>44541.209027777775</v>
      </c>
      <c r="E886" s="11">
        <f t="shared" si="38"/>
        <v>44480</v>
      </c>
      <c r="F886" s="11">
        <f>DATE(YEAR($E886),MONTH($E886),DAY($E886)+$LL886*30.4/10000)</f>
        <v>45392</v>
      </c>
      <c r="G886" s="11">
        <f>DATE(YEAR($F886),MONTH($F886),DAY($F886)+$LL886*30.4/10000)</f>
        <v>46304</v>
      </c>
      <c r="H886" s="11">
        <f>DATE(YEAR($G886),MONTH($G886),DAY($G886)+$LL886*30.4/10000)</f>
        <v>47216</v>
      </c>
      <c r="I886" s="11">
        <f>DATE(YEAR($H886),MONTH($H886),DAY($H886)+$LL886*30.4/10000)</f>
        <v>48128</v>
      </c>
      <c r="J886" s="12">
        <f>DATE(YEAR($I886),MONTH($I886),DAY($I886)+$LL886*30.4/10000)</f>
        <v>49040</v>
      </c>
      <c r="K886" s="15"/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  <c r="AF886" s="16"/>
      <c r="AG886" s="16"/>
      <c r="AH886" s="16"/>
      <c r="AI886" s="16"/>
      <c r="AJ886" s="16"/>
      <c r="AK886" s="16"/>
      <c r="AL886" s="16"/>
      <c r="AM886" s="16"/>
      <c r="AN886" s="16"/>
      <c r="AO886" s="16"/>
      <c r="AP886" s="16"/>
      <c r="AQ886" s="16"/>
      <c r="AR886" s="16"/>
      <c r="AS886" s="16"/>
      <c r="AT886" s="16"/>
      <c r="AU886" s="16"/>
      <c r="AV886" s="16"/>
      <c r="AW886" s="16"/>
      <c r="AX886" s="16"/>
      <c r="AY886" s="16"/>
      <c r="AZ886" s="16"/>
      <c r="BA886" s="16"/>
      <c r="BB886" s="16"/>
      <c r="BC886" s="16"/>
      <c r="BD886" s="16"/>
      <c r="BE886" s="16"/>
      <c r="BF886" s="16"/>
      <c r="BG886" s="16"/>
      <c r="BH886" s="16"/>
      <c r="BI886" s="16"/>
      <c r="BJ886" s="16"/>
      <c r="BK886" s="16"/>
      <c r="BL886" s="16"/>
      <c r="BM886" s="16"/>
      <c r="BN886" s="16"/>
      <c r="BO886" s="16"/>
      <c r="BP886" s="16"/>
      <c r="BQ886" s="16"/>
      <c r="BR886" s="16"/>
      <c r="BS886" s="16"/>
      <c r="BT886" s="16"/>
      <c r="BU886" s="16"/>
      <c r="BV886" s="16"/>
      <c r="BW886" s="16"/>
      <c r="BX886" s="16"/>
      <c r="BY886" s="16"/>
      <c r="BZ886" s="16"/>
      <c r="CA886" s="16"/>
      <c r="CB886" s="16"/>
      <c r="CC886" s="16"/>
      <c r="CD886" s="16"/>
      <c r="CE886" s="16"/>
      <c r="CF886" s="16"/>
      <c r="CG886" s="16"/>
      <c r="CH886" s="16"/>
      <c r="CI886" s="16"/>
      <c r="CJ886" s="16"/>
      <c r="CK886" s="16"/>
      <c r="CL886" s="16"/>
      <c r="CM886" s="16"/>
      <c r="CN886" s="16"/>
      <c r="CO886" s="16"/>
      <c r="CP886" s="16"/>
      <c r="CQ886" s="16"/>
      <c r="CR886" s="16"/>
      <c r="CS886" s="16"/>
      <c r="CT886" s="16"/>
      <c r="CU886" s="16"/>
      <c r="CV886" s="16"/>
      <c r="CW886" s="16"/>
      <c r="CX886" s="16">
        <v>1</v>
      </c>
      <c r="CY886" s="16"/>
      <c r="CZ886" s="16"/>
      <c r="DA886" s="16"/>
      <c r="DB886" s="16"/>
      <c r="DC886" s="16"/>
      <c r="DD886" s="16"/>
      <c r="DE886" s="16"/>
      <c r="DF886" s="16"/>
      <c r="DG886" s="16"/>
      <c r="DH886" s="16"/>
      <c r="DI886" s="16"/>
      <c r="DJ886" s="16"/>
      <c r="DK886" s="16"/>
      <c r="LK886" t="s">
        <v>15</v>
      </c>
      <c r="LL886">
        <v>300000</v>
      </c>
      <c r="LM886" t="s">
        <v>12</v>
      </c>
    </row>
    <row r="887" spans="1:325" ht="15.75" thickBot="1" x14ac:dyDescent="0.3">
      <c r="A887" s="9" t="s">
        <v>12</v>
      </c>
      <c r="B887" s="10" t="s">
        <v>63</v>
      </c>
      <c r="C887" s="10" t="s">
        <v>17</v>
      </c>
      <c r="D887" s="11">
        <v>44213.53402777778</v>
      </c>
      <c r="E887" s="11">
        <f t="shared" si="38"/>
        <v>44152</v>
      </c>
      <c r="F887" s="11">
        <f>DATE(YEAR($E887),MONTH($E887)+$LL887,DAY($E887))</f>
        <v>45247</v>
      </c>
      <c r="G887" s="11">
        <f>DATE(YEAR($F887),MONTH($F887)+$LL887,DAY($F887))</f>
        <v>46343</v>
      </c>
      <c r="H887" s="11">
        <f>DATE(YEAR($G887),MONTH($G887)+$LL887,DAY($G887))</f>
        <v>47439</v>
      </c>
      <c r="I887" s="11">
        <f>DATE(YEAR($H887),MONTH($H887)+$LL887,DAY($H887))</f>
        <v>48535</v>
      </c>
      <c r="J887" s="12">
        <f>DATE(YEAR($I887),MONTH($I887)+$LL887,DAY($I887))</f>
        <v>49630</v>
      </c>
      <c r="K887" s="15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  <c r="AF887" s="16"/>
      <c r="AG887" s="16"/>
      <c r="AH887" s="16"/>
      <c r="AI887" s="16"/>
      <c r="AJ887" s="16"/>
      <c r="AK887" s="16"/>
      <c r="AL887" s="16"/>
      <c r="AM887" s="16"/>
      <c r="AN887" s="16"/>
      <c r="AO887" s="16"/>
      <c r="AP887" s="16"/>
      <c r="AQ887" s="16"/>
      <c r="AR887" s="16"/>
      <c r="AS887" s="16"/>
      <c r="AT887" s="16"/>
      <c r="AU887" s="16"/>
      <c r="AV887" s="16"/>
      <c r="AW887" s="16"/>
      <c r="AX887" s="16"/>
      <c r="AY887" s="16"/>
      <c r="AZ887" s="16"/>
      <c r="BA887" s="16"/>
      <c r="BB887" s="16"/>
      <c r="BC887" s="16">
        <v>1</v>
      </c>
      <c r="BD887" s="16"/>
      <c r="BE887" s="16"/>
      <c r="BF887" s="16"/>
      <c r="BG887" s="16"/>
      <c r="BH887" s="16"/>
      <c r="BI887" s="16"/>
      <c r="BJ887" s="16"/>
      <c r="BK887" s="16"/>
      <c r="BL887" s="16"/>
      <c r="BM887" s="16"/>
      <c r="BN887" s="16"/>
      <c r="BO887" s="16"/>
      <c r="BP887" s="16"/>
      <c r="BQ887" s="16"/>
      <c r="BR887" s="16"/>
      <c r="BS887" s="16"/>
      <c r="BT887" s="16"/>
      <c r="BU887" s="16"/>
      <c r="BV887" s="16"/>
      <c r="BW887" s="16"/>
      <c r="BX887" s="16"/>
      <c r="BY887" s="16"/>
      <c r="BZ887" s="16"/>
      <c r="CA887" s="16"/>
      <c r="CB887" s="16"/>
      <c r="CC887" s="16"/>
      <c r="CD887" s="16"/>
      <c r="CE887" s="16"/>
      <c r="CF887" s="16"/>
      <c r="CG887" s="16"/>
      <c r="CH887" s="16"/>
      <c r="CI887" s="16"/>
      <c r="CJ887" s="16"/>
      <c r="CK887" s="16"/>
      <c r="CL887" s="16"/>
      <c r="CM887" s="16"/>
      <c r="CN887" s="16"/>
      <c r="CO887" s="16"/>
      <c r="CP887" s="16"/>
      <c r="CQ887" s="16"/>
      <c r="CR887" s="16"/>
      <c r="CS887" s="16"/>
      <c r="CT887" s="16"/>
      <c r="CU887" s="16"/>
      <c r="CV887" s="16"/>
      <c r="CW887" s="16"/>
      <c r="CX887" s="16"/>
      <c r="CY887" s="16"/>
      <c r="CZ887" s="16"/>
      <c r="DA887" s="16"/>
      <c r="DB887" s="16"/>
      <c r="DC887" s="16"/>
      <c r="DD887" s="16"/>
      <c r="DE887" s="16"/>
      <c r="DF887" s="16"/>
      <c r="DG887" s="16"/>
      <c r="DH887" s="16"/>
      <c r="DI887" s="16"/>
      <c r="DJ887" s="16"/>
      <c r="DK887" s="16"/>
      <c r="LK887" t="s">
        <v>18</v>
      </c>
      <c r="LL887">
        <v>36</v>
      </c>
      <c r="LM887" t="s">
        <v>12</v>
      </c>
    </row>
    <row r="888" spans="1:325" ht="15.75" thickBot="1" x14ac:dyDescent="0.3">
      <c r="A888" s="9" t="s">
        <v>12</v>
      </c>
      <c r="B888" s="10" t="s">
        <v>63</v>
      </c>
      <c r="C888" s="10" t="s">
        <v>19</v>
      </c>
      <c r="D888" s="11">
        <v>44218.551388888889</v>
      </c>
      <c r="E888" s="11">
        <f t="shared" si="38"/>
        <v>44157</v>
      </c>
      <c r="F888" s="11">
        <f>DATE(YEAR($E888)+$LL888,MONTH($E888),DAY($E888))</f>
        <v>46348</v>
      </c>
      <c r="G888" s="11">
        <f>DATE(YEAR($F888)+$LL888,MONTH($F888),DAY($F888))</f>
        <v>48540</v>
      </c>
      <c r="H888" s="11">
        <f>DATE(YEAR($G888)+$LL888,MONTH($G888),DAY($G888))</f>
        <v>50731</v>
      </c>
      <c r="I888" s="11">
        <f>DATE(YEAR($H888)+$LL888,MONTH($H888),DAY($H888))</f>
        <v>52923</v>
      </c>
      <c r="J888" s="12">
        <f>DATE(YEAR($I888)+$LL888,MONTH($I888),DAY($I888))</f>
        <v>55114</v>
      </c>
      <c r="K888" s="15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  <c r="AF888" s="16"/>
      <c r="AG888" s="16"/>
      <c r="AH888" s="16"/>
      <c r="AI888" s="16"/>
      <c r="AJ888" s="16"/>
      <c r="AK888" s="16"/>
      <c r="AL888" s="16"/>
      <c r="AM888" s="16"/>
      <c r="AN888" s="16"/>
      <c r="AO888" s="16"/>
      <c r="AP888" s="16"/>
      <c r="AQ888" s="16"/>
      <c r="AR888" s="16"/>
      <c r="AS888" s="16"/>
      <c r="AT888" s="16"/>
      <c r="AU888" s="16"/>
      <c r="AV888" s="16"/>
      <c r="AW888" s="16"/>
      <c r="AX888" s="16"/>
      <c r="AY888" s="16"/>
      <c r="AZ888" s="16"/>
      <c r="BA888" s="16"/>
      <c r="BB888" s="16"/>
      <c r="BC888" s="16">
        <v>1</v>
      </c>
      <c r="BD888" s="16"/>
      <c r="BE888" s="16"/>
      <c r="BF888" s="16"/>
      <c r="BG888" s="16"/>
      <c r="BH888" s="16"/>
      <c r="BI888" s="16"/>
      <c r="BJ888" s="16"/>
      <c r="BK888" s="16"/>
      <c r="BL888" s="16"/>
      <c r="BM888" s="16"/>
      <c r="BN888" s="16"/>
      <c r="BO888" s="16"/>
      <c r="BP888" s="16"/>
      <c r="BQ888" s="16"/>
      <c r="BR888" s="16"/>
      <c r="BS888" s="16"/>
      <c r="BT888" s="16"/>
      <c r="BU888" s="16"/>
      <c r="BV888" s="16"/>
      <c r="BW888" s="16"/>
      <c r="BX888" s="16"/>
      <c r="BY888" s="16"/>
      <c r="BZ888" s="16"/>
      <c r="CA888" s="16"/>
      <c r="CB888" s="16"/>
      <c r="CC888" s="16"/>
      <c r="CD888" s="16"/>
      <c r="CE888" s="16"/>
      <c r="CF888" s="16"/>
      <c r="CG888" s="16"/>
      <c r="CH888" s="16"/>
      <c r="CI888" s="16"/>
      <c r="CJ888" s="16"/>
      <c r="CK888" s="16"/>
      <c r="CL888" s="16"/>
      <c r="CM888" s="16"/>
      <c r="CN888" s="16"/>
      <c r="CO888" s="16"/>
      <c r="CP888" s="16"/>
      <c r="CQ888" s="16"/>
      <c r="CR888" s="16"/>
      <c r="CS888" s="16"/>
      <c r="CT888" s="16"/>
      <c r="CU888" s="16"/>
      <c r="CV888" s="16"/>
      <c r="CW888" s="16"/>
      <c r="CX888" s="16"/>
      <c r="CY888" s="16"/>
      <c r="CZ888" s="16"/>
      <c r="DA888" s="16"/>
      <c r="DB888" s="16"/>
      <c r="DC888" s="16"/>
      <c r="DD888" s="16"/>
      <c r="DE888" s="16"/>
      <c r="DF888" s="16"/>
      <c r="DG888" s="16"/>
      <c r="DH888" s="16"/>
      <c r="DI888" s="16"/>
      <c r="DJ888" s="16"/>
      <c r="DK888" s="16"/>
      <c r="LK888" t="s">
        <v>16</v>
      </c>
      <c r="LL888">
        <v>6</v>
      </c>
      <c r="LM888" t="s">
        <v>12</v>
      </c>
    </row>
    <row r="889" spans="1:325" ht="15.75" thickBot="1" x14ac:dyDescent="0.3">
      <c r="A889" s="9" t="s">
        <v>12</v>
      </c>
      <c r="B889" s="10" t="s">
        <v>63</v>
      </c>
      <c r="C889" s="10" t="s">
        <v>20</v>
      </c>
      <c r="D889" s="11">
        <v>45282.609722222223</v>
      </c>
      <c r="E889" s="11">
        <f>DATE(YEAR($D889),MONTH($D889)-1,DAY($D889))</f>
        <v>45252</v>
      </c>
      <c r="F889" s="11">
        <f>DATE(YEAR($E889),MONTH($E889),DAY($E889)+$LL889/10)</f>
        <v>45552</v>
      </c>
      <c r="G889" s="11">
        <f>DATE(YEAR($F889),MONTH($F889),DAY($F889)+$LL889/10)</f>
        <v>45852</v>
      </c>
      <c r="H889" s="11">
        <f>DATE(YEAR($G889),MONTH($G889),DAY($G889)+$LL889/10)</f>
        <v>46152</v>
      </c>
      <c r="I889" s="11">
        <f>DATE(YEAR($H889),MONTH($H889),DAY($H889)+$LL889/10)</f>
        <v>46452</v>
      </c>
      <c r="J889" s="12">
        <f>DATE(YEAR($I889),MONTH($I889),DAY($I889)+$LL889/10)</f>
        <v>46752</v>
      </c>
      <c r="K889" s="15"/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  <c r="AF889" s="16"/>
      <c r="AG889" s="16"/>
      <c r="AH889" s="16"/>
      <c r="AI889" s="16"/>
      <c r="AJ889" s="16"/>
      <c r="AK889" s="16"/>
      <c r="AL889" s="16"/>
      <c r="AM889" s="16"/>
      <c r="AN889" s="16"/>
      <c r="AO889" s="16"/>
      <c r="AP889" s="16"/>
      <c r="AQ889" s="16"/>
      <c r="AR889" s="16"/>
      <c r="AS889" s="16"/>
      <c r="AT889" s="16"/>
      <c r="AU889" s="16"/>
      <c r="AV889" s="16"/>
      <c r="AW889" s="16"/>
      <c r="AX889" s="16"/>
      <c r="AY889" s="16"/>
      <c r="AZ889" s="16"/>
      <c r="BA889" s="16"/>
      <c r="BB889" s="16"/>
      <c r="BC889" s="16"/>
      <c r="BD889" s="16"/>
      <c r="BE889" s="16"/>
      <c r="BF889" s="16"/>
      <c r="BG889" s="16"/>
      <c r="BH889" s="16"/>
      <c r="BI889" s="16"/>
      <c r="BJ889" s="16"/>
      <c r="BK889" s="16"/>
      <c r="BL889" s="16"/>
      <c r="BM889" s="16"/>
      <c r="BN889" s="16"/>
      <c r="BO889" s="16"/>
      <c r="BP889" s="16"/>
      <c r="BQ889" s="16"/>
      <c r="BR889" s="16"/>
      <c r="BS889" s="16"/>
      <c r="BT889" s="16"/>
      <c r="BU889" s="16"/>
      <c r="BV889" s="16"/>
      <c r="BW889" s="16"/>
      <c r="BX889" s="16"/>
      <c r="BY889" s="16"/>
      <c r="BZ889" s="16"/>
      <c r="CA889" s="16"/>
      <c r="CB889" s="16"/>
      <c r="CC889" s="16"/>
      <c r="CD889" s="16"/>
      <c r="CE889" s="16"/>
      <c r="CF889" s="16"/>
      <c r="CG889" s="16"/>
      <c r="CH889" s="16"/>
      <c r="CI889" s="16"/>
      <c r="CJ889" s="16"/>
      <c r="CK889" s="16"/>
      <c r="CL889" s="16"/>
      <c r="CM889" s="16"/>
      <c r="CN889" s="16"/>
      <c r="CO889" s="16"/>
      <c r="CP889" s="16"/>
      <c r="CQ889" s="16"/>
      <c r="CR889" s="16"/>
      <c r="CS889" s="16"/>
      <c r="CT889" s="16"/>
      <c r="CU889" s="16"/>
      <c r="CV889" s="16"/>
      <c r="CW889" s="16"/>
      <c r="CX889" s="16"/>
      <c r="CY889" s="16"/>
      <c r="CZ889" s="16"/>
      <c r="DA889" s="16"/>
      <c r="DB889" s="16"/>
      <c r="DC889" s="16"/>
      <c r="DD889" s="16"/>
      <c r="DE889" s="16"/>
      <c r="DF889" s="16"/>
      <c r="DG889" s="16"/>
      <c r="DH889" s="16"/>
      <c r="DI889" s="16"/>
      <c r="DJ889" s="16"/>
      <c r="DK889" s="16"/>
      <c r="LK889" t="s">
        <v>21</v>
      </c>
      <c r="LL889">
        <v>3000</v>
      </c>
      <c r="LM889" t="s">
        <v>12</v>
      </c>
    </row>
    <row r="890" spans="1:325" ht="15.75" thickBot="1" x14ac:dyDescent="0.3">
      <c r="A890" s="9" t="s">
        <v>12</v>
      </c>
      <c r="B890" s="10" t="s">
        <v>63</v>
      </c>
      <c r="C890" s="10" t="s">
        <v>22</v>
      </c>
      <c r="D890" s="11">
        <v>44188.051388888889</v>
      </c>
      <c r="E890" s="11">
        <f t="shared" ref="E890:E902" si="39">DATE(YEAR($D890),MONTH($D890)-2,DAY($D890))</f>
        <v>44127</v>
      </c>
      <c r="F890" s="11">
        <f>DATE(YEAR($E890),MONTH($E890)+$LL890,DAY($E890))</f>
        <v>44857</v>
      </c>
      <c r="G890" s="11">
        <f>DATE(YEAR($F890),MONTH($F890)+$LL890,DAY($F890))</f>
        <v>45588</v>
      </c>
      <c r="H890" s="11">
        <f>DATE(YEAR($G890),MONTH($G890)+$LL890,DAY($G890))</f>
        <v>46318</v>
      </c>
      <c r="I890" s="11">
        <f>DATE(YEAR($H890),MONTH($H890)+$LL890,DAY($H890))</f>
        <v>47049</v>
      </c>
      <c r="J890" s="12">
        <f>DATE(YEAR($I890),MONTH($I890)+$LL890,DAY($I890))</f>
        <v>47779</v>
      </c>
      <c r="K890" s="15"/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  <c r="AF890" s="16"/>
      <c r="AG890" s="16"/>
      <c r="AH890" s="16"/>
      <c r="AI890" s="16"/>
      <c r="AJ890" s="16"/>
      <c r="AK890" s="16"/>
      <c r="AL890" s="16"/>
      <c r="AM890" s="16"/>
      <c r="AN890" s="16"/>
      <c r="AO890" s="16"/>
      <c r="AP890" s="16"/>
      <c r="AQ890" s="16"/>
      <c r="AR890" s="16"/>
      <c r="AS890" s="16"/>
      <c r="AT890" s="16"/>
      <c r="AU890" s="16"/>
      <c r="AV890" s="16"/>
      <c r="AW890" s="16"/>
      <c r="AX890" s="16"/>
      <c r="AY890" s="16">
        <v>1</v>
      </c>
      <c r="AZ890" s="16"/>
      <c r="BA890" s="16"/>
      <c r="BB890" s="16"/>
      <c r="BC890" s="16"/>
      <c r="BD890" s="16"/>
      <c r="BE890" s="16"/>
      <c r="BF890" s="16"/>
      <c r="BG890" s="16"/>
      <c r="BH890" s="16"/>
      <c r="BI890" s="16"/>
      <c r="BJ890" s="16"/>
      <c r="BK890" s="16"/>
      <c r="BL890" s="16"/>
      <c r="BM890" s="16"/>
      <c r="BN890" s="16"/>
      <c r="BO890" s="16"/>
      <c r="BP890" s="16"/>
      <c r="BQ890" s="16"/>
      <c r="BR890" s="16"/>
      <c r="BS890" s="16"/>
      <c r="BT890" s="16"/>
      <c r="BU890" s="16"/>
      <c r="BV890" s="16"/>
      <c r="BW890" s="16"/>
      <c r="BX890" s="16"/>
      <c r="BY890" s="16"/>
      <c r="BZ890" s="16"/>
      <c r="CA890" s="16"/>
      <c r="CB890" s="16"/>
      <c r="CC890" s="16"/>
      <c r="CD890" s="16"/>
      <c r="CE890" s="16"/>
      <c r="CF890" s="16"/>
      <c r="CG890" s="16"/>
      <c r="CH890" s="16"/>
      <c r="CI890" s="16"/>
      <c r="CJ890" s="16"/>
      <c r="CK890" s="16"/>
      <c r="CL890" s="16"/>
      <c r="CM890" s="16"/>
      <c r="CN890" s="16"/>
      <c r="CO890" s="16"/>
      <c r="CP890" s="16"/>
      <c r="CQ890" s="16"/>
      <c r="CR890" s="16"/>
      <c r="CS890" s="16"/>
      <c r="CT890" s="16"/>
      <c r="CU890" s="16"/>
      <c r="CV890" s="16"/>
      <c r="CW890" s="16"/>
      <c r="CX890" s="16"/>
      <c r="CY890" s="16"/>
      <c r="CZ890" s="16"/>
      <c r="DA890" s="16"/>
      <c r="DB890" s="16"/>
      <c r="DC890" s="16"/>
      <c r="DD890" s="16"/>
      <c r="DE890" s="16"/>
      <c r="DF890" s="16"/>
      <c r="DG890" s="16"/>
      <c r="DH890" s="16"/>
      <c r="DI890" s="16"/>
      <c r="DJ890" s="16"/>
      <c r="DK890" s="16"/>
      <c r="LK890" t="s">
        <v>18</v>
      </c>
      <c r="LL890">
        <v>24</v>
      </c>
      <c r="LM890" t="s">
        <v>12</v>
      </c>
    </row>
    <row r="891" spans="1:325" ht="15.75" thickBot="1" x14ac:dyDescent="0.3">
      <c r="A891" s="9" t="s">
        <v>12</v>
      </c>
      <c r="B891" s="10" t="s">
        <v>63</v>
      </c>
      <c r="C891" s="10" t="s">
        <v>14</v>
      </c>
      <c r="D891" s="11">
        <v>47761</v>
      </c>
      <c r="E891" s="11">
        <f t="shared" si="39"/>
        <v>47700</v>
      </c>
      <c r="F891" s="11">
        <f>DATE(YEAR($E891)+$LL891,MONTH($E891),DAY($E891))</f>
        <v>52083</v>
      </c>
      <c r="G891" s="11">
        <f>DATE(YEAR($F891)+$LL891,MONTH($F891),DAY($F891))</f>
        <v>56466</v>
      </c>
      <c r="H891" s="11">
        <f>DATE(YEAR($G891)+$LL891,MONTH($G891),DAY($G891))</f>
        <v>60849</v>
      </c>
      <c r="I891" s="11">
        <f>DATE(YEAR($H891)+$LL891,MONTH($H891),DAY($H891))</f>
        <v>65232</v>
      </c>
      <c r="J891" s="12">
        <f>DATE(YEAR($I891)+$LL891,MONTH($I891),DAY($I891))</f>
        <v>69615</v>
      </c>
      <c r="K891" s="15"/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  <c r="AF891" s="16"/>
      <c r="AG891" s="16"/>
      <c r="AH891" s="16"/>
      <c r="AI891" s="16"/>
      <c r="AJ891" s="16"/>
      <c r="AK891" s="16"/>
      <c r="AL891" s="16"/>
      <c r="AM891" s="16"/>
      <c r="AN891" s="16"/>
      <c r="AO891" s="16"/>
      <c r="AP891" s="16"/>
      <c r="AQ891" s="16"/>
      <c r="AR891" s="16"/>
      <c r="AS891" s="16"/>
      <c r="AT891" s="16"/>
      <c r="AU891" s="16"/>
      <c r="AV891" s="16"/>
      <c r="AW891" s="16"/>
      <c r="AX891" s="16"/>
      <c r="AY891" s="16"/>
      <c r="AZ891" s="16"/>
      <c r="BA891" s="16"/>
      <c r="BB891" s="16"/>
      <c r="BC891" s="16"/>
      <c r="BD891" s="16"/>
      <c r="BE891" s="16"/>
      <c r="BF891" s="16"/>
      <c r="BG891" s="16"/>
      <c r="BH891" s="16"/>
      <c r="BI891" s="16"/>
      <c r="BJ891" s="16"/>
      <c r="BK891" s="16"/>
      <c r="BL891" s="16"/>
      <c r="BM891" s="16"/>
      <c r="BN891" s="16"/>
      <c r="BO891" s="16"/>
      <c r="BP891" s="16"/>
      <c r="BQ891" s="16"/>
      <c r="BR891" s="16"/>
      <c r="BS891" s="16"/>
      <c r="BT891" s="16"/>
      <c r="BU891" s="16"/>
      <c r="BV891" s="16"/>
      <c r="BW891" s="16"/>
      <c r="BX891" s="16"/>
      <c r="BY891" s="16"/>
      <c r="BZ891" s="16"/>
      <c r="CA891" s="16"/>
      <c r="CB891" s="16"/>
      <c r="CC891" s="16"/>
      <c r="CD891" s="16"/>
      <c r="CE891" s="16"/>
      <c r="CF891" s="16"/>
      <c r="CG891" s="16"/>
      <c r="CH891" s="16"/>
      <c r="CI891" s="16"/>
      <c r="CJ891" s="16"/>
      <c r="CK891" s="16"/>
      <c r="CL891" s="16"/>
      <c r="CM891" s="16"/>
      <c r="CN891" s="16"/>
      <c r="CO891" s="16"/>
      <c r="CP891" s="16"/>
      <c r="CQ891" s="16"/>
      <c r="CR891" s="16"/>
      <c r="CS891" s="16"/>
      <c r="CT891" s="16"/>
      <c r="CU891" s="16"/>
      <c r="CV891" s="16"/>
      <c r="CW891" s="16"/>
      <c r="CX891" s="16"/>
      <c r="CY891" s="16"/>
      <c r="CZ891" s="16"/>
      <c r="DA891" s="16"/>
      <c r="DB891" s="16"/>
      <c r="DC891" s="16"/>
      <c r="DD891" s="16"/>
      <c r="DE891" s="16"/>
      <c r="DF891" s="16"/>
      <c r="DG891" s="16"/>
      <c r="DH891" s="16"/>
      <c r="DI891" s="16"/>
      <c r="DJ891" s="16"/>
      <c r="DK891" s="16"/>
      <c r="LK891" t="s">
        <v>16</v>
      </c>
      <c r="LL891">
        <v>12</v>
      </c>
      <c r="LM891" t="s">
        <v>12</v>
      </c>
    </row>
    <row r="892" spans="1:325" ht="15.75" thickBot="1" x14ac:dyDescent="0.3">
      <c r="A892" s="9" t="s">
        <v>12</v>
      </c>
      <c r="B892" s="10" t="s">
        <v>63</v>
      </c>
      <c r="C892" s="10" t="s">
        <v>14</v>
      </c>
      <c r="D892" s="11">
        <v>44541.209027777775</v>
      </c>
      <c r="E892" s="11">
        <f t="shared" si="39"/>
        <v>44480</v>
      </c>
      <c r="F892" s="11">
        <f>DATE(YEAR($E892),MONTH($E892),DAY($E892)+$LL892*30.4/10000)</f>
        <v>45392</v>
      </c>
      <c r="G892" s="11">
        <f>DATE(YEAR($F892),MONTH($F892),DAY($F892)+$LL892*30.4/10000)</f>
        <v>46304</v>
      </c>
      <c r="H892" s="11">
        <f>DATE(YEAR($G892),MONTH($G892),DAY($G892)+$LL892*30.4/10000)</f>
        <v>47216</v>
      </c>
      <c r="I892" s="11">
        <f>DATE(YEAR($H892),MONTH($H892),DAY($H892)+$LL892*30.4/10000)</f>
        <v>48128</v>
      </c>
      <c r="J892" s="12">
        <f>DATE(YEAR($I892),MONTH($I892),DAY($I892)+$LL892*30.4/10000)</f>
        <v>49040</v>
      </c>
      <c r="K892" s="15"/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  <c r="AF892" s="16"/>
      <c r="AG892" s="16"/>
      <c r="AH892" s="16"/>
      <c r="AI892" s="16"/>
      <c r="AJ892" s="16"/>
      <c r="AK892" s="16"/>
      <c r="AL892" s="16"/>
      <c r="AM892" s="16"/>
      <c r="AN892" s="16"/>
      <c r="AO892" s="16"/>
      <c r="AP892" s="16"/>
      <c r="AQ892" s="16"/>
      <c r="AR892" s="16"/>
      <c r="AS892" s="16"/>
      <c r="AT892" s="16"/>
      <c r="AU892" s="16"/>
      <c r="AV892" s="16"/>
      <c r="AW892" s="16"/>
      <c r="AX892" s="16"/>
      <c r="AY892" s="16"/>
      <c r="AZ892" s="16"/>
      <c r="BA892" s="16"/>
      <c r="BB892" s="16"/>
      <c r="BC892" s="16"/>
      <c r="BD892" s="16"/>
      <c r="BE892" s="16"/>
      <c r="BF892" s="16"/>
      <c r="BG892" s="16"/>
      <c r="BH892" s="16"/>
      <c r="BI892" s="16"/>
      <c r="BJ892" s="16"/>
      <c r="BK892" s="16"/>
      <c r="BL892" s="16"/>
      <c r="BM892" s="16"/>
      <c r="BN892" s="16"/>
      <c r="BO892" s="16"/>
      <c r="BP892" s="16"/>
      <c r="BQ892" s="16"/>
      <c r="BR892" s="16"/>
      <c r="BS892" s="16"/>
      <c r="BT892" s="16"/>
      <c r="BU892" s="16"/>
      <c r="BV892" s="16"/>
      <c r="BW892" s="16"/>
      <c r="BX892" s="16"/>
      <c r="BY892" s="16"/>
      <c r="BZ892" s="16"/>
      <c r="CA892" s="16"/>
      <c r="CB892" s="16"/>
      <c r="CC892" s="16"/>
      <c r="CD892" s="16"/>
      <c r="CE892" s="16"/>
      <c r="CF892" s="16"/>
      <c r="CG892" s="16"/>
      <c r="CH892" s="16"/>
      <c r="CI892" s="16"/>
      <c r="CJ892" s="16"/>
      <c r="CK892" s="16"/>
      <c r="CL892" s="16"/>
      <c r="CM892" s="16"/>
      <c r="CN892" s="16"/>
      <c r="CO892" s="16"/>
      <c r="CP892" s="16"/>
      <c r="CQ892" s="16"/>
      <c r="CR892" s="16"/>
      <c r="CS892" s="16"/>
      <c r="CT892" s="16"/>
      <c r="CU892" s="16"/>
      <c r="CV892" s="16"/>
      <c r="CW892" s="16"/>
      <c r="CX892" s="16">
        <v>1</v>
      </c>
      <c r="CY892" s="16"/>
      <c r="CZ892" s="16"/>
      <c r="DA892" s="16"/>
      <c r="DB892" s="16"/>
      <c r="DC892" s="16"/>
      <c r="DD892" s="16"/>
      <c r="DE892" s="16"/>
      <c r="DF892" s="16"/>
      <c r="DG892" s="16"/>
      <c r="DH892" s="16"/>
      <c r="DI892" s="16"/>
      <c r="DJ892" s="16"/>
      <c r="DK892" s="16"/>
      <c r="LK892" t="s">
        <v>15</v>
      </c>
      <c r="LL892">
        <v>300000</v>
      </c>
      <c r="LM892" t="s">
        <v>12</v>
      </c>
    </row>
    <row r="893" spans="1:325" ht="15.75" thickBot="1" x14ac:dyDescent="0.3">
      <c r="A893" s="9" t="s">
        <v>12</v>
      </c>
      <c r="B893" s="10" t="s">
        <v>63</v>
      </c>
      <c r="C893" s="10" t="s">
        <v>14</v>
      </c>
      <c r="D893" s="11">
        <v>44197.236805555556</v>
      </c>
      <c r="E893" s="11">
        <f t="shared" si="39"/>
        <v>44136</v>
      </c>
      <c r="F893" s="11">
        <f>DATE(YEAR($E893),MONTH($E893),DAY($E893)+$LL893*30.4/10000)</f>
        <v>45048</v>
      </c>
      <c r="G893" s="11">
        <f>DATE(YEAR($F893),MONTH($F893),DAY($F893)+$LL893*30.4/10000)</f>
        <v>45960</v>
      </c>
      <c r="H893" s="11">
        <f>DATE(YEAR($G893),MONTH($G893),DAY($G893)+$LL893*30.4/10000)</f>
        <v>46872</v>
      </c>
      <c r="I893" s="11">
        <f>DATE(YEAR($H893),MONTH($H893),DAY($H893)+$LL893*30.4/10000)</f>
        <v>47784</v>
      </c>
      <c r="J893" s="12">
        <f>DATE(YEAR($I893),MONTH($I893),DAY($I893)+$LL893*30.4/10000)</f>
        <v>48696</v>
      </c>
      <c r="K893" s="15"/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  <c r="AF893" s="16"/>
      <c r="AG893" s="16"/>
      <c r="AH893" s="16"/>
      <c r="AI893" s="16"/>
      <c r="AJ893" s="16"/>
      <c r="AK893" s="16"/>
      <c r="AL893" s="16"/>
      <c r="AM893" s="16"/>
      <c r="AN893" s="16"/>
      <c r="AO893" s="16"/>
      <c r="AP893" s="16"/>
      <c r="AQ893" s="16"/>
      <c r="AR893" s="16"/>
      <c r="AS893" s="16"/>
      <c r="AT893" s="16"/>
      <c r="AU893" s="16"/>
      <c r="AV893" s="16"/>
      <c r="AW893" s="16"/>
      <c r="AX893" s="16"/>
      <c r="AY893" s="16"/>
      <c r="AZ893" s="16">
        <v>1</v>
      </c>
      <c r="BA893" s="16"/>
      <c r="BB893" s="16"/>
      <c r="BC893" s="16"/>
      <c r="BD893" s="16"/>
      <c r="BE893" s="16"/>
      <c r="BF893" s="16"/>
      <c r="BG893" s="16"/>
      <c r="BH893" s="16"/>
      <c r="BI893" s="16"/>
      <c r="BJ893" s="16"/>
      <c r="BK893" s="16"/>
      <c r="BL893" s="16"/>
      <c r="BM893" s="16"/>
      <c r="BN893" s="16"/>
      <c r="BO893" s="16"/>
      <c r="BP893" s="16"/>
      <c r="BQ893" s="16"/>
      <c r="BR893" s="16"/>
      <c r="BS893" s="16"/>
      <c r="BT893" s="16"/>
      <c r="BU893" s="16"/>
      <c r="BV893" s="16"/>
      <c r="BW893" s="16"/>
      <c r="BX893" s="16"/>
      <c r="BY893" s="16"/>
      <c r="BZ893" s="16"/>
      <c r="CA893" s="16"/>
      <c r="CB893" s="16"/>
      <c r="CC893" s="16"/>
      <c r="CD893" s="16"/>
      <c r="CE893" s="16"/>
      <c r="CF893" s="16"/>
      <c r="CG893" s="16"/>
      <c r="CH893" s="16"/>
      <c r="CI893" s="16"/>
      <c r="CJ893" s="16"/>
      <c r="CK893" s="16"/>
      <c r="CL893" s="16"/>
      <c r="CM893" s="16"/>
      <c r="CN893" s="16"/>
      <c r="CO893" s="16"/>
      <c r="CP893" s="16"/>
      <c r="CQ893" s="16"/>
      <c r="CR893" s="16"/>
      <c r="CS893" s="16"/>
      <c r="CT893" s="16"/>
      <c r="CU893" s="16"/>
      <c r="CV893" s="16"/>
      <c r="CW893" s="16"/>
      <c r="CX893" s="16"/>
      <c r="CY893" s="16"/>
      <c r="CZ893" s="16"/>
      <c r="DA893" s="16"/>
      <c r="DB893" s="16"/>
      <c r="DC893" s="16"/>
      <c r="DD893" s="16"/>
      <c r="DE893" s="16"/>
      <c r="DF893" s="16"/>
      <c r="DG893" s="16"/>
      <c r="DH893" s="16"/>
      <c r="DI893" s="16"/>
      <c r="DJ893" s="16"/>
      <c r="DK893" s="16"/>
      <c r="LK893" t="s">
        <v>15</v>
      </c>
      <c r="LL893">
        <v>300000</v>
      </c>
      <c r="LM893" t="s">
        <v>12</v>
      </c>
    </row>
    <row r="894" spans="1:325" ht="15.75" thickBot="1" x14ac:dyDescent="0.3">
      <c r="A894" s="9" t="s">
        <v>12</v>
      </c>
      <c r="B894" s="10" t="s">
        <v>63</v>
      </c>
      <c r="C894" s="10" t="s">
        <v>14</v>
      </c>
      <c r="D894" s="11">
        <v>47218.36041666667</v>
      </c>
      <c r="E894" s="11">
        <f t="shared" si="39"/>
        <v>47159</v>
      </c>
      <c r="F894" s="11">
        <f>DATE(YEAR($E894)+$LL894,MONTH($E894),DAY($E894))</f>
        <v>51542</v>
      </c>
      <c r="G894" s="11">
        <f>DATE(YEAR($F894)+$LL894,MONTH($F894),DAY($F894))</f>
        <v>55925</v>
      </c>
      <c r="H894" s="11">
        <f>DATE(YEAR($G894)+$LL894,MONTH($G894),DAY($G894))</f>
        <v>60308</v>
      </c>
      <c r="I894" s="11">
        <f>DATE(YEAR($H894)+$LL894,MONTH($H894),DAY($H894))</f>
        <v>64691</v>
      </c>
      <c r="J894" s="12">
        <f>DATE(YEAR($I894)+$LL894,MONTH($I894),DAY($I894))</f>
        <v>69074</v>
      </c>
      <c r="K894" s="15"/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  <c r="AF894" s="16"/>
      <c r="AG894" s="16"/>
      <c r="AH894" s="16"/>
      <c r="AI894" s="16"/>
      <c r="AJ894" s="16"/>
      <c r="AK894" s="16"/>
      <c r="AL894" s="16"/>
      <c r="AM894" s="16"/>
      <c r="AN894" s="16"/>
      <c r="AO894" s="16"/>
      <c r="AP894" s="16"/>
      <c r="AQ894" s="16"/>
      <c r="AR894" s="16"/>
      <c r="AS894" s="16"/>
      <c r="AT894" s="16"/>
      <c r="AU894" s="16"/>
      <c r="AV894" s="16"/>
      <c r="AW894" s="16"/>
      <c r="AX894" s="16"/>
      <c r="AY894" s="16"/>
      <c r="AZ894" s="16"/>
      <c r="BA894" s="16"/>
      <c r="BB894" s="16"/>
      <c r="BC894" s="16"/>
      <c r="BD894" s="16"/>
      <c r="BE894" s="16"/>
      <c r="BF894" s="16"/>
      <c r="BG894" s="16"/>
      <c r="BH894" s="16"/>
      <c r="BI894" s="16"/>
      <c r="BJ894" s="16"/>
      <c r="BK894" s="16"/>
      <c r="BL894" s="16"/>
      <c r="BM894" s="16"/>
      <c r="BN894" s="16"/>
      <c r="BO894" s="16"/>
      <c r="BP894" s="16"/>
      <c r="BQ894" s="16"/>
      <c r="BR894" s="16"/>
      <c r="BS894" s="16"/>
      <c r="BT894" s="16"/>
      <c r="BU894" s="16"/>
      <c r="BV894" s="16"/>
      <c r="BW894" s="16"/>
      <c r="BX894" s="16"/>
      <c r="BY894" s="16"/>
      <c r="BZ894" s="16"/>
      <c r="CA894" s="16"/>
      <c r="CB894" s="16"/>
      <c r="CC894" s="16"/>
      <c r="CD894" s="16"/>
      <c r="CE894" s="16"/>
      <c r="CF894" s="16"/>
      <c r="CG894" s="16"/>
      <c r="CH894" s="16"/>
      <c r="CI894" s="16"/>
      <c r="CJ894" s="16"/>
      <c r="CK894" s="16"/>
      <c r="CL894" s="16"/>
      <c r="CM894" s="16"/>
      <c r="CN894" s="16"/>
      <c r="CO894" s="16"/>
      <c r="CP894" s="16"/>
      <c r="CQ894" s="16"/>
      <c r="CR894" s="16"/>
      <c r="CS894" s="16"/>
      <c r="CT894" s="16"/>
      <c r="CU894" s="16"/>
      <c r="CV894" s="16"/>
      <c r="CW894" s="16"/>
      <c r="CX894" s="16"/>
      <c r="CY894" s="16"/>
      <c r="CZ894" s="16"/>
      <c r="DA894" s="16"/>
      <c r="DB894" s="16"/>
      <c r="DC894" s="16"/>
      <c r="DD894" s="16"/>
      <c r="DE894" s="16"/>
      <c r="DF894" s="16"/>
      <c r="DG894" s="16"/>
      <c r="DH894" s="16"/>
      <c r="DI894" s="16"/>
      <c r="DJ894" s="16"/>
      <c r="DK894" s="16"/>
      <c r="LK894" t="s">
        <v>16</v>
      </c>
      <c r="LL894">
        <v>12</v>
      </c>
      <c r="LM894" t="s">
        <v>12</v>
      </c>
    </row>
    <row r="895" spans="1:325" ht="15.75" thickBot="1" x14ac:dyDescent="0.3">
      <c r="A895" s="9" t="s">
        <v>12</v>
      </c>
      <c r="B895" s="10" t="s">
        <v>64</v>
      </c>
      <c r="C895" s="10" t="s">
        <v>14</v>
      </c>
      <c r="D895" s="11">
        <v>44194.357638888891</v>
      </c>
      <c r="E895" s="11">
        <f t="shared" si="39"/>
        <v>44133</v>
      </c>
      <c r="F895" s="11">
        <f>DATE(YEAR($E895),MONTH($E895),DAY($E895)+$LL895*30.4/10000)</f>
        <v>45045</v>
      </c>
      <c r="G895" s="11">
        <f>DATE(YEAR($F895),MONTH($F895),DAY($F895)+$LL895*30.4/10000)</f>
        <v>45957</v>
      </c>
      <c r="H895" s="11">
        <f>DATE(YEAR($G895),MONTH($G895),DAY($G895)+$LL895*30.4/10000)</f>
        <v>46869</v>
      </c>
      <c r="I895" s="11">
        <f>DATE(YEAR($H895),MONTH($H895),DAY($H895)+$LL895*30.4/10000)</f>
        <v>47781</v>
      </c>
      <c r="J895" s="12">
        <f>DATE(YEAR($I895),MONTH($I895),DAY($I895)+$LL895*30.4/10000)</f>
        <v>48693</v>
      </c>
      <c r="K895" s="15"/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  <c r="AF895" s="16"/>
      <c r="AG895" s="16"/>
      <c r="AH895" s="16"/>
      <c r="AI895" s="16"/>
      <c r="AJ895" s="16"/>
      <c r="AK895" s="16"/>
      <c r="AL895" s="16"/>
      <c r="AM895" s="16"/>
      <c r="AN895" s="16"/>
      <c r="AO895" s="16"/>
      <c r="AP895" s="16"/>
      <c r="AQ895" s="16"/>
      <c r="AR895" s="16"/>
      <c r="AS895" s="16"/>
      <c r="AT895" s="16"/>
      <c r="AU895" s="16"/>
      <c r="AV895" s="16"/>
      <c r="AW895" s="16"/>
      <c r="AX895" s="16"/>
      <c r="AY895" s="16"/>
      <c r="AZ895" s="16">
        <v>1</v>
      </c>
      <c r="BA895" s="16"/>
      <c r="BB895" s="16"/>
      <c r="BC895" s="16"/>
      <c r="BD895" s="16"/>
      <c r="BE895" s="16"/>
      <c r="BF895" s="16"/>
      <c r="BG895" s="16"/>
      <c r="BH895" s="16"/>
      <c r="BI895" s="16"/>
      <c r="BJ895" s="16"/>
      <c r="BK895" s="16"/>
      <c r="BL895" s="16"/>
      <c r="BM895" s="16"/>
      <c r="BN895" s="16"/>
      <c r="BO895" s="16"/>
      <c r="BP895" s="16"/>
      <c r="BQ895" s="16"/>
      <c r="BR895" s="16"/>
      <c r="BS895" s="16"/>
      <c r="BT895" s="16"/>
      <c r="BU895" s="16"/>
      <c r="BV895" s="16"/>
      <c r="BW895" s="16"/>
      <c r="BX895" s="16"/>
      <c r="BY895" s="16"/>
      <c r="BZ895" s="16"/>
      <c r="CA895" s="16"/>
      <c r="CB895" s="16"/>
      <c r="CC895" s="16"/>
      <c r="CD895" s="16"/>
      <c r="CE895" s="16"/>
      <c r="CF895" s="16"/>
      <c r="CG895" s="16"/>
      <c r="CH895" s="16"/>
      <c r="CI895" s="16"/>
      <c r="CJ895" s="16"/>
      <c r="CK895" s="16"/>
      <c r="CL895" s="16"/>
      <c r="CM895" s="16"/>
      <c r="CN895" s="16"/>
      <c r="CO895" s="16"/>
      <c r="CP895" s="16"/>
      <c r="CQ895" s="16"/>
      <c r="CR895" s="16"/>
      <c r="CS895" s="16"/>
      <c r="CT895" s="16"/>
      <c r="CU895" s="16"/>
      <c r="CV895" s="16"/>
      <c r="CW895" s="16"/>
      <c r="CX895" s="16"/>
      <c r="CY895" s="16"/>
      <c r="CZ895" s="16"/>
      <c r="DA895" s="16"/>
      <c r="DB895" s="16"/>
      <c r="DC895" s="16"/>
      <c r="DD895" s="16"/>
      <c r="DE895" s="16"/>
      <c r="DF895" s="16"/>
      <c r="DG895" s="16"/>
      <c r="DH895" s="16"/>
      <c r="DI895" s="16"/>
      <c r="DJ895" s="16"/>
      <c r="DK895" s="16"/>
      <c r="LK895" t="s">
        <v>15</v>
      </c>
      <c r="LL895">
        <v>300000</v>
      </c>
      <c r="LM895" t="s">
        <v>12</v>
      </c>
    </row>
    <row r="896" spans="1:325" ht="15.75" thickBot="1" x14ac:dyDescent="0.3">
      <c r="A896" s="9" t="s">
        <v>12</v>
      </c>
      <c r="B896" s="10" t="s">
        <v>64</v>
      </c>
      <c r="C896" s="10" t="s">
        <v>14</v>
      </c>
      <c r="D896" s="11">
        <v>47657.375</v>
      </c>
      <c r="E896" s="11">
        <f t="shared" si="39"/>
        <v>47596</v>
      </c>
      <c r="F896" s="11">
        <f>DATE(YEAR($E896)+$LL896,MONTH($E896),DAY($E896))</f>
        <v>51979</v>
      </c>
      <c r="G896" s="11">
        <f>DATE(YEAR($F896)+$LL896,MONTH($F896),DAY($F896))</f>
        <v>56362</v>
      </c>
      <c r="H896" s="11">
        <f>DATE(YEAR($G896)+$LL896,MONTH($G896),DAY($G896))</f>
        <v>60745</v>
      </c>
      <c r="I896" s="11">
        <f>DATE(YEAR($H896)+$LL896,MONTH($H896),DAY($H896))</f>
        <v>65128</v>
      </c>
      <c r="J896" s="12">
        <f>DATE(YEAR($I896)+$LL896,MONTH($I896),DAY($I896))</f>
        <v>69511</v>
      </c>
      <c r="K896" s="15"/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  <c r="AF896" s="16"/>
      <c r="AG896" s="16"/>
      <c r="AH896" s="16"/>
      <c r="AI896" s="16"/>
      <c r="AJ896" s="16"/>
      <c r="AK896" s="16"/>
      <c r="AL896" s="16"/>
      <c r="AM896" s="16"/>
      <c r="AN896" s="16"/>
      <c r="AO896" s="16"/>
      <c r="AP896" s="16"/>
      <c r="AQ896" s="16"/>
      <c r="AR896" s="16"/>
      <c r="AS896" s="16"/>
      <c r="AT896" s="16"/>
      <c r="AU896" s="16"/>
      <c r="AV896" s="16"/>
      <c r="AW896" s="16"/>
      <c r="AX896" s="16"/>
      <c r="AY896" s="16"/>
      <c r="AZ896" s="16"/>
      <c r="BA896" s="16"/>
      <c r="BB896" s="16"/>
      <c r="BC896" s="16"/>
      <c r="BD896" s="16"/>
      <c r="BE896" s="16"/>
      <c r="BF896" s="16"/>
      <c r="BG896" s="16"/>
      <c r="BH896" s="16"/>
      <c r="BI896" s="16"/>
      <c r="BJ896" s="16"/>
      <c r="BK896" s="16"/>
      <c r="BL896" s="16"/>
      <c r="BM896" s="16"/>
      <c r="BN896" s="16"/>
      <c r="BO896" s="16"/>
      <c r="BP896" s="16"/>
      <c r="BQ896" s="16"/>
      <c r="BR896" s="16"/>
      <c r="BS896" s="16"/>
      <c r="BT896" s="16"/>
      <c r="BU896" s="16"/>
      <c r="BV896" s="16"/>
      <c r="BW896" s="16"/>
      <c r="BX896" s="16"/>
      <c r="BY896" s="16"/>
      <c r="BZ896" s="16"/>
      <c r="CA896" s="16"/>
      <c r="CB896" s="16"/>
      <c r="CC896" s="16"/>
      <c r="CD896" s="16"/>
      <c r="CE896" s="16"/>
      <c r="CF896" s="16"/>
      <c r="CG896" s="16"/>
      <c r="CH896" s="16"/>
      <c r="CI896" s="16"/>
      <c r="CJ896" s="16"/>
      <c r="CK896" s="16"/>
      <c r="CL896" s="16"/>
      <c r="CM896" s="16"/>
      <c r="CN896" s="16"/>
      <c r="CO896" s="16"/>
      <c r="CP896" s="16"/>
      <c r="CQ896" s="16"/>
      <c r="CR896" s="16"/>
      <c r="CS896" s="16"/>
      <c r="CT896" s="16"/>
      <c r="CU896" s="16"/>
      <c r="CV896" s="16"/>
      <c r="CW896" s="16"/>
      <c r="CX896" s="16"/>
      <c r="CY896" s="16"/>
      <c r="CZ896" s="16"/>
      <c r="DA896" s="16"/>
      <c r="DB896" s="16"/>
      <c r="DC896" s="16"/>
      <c r="DD896" s="16"/>
      <c r="DE896" s="16"/>
      <c r="DF896" s="16"/>
      <c r="DG896" s="16"/>
      <c r="DH896" s="16"/>
      <c r="DI896" s="16"/>
      <c r="DJ896" s="16"/>
      <c r="DK896" s="16"/>
      <c r="LK896" t="s">
        <v>16</v>
      </c>
      <c r="LL896">
        <v>12</v>
      </c>
      <c r="LM896" t="s">
        <v>12</v>
      </c>
    </row>
    <row r="897" spans="1:325" ht="15.75" thickBot="1" x14ac:dyDescent="0.3">
      <c r="A897" s="9" t="s">
        <v>12</v>
      </c>
      <c r="B897" s="10" t="s">
        <v>64</v>
      </c>
      <c r="C897" s="10" t="s">
        <v>14</v>
      </c>
      <c r="D897" s="11">
        <v>44194.357638888891</v>
      </c>
      <c r="E897" s="11">
        <f t="shared" si="39"/>
        <v>44133</v>
      </c>
      <c r="F897" s="11">
        <f>DATE(YEAR($E897),MONTH($E897),DAY($E897)+$LL897*30.4/10000)</f>
        <v>45045</v>
      </c>
      <c r="G897" s="11">
        <f>DATE(YEAR($F897),MONTH($F897),DAY($F897)+$LL897*30.4/10000)</f>
        <v>45957</v>
      </c>
      <c r="H897" s="11">
        <f>DATE(YEAR($G897),MONTH($G897),DAY($G897)+$LL897*30.4/10000)</f>
        <v>46869</v>
      </c>
      <c r="I897" s="11">
        <f>DATE(YEAR($H897),MONTH($H897),DAY($H897)+$LL897*30.4/10000)</f>
        <v>47781</v>
      </c>
      <c r="J897" s="12">
        <f>DATE(YEAR($I897),MONTH($I897),DAY($I897)+$LL897*30.4/10000)</f>
        <v>48693</v>
      </c>
      <c r="K897" s="15"/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  <c r="AF897" s="16"/>
      <c r="AG897" s="16"/>
      <c r="AH897" s="16"/>
      <c r="AI897" s="16"/>
      <c r="AJ897" s="16"/>
      <c r="AK897" s="16"/>
      <c r="AL897" s="16"/>
      <c r="AM897" s="16"/>
      <c r="AN897" s="16"/>
      <c r="AO897" s="16"/>
      <c r="AP897" s="16"/>
      <c r="AQ897" s="16"/>
      <c r="AR897" s="16"/>
      <c r="AS897" s="16"/>
      <c r="AT897" s="16"/>
      <c r="AU897" s="16"/>
      <c r="AV897" s="16"/>
      <c r="AW897" s="16"/>
      <c r="AX897" s="16"/>
      <c r="AY897" s="16"/>
      <c r="AZ897" s="16">
        <v>1</v>
      </c>
      <c r="BA897" s="16"/>
      <c r="BB897" s="16"/>
      <c r="BC897" s="16"/>
      <c r="BD897" s="16"/>
      <c r="BE897" s="16"/>
      <c r="BF897" s="16"/>
      <c r="BG897" s="16"/>
      <c r="BH897" s="16"/>
      <c r="BI897" s="16"/>
      <c r="BJ897" s="16"/>
      <c r="BK897" s="16"/>
      <c r="BL897" s="16"/>
      <c r="BM897" s="16"/>
      <c r="BN897" s="16"/>
      <c r="BO897" s="16"/>
      <c r="BP897" s="16"/>
      <c r="BQ897" s="16"/>
      <c r="BR897" s="16"/>
      <c r="BS897" s="16"/>
      <c r="BT897" s="16"/>
      <c r="BU897" s="16"/>
      <c r="BV897" s="16"/>
      <c r="BW897" s="16"/>
      <c r="BX897" s="16"/>
      <c r="BY897" s="16"/>
      <c r="BZ897" s="16"/>
      <c r="CA897" s="16"/>
      <c r="CB897" s="16"/>
      <c r="CC897" s="16"/>
      <c r="CD897" s="16"/>
      <c r="CE897" s="16"/>
      <c r="CF897" s="16"/>
      <c r="CG897" s="16"/>
      <c r="CH897" s="16"/>
      <c r="CI897" s="16"/>
      <c r="CJ897" s="16"/>
      <c r="CK897" s="16"/>
      <c r="CL897" s="16"/>
      <c r="CM897" s="16"/>
      <c r="CN897" s="16"/>
      <c r="CO897" s="16"/>
      <c r="CP897" s="16"/>
      <c r="CQ897" s="16"/>
      <c r="CR897" s="16"/>
      <c r="CS897" s="16"/>
      <c r="CT897" s="16"/>
      <c r="CU897" s="16"/>
      <c r="CV897" s="16"/>
      <c r="CW897" s="16"/>
      <c r="CX897" s="16"/>
      <c r="CY897" s="16"/>
      <c r="CZ897" s="16"/>
      <c r="DA897" s="16"/>
      <c r="DB897" s="16"/>
      <c r="DC897" s="16"/>
      <c r="DD897" s="16"/>
      <c r="DE897" s="16"/>
      <c r="DF897" s="16"/>
      <c r="DG897" s="16"/>
      <c r="DH897" s="16"/>
      <c r="DI897" s="16"/>
      <c r="DJ897" s="16"/>
      <c r="DK897" s="16"/>
      <c r="LK897" t="s">
        <v>15</v>
      </c>
      <c r="LL897">
        <v>300000</v>
      </c>
      <c r="LM897" t="s">
        <v>12</v>
      </c>
    </row>
    <row r="898" spans="1:325" ht="15.75" thickBot="1" x14ac:dyDescent="0.3">
      <c r="A898" s="9" t="s">
        <v>12</v>
      </c>
      <c r="B898" s="10" t="s">
        <v>64</v>
      </c>
      <c r="C898" s="10" t="s">
        <v>14</v>
      </c>
      <c r="D898" s="11">
        <v>47655.458333333336</v>
      </c>
      <c r="E898" s="11">
        <f t="shared" si="39"/>
        <v>47594</v>
      </c>
      <c r="F898" s="11">
        <f>DATE(YEAR($E898)+$LL898,MONTH($E898),DAY($E898))</f>
        <v>51977</v>
      </c>
      <c r="G898" s="11">
        <f>DATE(YEAR($F898)+$LL898,MONTH($F898),DAY($F898))</f>
        <v>56360</v>
      </c>
      <c r="H898" s="11">
        <f>DATE(YEAR($G898)+$LL898,MONTH($G898),DAY($G898))</f>
        <v>60743</v>
      </c>
      <c r="I898" s="11">
        <f>DATE(YEAR($H898)+$LL898,MONTH($H898),DAY($H898))</f>
        <v>65126</v>
      </c>
      <c r="J898" s="12">
        <f>DATE(YEAR($I898)+$LL898,MONTH($I898),DAY($I898))</f>
        <v>69509</v>
      </c>
      <c r="K898" s="15"/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  <c r="AF898" s="16"/>
      <c r="AG898" s="16"/>
      <c r="AH898" s="16"/>
      <c r="AI898" s="16"/>
      <c r="AJ898" s="16"/>
      <c r="AK898" s="16"/>
      <c r="AL898" s="16"/>
      <c r="AM898" s="16"/>
      <c r="AN898" s="16"/>
      <c r="AO898" s="16"/>
      <c r="AP898" s="16"/>
      <c r="AQ898" s="16"/>
      <c r="AR898" s="16"/>
      <c r="AS898" s="16"/>
      <c r="AT898" s="16"/>
      <c r="AU898" s="16"/>
      <c r="AV898" s="16"/>
      <c r="AW898" s="16"/>
      <c r="AX898" s="16"/>
      <c r="AY898" s="16"/>
      <c r="AZ898" s="16"/>
      <c r="BA898" s="16"/>
      <c r="BB898" s="16"/>
      <c r="BC898" s="16"/>
      <c r="BD898" s="16"/>
      <c r="BE898" s="16"/>
      <c r="BF898" s="16"/>
      <c r="BG898" s="16"/>
      <c r="BH898" s="16"/>
      <c r="BI898" s="16"/>
      <c r="BJ898" s="16"/>
      <c r="BK898" s="16"/>
      <c r="BL898" s="16"/>
      <c r="BM898" s="16"/>
      <c r="BN898" s="16"/>
      <c r="BO898" s="16"/>
      <c r="BP898" s="16"/>
      <c r="BQ898" s="16"/>
      <c r="BR898" s="16"/>
      <c r="BS898" s="16"/>
      <c r="BT898" s="16"/>
      <c r="BU898" s="16"/>
      <c r="BV898" s="16"/>
      <c r="BW898" s="16"/>
      <c r="BX898" s="16"/>
      <c r="BY898" s="16"/>
      <c r="BZ898" s="16"/>
      <c r="CA898" s="16"/>
      <c r="CB898" s="16"/>
      <c r="CC898" s="16"/>
      <c r="CD898" s="16"/>
      <c r="CE898" s="16"/>
      <c r="CF898" s="16"/>
      <c r="CG898" s="16"/>
      <c r="CH898" s="16"/>
      <c r="CI898" s="16"/>
      <c r="CJ898" s="16"/>
      <c r="CK898" s="16"/>
      <c r="CL898" s="16"/>
      <c r="CM898" s="16"/>
      <c r="CN898" s="16"/>
      <c r="CO898" s="16"/>
      <c r="CP898" s="16"/>
      <c r="CQ898" s="16"/>
      <c r="CR898" s="16"/>
      <c r="CS898" s="16"/>
      <c r="CT898" s="16"/>
      <c r="CU898" s="16"/>
      <c r="CV898" s="16"/>
      <c r="CW898" s="16"/>
      <c r="CX898" s="16"/>
      <c r="CY898" s="16"/>
      <c r="CZ898" s="16"/>
      <c r="DA898" s="16"/>
      <c r="DB898" s="16"/>
      <c r="DC898" s="16"/>
      <c r="DD898" s="16"/>
      <c r="DE898" s="16"/>
      <c r="DF898" s="16"/>
      <c r="DG898" s="16"/>
      <c r="DH898" s="16"/>
      <c r="DI898" s="16"/>
      <c r="DJ898" s="16"/>
      <c r="DK898" s="16"/>
      <c r="LK898" t="s">
        <v>16</v>
      </c>
      <c r="LL898">
        <v>12</v>
      </c>
      <c r="LM898" t="s">
        <v>12</v>
      </c>
    </row>
    <row r="899" spans="1:325" ht="15.75" thickBot="1" x14ac:dyDescent="0.3">
      <c r="A899" s="9" t="s">
        <v>12</v>
      </c>
      <c r="B899" s="10" t="s">
        <v>64</v>
      </c>
      <c r="C899" s="10" t="s">
        <v>14</v>
      </c>
      <c r="D899" s="11">
        <v>44194.324999999997</v>
      </c>
      <c r="E899" s="11">
        <f t="shared" si="39"/>
        <v>44133</v>
      </c>
      <c r="F899" s="11">
        <f>DATE(YEAR($E899),MONTH($E899),DAY($E899)+$LL899*30.4/10000)</f>
        <v>45045</v>
      </c>
      <c r="G899" s="11">
        <f>DATE(YEAR($F899),MONTH($F899),DAY($F899)+$LL899*30.4/10000)</f>
        <v>45957</v>
      </c>
      <c r="H899" s="11">
        <f>DATE(YEAR($G899),MONTH($G899),DAY($G899)+$LL899*30.4/10000)</f>
        <v>46869</v>
      </c>
      <c r="I899" s="11">
        <f>DATE(YEAR($H899),MONTH($H899),DAY($H899)+$LL899*30.4/10000)</f>
        <v>47781</v>
      </c>
      <c r="J899" s="12">
        <f>DATE(YEAR($I899),MONTH($I899),DAY($I899)+$LL899*30.4/10000)</f>
        <v>48693</v>
      </c>
      <c r="K899" s="15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  <c r="AF899" s="16"/>
      <c r="AG899" s="16"/>
      <c r="AH899" s="16"/>
      <c r="AI899" s="16"/>
      <c r="AJ899" s="16"/>
      <c r="AK899" s="16"/>
      <c r="AL899" s="16"/>
      <c r="AM899" s="16"/>
      <c r="AN899" s="16"/>
      <c r="AO899" s="16"/>
      <c r="AP899" s="16"/>
      <c r="AQ899" s="16"/>
      <c r="AR899" s="16"/>
      <c r="AS899" s="16"/>
      <c r="AT899" s="16"/>
      <c r="AU899" s="16"/>
      <c r="AV899" s="16"/>
      <c r="AW899" s="16"/>
      <c r="AX899" s="16"/>
      <c r="AY899" s="16"/>
      <c r="AZ899" s="16">
        <v>1</v>
      </c>
      <c r="BA899" s="16"/>
      <c r="BB899" s="16"/>
      <c r="BC899" s="16"/>
      <c r="BD899" s="16"/>
      <c r="BE899" s="16"/>
      <c r="BF899" s="16"/>
      <c r="BG899" s="16"/>
      <c r="BH899" s="16"/>
      <c r="BI899" s="16"/>
      <c r="BJ899" s="16"/>
      <c r="BK899" s="16"/>
      <c r="BL899" s="16"/>
      <c r="BM899" s="16"/>
      <c r="BN899" s="16"/>
      <c r="BO899" s="16"/>
      <c r="BP899" s="16"/>
      <c r="BQ899" s="16"/>
      <c r="BR899" s="16"/>
      <c r="BS899" s="16"/>
      <c r="BT899" s="16"/>
      <c r="BU899" s="16"/>
      <c r="BV899" s="16"/>
      <c r="BW899" s="16"/>
      <c r="BX899" s="16"/>
      <c r="BY899" s="16"/>
      <c r="BZ899" s="16"/>
      <c r="CA899" s="16"/>
      <c r="CB899" s="16"/>
      <c r="CC899" s="16"/>
      <c r="CD899" s="16"/>
      <c r="CE899" s="16"/>
      <c r="CF899" s="16"/>
      <c r="CG899" s="16"/>
      <c r="CH899" s="16"/>
      <c r="CI899" s="16"/>
      <c r="CJ899" s="16"/>
      <c r="CK899" s="16"/>
      <c r="CL899" s="16"/>
      <c r="CM899" s="16"/>
      <c r="CN899" s="16"/>
      <c r="CO899" s="16"/>
      <c r="CP899" s="16"/>
      <c r="CQ899" s="16"/>
      <c r="CR899" s="16"/>
      <c r="CS899" s="16"/>
      <c r="CT899" s="16"/>
      <c r="CU899" s="16"/>
      <c r="CV899" s="16"/>
      <c r="CW899" s="16"/>
      <c r="CX899" s="16"/>
      <c r="CY899" s="16"/>
      <c r="CZ899" s="16"/>
      <c r="DA899" s="16"/>
      <c r="DB899" s="16"/>
      <c r="DC899" s="16"/>
      <c r="DD899" s="16"/>
      <c r="DE899" s="16"/>
      <c r="DF899" s="16"/>
      <c r="DG899" s="16"/>
      <c r="DH899" s="16"/>
      <c r="DI899" s="16"/>
      <c r="DJ899" s="16"/>
      <c r="DK899" s="16"/>
      <c r="LK899" t="s">
        <v>15</v>
      </c>
      <c r="LL899">
        <v>300000</v>
      </c>
      <c r="LM899" t="s">
        <v>12</v>
      </c>
    </row>
    <row r="900" spans="1:325" ht="15.75" thickBot="1" x14ac:dyDescent="0.3">
      <c r="A900" s="9" t="s">
        <v>12</v>
      </c>
      <c r="B900" s="10" t="s">
        <v>64</v>
      </c>
      <c r="C900" s="10" t="s">
        <v>14</v>
      </c>
      <c r="D900" s="11">
        <v>47530.591666666667</v>
      </c>
      <c r="E900" s="11">
        <f t="shared" si="39"/>
        <v>47468</v>
      </c>
      <c r="F900" s="11">
        <f>DATE(YEAR($E900)+$LL900,MONTH($E900),DAY($E900))</f>
        <v>51851</v>
      </c>
      <c r="G900" s="11">
        <f>DATE(YEAR($F900)+$LL900,MONTH($F900),DAY($F900))</f>
        <v>56234</v>
      </c>
      <c r="H900" s="11">
        <f>DATE(YEAR($G900)+$LL900,MONTH($G900),DAY($G900))</f>
        <v>60617</v>
      </c>
      <c r="I900" s="11">
        <f>DATE(YEAR($H900)+$LL900,MONTH($H900),DAY($H900))</f>
        <v>65000</v>
      </c>
      <c r="J900" s="12">
        <f>DATE(YEAR($I900)+$LL900,MONTH($I900),DAY($I900))</f>
        <v>69383</v>
      </c>
      <c r="K900" s="15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  <c r="AF900" s="16"/>
      <c r="AG900" s="16"/>
      <c r="AH900" s="16"/>
      <c r="AI900" s="16"/>
      <c r="AJ900" s="16"/>
      <c r="AK900" s="16"/>
      <c r="AL900" s="16"/>
      <c r="AM900" s="16"/>
      <c r="AN900" s="16"/>
      <c r="AO900" s="16"/>
      <c r="AP900" s="16"/>
      <c r="AQ900" s="16"/>
      <c r="AR900" s="16"/>
      <c r="AS900" s="16"/>
      <c r="AT900" s="16"/>
      <c r="AU900" s="16"/>
      <c r="AV900" s="16"/>
      <c r="AW900" s="16"/>
      <c r="AX900" s="16"/>
      <c r="AY900" s="16"/>
      <c r="AZ900" s="16"/>
      <c r="BA900" s="16"/>
      <c r="BB900" s="16"/>
      <c r="BC900" s="16"/>
      <c r="BD900" s="16"/>
      <c r="BE900" s="16"/>
      <c r="BF900" s="16"/>
      <c r="BG900" s="16"/>
      <c r="BH900" s="16"/>
      <c r="BI900" s="16"/>
      <c r="BJ900" s="16"/>
      <c r="BK900" s="16"/>
      <c r="BL900" s="16"/>
      <c r="BM900" s="16"/>
      <c r="BN900" s="16"/>
      <c r="BO900" s="16"/>
      <c r="BP900" s="16"/>
      <c r="BQ900" s="16"/>
      <c r="BR900" s="16"/>
      <c r="BS900" s="16"/>
      <c r="BT900" s="16"/>
      <c r="BU900" s="16"/>
      <c r="BV900" s="16"/>
      <c r="BW900" s="16"/>
      <c r="BX900" s="16"/>
      <c r="BY900" s="16"/>
      <c r="BZ900" s="16"/>
      <c r="CA900" s="16"/>
      <c r="CB900" s="16"/>
      <c r="CC900" s="16"/>
      <c r="CD900" s="16"/>
      <c r="CE900" s="16"/>
      <c r="CF900" s="16"/>
      <c r="CG900" s="16"/>
      <c r="CH900" s="16"/>
      <c r="CI900" s="16"/>
      <c r="CJ900" s="16"/>
      <c r="CK900" s="16"/>
      <c r="CL900" s="16"/>
      <c r="CM900" s="16"/>
      <c r="CN900" s="16"/>
      <c r="CO900" s="16"/>
      <c r="CP900" s="16"/>
      <c r="CQ900" s="16"/>
      <c r="CR900" s="16"/>
      <c r="CS900" s="16"/>
      <c r="CT900" s="16"/>
      <c r="CU900" s="16"/>
      <c r="CV900" s="16"/>
      <c r="CW900" s="16"/>
      <c r="CX900" s="16"/>
      <c r="CY900" s="16"/>
      <c r="CZ900" s="16"/>
      <c r="DA900" s="16"/>
      <c r="DB900" s="16"/>
      <c r="DC900" s="16"/>
      <c r="DD900" s="16"/>
      <c r="DE900" s="16"/>
      <c r="DF900" s="16"/>
      <c r="DG900" s="16"/>
      <c r="DH900" s="16"/>
      <c r="DI900" s="16"/>
      <c r="DJ900" s="16"/>
      <c r="DK900" s="16"/>
      <c r="LK900" t="s">
        <v>16</v>
      </c>
      <c r="LL900">
        <v>12</v>
      </c>
      <c r="LM900" t="s">
        <v>12</v>
      </c>
    </row>
    <row r="901" spans="1:325" ht="15.75" thickBot="1" x14ac:dyDescent="0.3">
      <c r="A901" s="9" t="s">
        <v>12</v>
      </c>
      <c r="B901" s="10" t="s">
        <v>64</v>
      </c>
      <c r="C901" s="10" t="s">
        <v>17</v>
      </c>
      <c r="D901" s="11">
        <v>44179.612500000003</v>
      </c>
      <c r="E901" s="11">
        <f t="shared" si="39"/>
        <v>44118</v>
      </c>
      <c r="F901" s="11">
        <f>DATE(YEAR($E901),MONTH($E901)+$LL901,DAY($E901))</f>
        <v>45213</v>
      </c>
      <c r="G901" s="11">
        <f>DATE(YEAR($F901),MONTH($F901)+$LL901,DAY($F901))</f>
        <v>46309</v>
      </c>
      <c r="H901" s="11">
        <f>DATE(YEAR($G901),MONTH($G901)+$LL901,DAY($G901))</f>
        <v>47405</v>
      </c>
      <c r="I901" s="11">
        <f>DATE(YEAR($H901),MONTH($H901)+$LL901,DAY($H901))</f>
        <v>48501</v>
      </c>
      <c r="J901" s="12">
        <f>DATE(YEAR($I901),MONTH($I901)+$LL901,DAY($I901))</f>
        <v>49596</v>
      </c>
      <c r="K901" s="15"/>
      <c r="L901" s="16"/>
      <c r="M901" s="16"/>
      <c r="N901" s="16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  <c r="AF901" s="16"/>
      <c r="AG901" s="16"/>
      <c r="AH901" s="16"/>
      <c r="AI901" s="16"/>
      <c r="AJ901" s="16"/>
      <c r="AK901" s="16"/>
      <c r="AL901" s="16"/>
      <c r="AM901" s="16"/>
      <c r="AN901" s="16"/>
      <c r="AO901" s="16"/>
      <c r="AP901" s="16"/>
      <c r="AQ901" s="16"/>
      <c r="AR901" s="16"/>
      <c r="AS901" s="16"/>
      <c r="AT901" s="16"/>
      <c r="AU901" s="16"/>
      <c r="AV901" s="16"/>
      <c r="AW901" s="16"/>
      <c r="AX901" s="16">
        <v>1</v>
      </c>
      <c r="AY901" s="16"/>
      <c r="AZ901" s="16"/>
      <c r="BA901" s="16"/>
      <c r="BB901" s="16"/>
      <c r="BC901" s="16"/>
      <c r="BD901" s="16"/>
      <c r="BE901" s="16"/>
      <c r="BF901" s="16"/>
      <c r="BG901" s="16"/>
      <c r="BH901" s="16"/>
      <c r="BI901" s="16"/>
      <c r="BJ901" s="16"/>
      <c r="BK901" s="16"/>
      <c r="BL901" s="16"/>
      <c r="BM901" s="16"/>
      <c r="BN901" s="16"/>
      <c r="BO901" s="16"/>
      <c r="BP901" s="16"/>
      <c r="BQ901" s="16"/>
      <c r="BR901" s="16"/>
      <c r="BS901" s="16"/>
      <c r="BT901" s="16"/>
      <c r="BU901" s="16"/>
      <c r="BV901" s="16"/>
      <c r="BW901" s="16"/>
      <c r="BX901" s="16"/>
      <c r="BY901" s="16"/>
      <c r="BZ901" s="16"/>
      <c r="CA901" s="16"/>
      <c r="CB901" s="16"/>
      <c r="CC901" s="16"/>
      <c r="CD901" s="16"/>
      <c r="CE901" s="16"/>
      <c r="CF901" s="16"/>
      <c r="CG901" s="16"/>
      <c r="CH901" s="16"/>
      <c r="CI901" s="16"/>
      <c r="CJ901" s="16"/>
      <c r="CK901" s="16"/>
      <c r="CL901" s="16"/>
      <c r="CM901" s="16"/>
      <c r="CN901" s="16"/>
      <c r="CO901" s="16"/>
      <c r="CP901" s="16"/>
      <c r="CQ901" s="16"/>
      <c r="CR901" s="16"/>
      <c r="CS901" s="16"/>
      <c r="CT901" s="16"/>
      <c r="CU901" s="16"/>
      <c r="CV901" s="16"/>
      <c r="CW901" s="16"/>
      <c r="CX901" s="16"/>
      <c r="CY901" s="16"/>
      <c r="CZ901" s="16"/>
      <c r="DA901" s="16"/>
      <c r="DB901" s="16"/>
      <c r="DC901" s="16"/>
      <c r="DD901" s="16"/>
      <c r="DE901" s="16"/>
      <c r="DF901" s="16"/>
      <c r="DG901" s="16"/>
      <c r="DH901" s="16"/>
      <c r="DI901" s="16"/>
      <c r="DJ901" s="16"/>
      <c r="DK901" s="16"/>
      <c r="LK901" t="s">
        <v>18</v>
      </c>
      <c r="LL901">
        <v>36</v>
      </c>
      <c r="LM901" t="s">
        <v>12</v>
      </c>
    </row>
    <row r="902" spans="1:325" ht="15.75" thickBot="1" x14ac:dyDescent="0.3">
      <c r="A902" s="9" t="s">
        <v>12</v>
      </c>
      <c r="B902" s="10" t="s">
        <v>64</v>
      </c>
      <c r="C902" s="10" t="s">
        <v>19</v>
      </c>
      <c r="D902" s="11">
        <v>44201.63958333333</v>
      </c>
      <c r="E902" s="11">
        <f t="shared" si="39"/>
        <v>44140</v>
      </c>
      <c r="F902" s="11">
        <f>DATE(YEAR($E902)+$LL902,MONTH($E902),DAY($E902))</f>
        <v>46331</v>
      </c>
      <c r="G902" s="11">
        <f>DATE(YEAR($F902)+$LL902,MONTH($F902),DAY($F902))</f>
        <v>48523</v>
      </c>
      <c r="H902" s="11">
        <f>DATE(YEAR($G902)+$LL902,MONTH($G902),DAY($G902))</f>
        <v>50714</v>
      </c>
      <c r="I902" s="11">
        <f>DATE(YEAR($H902)+$LL902,MONTH($H902),DAY($H902))</f>
        <v>52906</v>
      </c>
      <c r="J902" s="12">
        <f>DATE(YEAR($I902)+$LL902,MONTH($I902),DAY($I902))</f>
        <v>55097</v>
      </c>
      <c r="K902" s="15"/>
      <c r="L902" s="16"/>
      <c r="M902" s="16"/>
      <c r="N902" s="16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  <c r="AF902" s="16"/>
      <c r="AG902" s="16"/>
      <c r="AH902" s="16"/>
      <c r="AI902" s="16"/>
      <c r="AJ902" s="16"/>
      <c r="AK902" s="16"/>
      <c r="AL902" s="16"/>
      <c r="AM902" s="16"/>
      <c r="AN902" s="16"/>
      <c r="AO902" s="16"/>
      <c r="AP902" s="16"/>
      <c r="AQ902" s="16"/>
      <c r="AR902" s="16"/>
      <c r="AS902" s="16"/>
      <c r="AT902" s="16"/>
      <c r="AU902" s="16"/>
      <c r="AV902" s="16"/>
      <c r="AW902" s="16"/>
      <c r="AX902" s="16"/>
      <c r="AY902" s="16"/>
      <c r="AZ902" s="16"/>
      <c r="BA902" s="16">
        <v>1</v>
      </c>
      <c r="BB902" s="16"/>
      <c r="BC902" s="16"/>
      <c r="BD902" s="16"/>
      <c r="BE902" s="16"/>
      <c r="BF902" s="16"/>
      <c r="BG902" s="16"/>
      <c r="BH902" s="16"/>
      <c r="BI902" s="16"/>
      <c r="BJ902" s="16"/>
      <c r="BK902" s="16"/>
      <c r="BL902" s="16"/>
      <c r="BM902" s="16"/>
      <c r="BN902" s="16"/>
      <c r="BO902" s="16"/>
      <c r="BP902" s="16"/>
      <c r="BQ902" s="16"/>
      <c r="BR902" s="16"/>
      <c r="BS902" s="16"/>
      <c r="BT902" s="16"/>
      <c r="BU902" s="16"/>
      <c r="BV902" s="16"/>
      <c r="BW902" s="16"/>
      <c r="BX902" s="16"/>
      <c r="BY902" s="16"/>
      <c r="BZ902" s="16"/>
      <c r="CA902" s="16"/>
      <c r="CB902" s="16"/>
      <c r="CC902" s="16"/>
      <c r="CD902" s="16"/>
      <c r="CE902" s="16"/>
      <c r="CF902" s="16"/>
      <c r="CG902" s="16"/>
      <c r="CH902" s="16"/>
      <c r="CI902" s="16"/>
      <c r="CJ902" s="16"/>
      <c r="CK902" s="16"/>
      <c r="CL902" s="16"/>
      <c r="CM902" s="16"/>
      <c r="CN902" s="16"/>
      <c r="CO902" s="16"/>
      <c r="CP902" s="16"/>
      <c r="CQ902" s="16"/>
      <c r="CR902" s="16"/>
      <c r="CS902" s="16"/>
      <c r="CT902" s="16"/>
      <c r="CU902" s="16"/>
      <c r="CV902" s="16"/>
      <c r="CW902" s="16"/>
      <c r="CX902" s="16"/>
      <c r="CY902" s="16"/>
      <c r="CZ902" s="16"/>
      <c r="DA902" s="16"/>
      <c r="DB902" s="16"/>
      <c r="DC902" s="16"/>
      <c r="DD902" s="16"/>
      <c r="DE902" s="16"/>
      <c r="DF902" s="16"/>
      <c r="DG902" s="16"/>
      <c r="DH902" s="16"/>
      <c r="DI902" s="16"/>
      <c r="DJ902" s="16"/>
      <c r="DK902" s="16"/>
      <c r="LK902" t="s">
        <v>16</v>
      </c>
      <c r="LL902">
        <v>6</v>
      </c>
      <c r="LM902" t="s">
        <v>12</v>
      </c>
    </row>
    <row r="903" spans="1:325" ht="15.75" thickBot="1" x14ac:dyDescent="0.3">
      <c r="A903" s="9" t="s">
        <v>12</v>
      </c>
      <c r="B903" s="10" t="s">
        <v>64</v>
      </c>
      <c r="C903" s="10" t="s">
        <v>20</v>
      </c>
      <c r="D903" s="11">
        <v>43849.114583333336</v>
      </c>
      <c r="E903" s="11">
        <f>DATE(YEAR($D903),MONTH($D903)-1,DAY($D903))</f>
        <v>43818</v>
      </c>
      <c r="F903" s="11">
        <f>DATE(YEAR($E903),MONTH($E903),DAY($E903)+$LL903/10)</f>
        <v>44118</v>
      </c>
      <c r="G903" s="11">
        <f>DATE(YEAR($F903),MONTH($F903),DAY($F903)+$LL903/10)</f>
        <v>44418</v>
      </c>
      <c r="H903" s="11">
        <f>DATE(YEAR($G903),MONTH($G903),DAY($G903)+$LL903/10)</f>
        <v>44718</v>
      </c>
      <c r="I903" s="11">
        <f>DATE(YEAR($H903),MONTH($H903),DAY($H903)+$LL903/10)</f>
        <v>45018</v>
      </c>
      <c r="J903" s="12">
        <f>DATE(YEAR($I903),MONTH($I903),DAY($I903)+$LL903/10)</f>
        <v>45318</v>
      </c>
      <c r="K903" s="15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  <c r="AF903" s="16"/>
      <c r="AG903" s="16"/>
      <c r="AH903" s="16"/>
      <c r="AI903" s="16"/>
      <c r="AJ903" s="16"/>
      <c r="AK903" s="16"/>
      <c r="AL903" s="16"/>
      <c r="AM903" s="16"/>
      <c r="AN903" s="16"/>
      <c r="AO903" s="16"/>
      <c r="AP903" s="16"/>
      <c r="AQ903" s="16"/>
      <c r="AR903" s="16"/>
      <c r="AS903" s="16"/>
      <c r="AT903" s="16"/>
      <c r="AU903" s="16"/>
      <c r="AV903" s="16"/>
      <c r="AW903" s="16"/>
      <c r="AX903" s="16">
        <v>1</v>
      </c>
      <c r="AY903" s="16"/>
      <c r="AZ903" s="16"/>
      <c r="BA903" s="16"/>
      <c r="BB903" s="16"/>
      <c r="BC903" s="16"/>
      <c r="BD903" s="16"/>
      <c r="BE903" s="16"/>
      <c r="BF903" s="16"/>
      <c r="BG903" s="16"/>
      <c r="BH903" s="16"/>
      <c r="BI903" s="16"/>
      <c r="BJ903" s="16"/>
      <c r="BK903" s="16"/>
      <c r="BL903" s="16"/>
      <c r="BM903" s="16"/>
      <c r="BN903" s="16"/>
      <c r="BO903" s="16"/>
      <c r="BP903" s="16"/>
      <c r="BQ903" s="16"/>
      <c r="BR903" s="16"/>
      <c r="BS903" s="16"/>
      <c r="BT903" s="16"/>
      <c r="BU903" s="16"/>
      <c r="BV903" s="16"/>
      <c r="BW903" s="16"/>
      <c r="BX903" s="16"/>
      <c r="BY903" s="16"/>
      <c r="BZ903" s="16"/>
      <c r="CA903" s="16"/>
      <c r="CB903" s="16"/>
      <c r="CC903" s="16"/>
      <c r="CD903" s="16"/>
      <c r="CE903" s="16"/>
      <c r="CF903" s="16"/>
      <c r="CG903" s="16"/>
      <c r="CH903" s="16"/>
      <c r="CI903" s="16"/>
      <c r="CJ903" s="16"/>
      <c r="CK903" s="16"/>
      <c r="CL903" s="16"/>
      <c r="CM903" s="16"/>
      <c r="CN903" s="16"/>
      <c r="CO903" s="16">
        <v>1</v>
      </c>
      <c r="CP903" s="16"/>
      <c r="CQ903" s="16"/>
      <c r="CR903" s="16"/>
      <c r="CS903" s="16"/>
      <c r="CT903" s="16"/>
      <c r="CU903" s="16"/>
      <c r="CV903" s="16"/>
      <c r="CW903" s="16"/>
      <c r="CX903" s="16"/>
      <c r="CY903" s="16"/>
      <c r="CZ903" s="16"/>
      <c r="DA903" s="16"/>
      <c r="DB903" s="16"/>
      <c r="DC903" s="16"/>
      <c r="DD903" s="16"/>
      <c r="DE903" s="16"/>
      <c r="DF903" s="16"/>
      <c r="DG903" s="16"/>
      <c r="DH903" s="16"/>
      <c r="DI903" s="16"/>
      <c r="DJ903" s="16"/>
      <c r="DK903" s="16"/>
      <c r="LK903" t="s">
        <v>21</v>
      </c>
      <c r="LL903">
        <v>3000</v>
      </c>
      <c r="LM903" t="s">
        <v>12</v>
      </c>
    </row>
    <row r="904" spans="1:325" ht="15.75" thickBot="1" x14ac:dyDescent="0.3">
      <c r="A904" s="9" t="s">
        <v>12</v>
      </c>
      <c r="B904" s="10" t="s">
        <v>64</v>
      </c>
      <c r="C904" s="10" t="s">
        <v>22</v>
      </c>
      <c r="D904" s="11">
        <v>44217.685416666667</v>
      </c>
      <c r="E904" s="11">
        <f t="shared" ref="E904:E914" si="40">DATE(YEAR($D904),MONTH($D904)-2,DAY($D904))</f>
        <v>44156</v>
      </c>
      <c r="F904" s="11">
        <f>DATE(YEAR($E904),MONTH($E904)+$LL904,DAY($E904))</f>
        <v>44886</v>
      </c>
      <c r="G904" s="11">
        <f>DATE(YEAR($F904),MONTH($F904)+$LL904,DAY($F904))</f>
        <v>45617</v>
      </c>
      <c r="H904" s="11">
        <f>DATE(YEAR($G904),MONTH($G904)+$LL904,DAY($G904))</f>
        <v>46347</v>
      </c>
      <c r="I904" s="11">
        <f>DATE(YEAR($H904),MONTH($H904)+$LL904,DAY($H904))</f>
        <v>47078</v>
      </c>
      <c r="J904" s="12">
        <f>DATE(YEAR($I904),MONTH($I904)+$LL904,DAY($I904))</f>
        <v>47808</v>
      </c>
      <c r="K904" s="15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  <c r="AF904" s="16"/>
      <c r="AG904" s="16"/>
      <c r="AH904" s="16"/>
      <c r="AI904" s="16"/>
      <c r="AJ904" s="16"/>
      <c r="AK904" s="16"/>
      <c r="AL904" s="16"/>
      <c r="AM904" s="16"/>
      <c r="AN904" s="16"/>
      <c r="AO904" s="16"/>
      <c r="AP904" s="16"/>
      <c r="AQ904" s="16"/>
      <c r="AR904" s="16"/>
      <c r="AS904" s="16"/>
      <c r="AT904" s="16"/>
      <c r="AU904" s="16"/>
      <c r="AV904" s="16"/>
      <c r="AW904" s="16"/>
      <c r="AX904" s="16"/>
      <c r="AY904" s="16"/>
      <c r="AZ904" s="16"/>
      <c r="BA904" s="16"/>
      <c r="BB904" s="16"/>
      <c r="BC904" s="16">
        <v>1</v>
      </c>
      <c r="BD904" s="16"/>
      <c r="BE904" s="16"/>
      <c r="BF904" s="16"/>
      <c r="BG904" s="16"/>
      <c r="BH904" s="16"/>
      <c r="BI904" s="16"/>
      <c r="BJ904" s="16"/>
      <c r="BK904" s="16"/>
      <c r="BL904" s="16"/>
      <c r="BM904" s="16"/>
      <c r="BN904" s="16"/>
      <c r="BO904" s="16"/>
      <c r="BP904" s="16"/>
      <c r="BQ904" s="16"/>
      <c r="BR904" s="16"/>
      <c r="BS904" s="16"/>
      <c r="BT904" s="16"/>
      <c r="BU904" s="16"/>
      <c r="BV904" s="16"/>
      <c r="BW904" s="16"/>
      <c r="BX904" s="16"/>
      <c r="BY904" s="16"/>
      <c r="BZ904" s="16"/>
      <c r="CA904" s="16"/>
      <c r="CB904" s="16"/>
      <c r="CC904" s="16"/>
      <c r="CD904" s="16"/>
      <c r="CE904" s="16"/>
      <c r="CF904" s="16"/>
      <c r="CG904" s="16"/>
      <c r="CH904" s="16"/>
      <c r="CI904" s="16"/>
      <c r="CJ904" s="16"/>
      <c r="CK904" s="16"/>
      <c r="CL904" s="16"/>
      <c r="CM904" s="16"/>
      <c r="CN904" s="16"/>
      <c r="CO904" s="16"/>
      <c r="CP904" s="16"/>
      <c r="CQ904" s="16"/>
      <c r="CR904" s="16"/>
      <c r="CS904" s="16"/>
      <c r="CT904" s="16"/>
      <c r="CU904" s="16"/>
      <c r="CV904" s="16"/>
      <c r="CW904" s="16"/>
      <c r="CX904" s="16"/>
      <c r="CY904" s="16"/>
      <c r="CZ904" s="16"/>
      <c r="DA904" s="16"/>
      <c r="DB904" s="16"/>
      <c r="DC904" s="16"/>
      <c r="DD904" s="16"/>
      <c r="DE904" s="16"/>
      <c r="DF904" s="16"/>
      <c r="DG904" s="16"/>
      <c r="DH904" s="16"/>
      <c r="DI904" s="16"/>
      <c r="DJ904" s="16"/>
      <c r="DK904" s="16"/>
      <c r="LK904" t="s">
        <v>18</v>
      </c>
      <c r="LL904">
        <v>24</v>
      </c>
      <c r="LM904" t="s">
        <v>12</v>
      </c>
    </row>
    <row r="905" spans="1:325" ht="15.75" thickBot="1" x14ac:dyDescent="0.3">
      <c r="A905" s="9" t="s">
        <v>12</v>
      </c>
      <c r="B905" s="10" t="s">
        <v>64</v>
      </c>
      <c r="C905" s="10" t="s">
        <v>14</v>
      </c>
      <c r="D905" s="11">
        <v>44194.324999999997</v>
      </c>
      <c r="E905" s="11">
        <f t="shared" si="40"/>
        <v>44133</v>
      </c>
      <c r="F905" s="11">
        <f>DATE(YEAR($E905),MONTH($E905),DAY($E905)+$LL905*30.4/10000)</f>
        <v>45045</v>
      </c>
      <c r="G905" s="11">
        <f>DATE(YEAR($F905),MONTH($F905),DAY($F905)+$LL905*30.4/10000)</f>
        <v>45957</v>
      </c>
      <c r="H905" s="11">
        <f>DATE(YEAR($G905),MONTH($G905),DAY($G905)+$LL905*30.4/10000)</f>
        <v>46869</v>
      </c>
      <c r="I905" s="11">
        <f>DATE(YEAR($H905),MONTH($H905),DAY($H905)+$LL905*30.4/10000)</f>
        <v>47781</v>
      </c>
      <c r="J905" s="12">
        <f>DATE(YEAR($I905),MONTH($I905),DAY($I905)+$LL905*30.4/10000)</f>
        <v>48693</v>
      </c>
      <c r="K905" s="15"/>
      <c r="L905" s="16"/>
      <c r="M905" s="16"/>
      <c r="N905" s="16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  <c r="AF905" s="16"/>
      <c r="AG905" s="16"/>
      <c r="AH905" s="16"/>
      <c r="AI905" s="16"/>
      <c r="AJ905" s="16"/>
      <c r="AK905" s="16"/>
      <c r="AL905" s="16"/>
      <c r="AM905" s="16"/>
      <c r="AN905" s="16"/>
      <c r="AO905" s="16"/>
      <c r="AP905" s="16"/>
      <c r="AQ905" s="16"/>
      <c r="AR905" s="16"/>
      <c r="AS905" s="16"/>
      <c r="AT905" s="16"/>
      <c r="AU905" s="16"/>
      <c r="AV905" s="16"/>
      <c r="AW905" s="16"/>
      <c r="AX905" s="16"/>
      <c r="AY905" s="16"/>
      <c r="AZ905" s="16">
        <v>1</v>
      </c>
      <c r="BA905" s="16"/>
      <c r="BB905" s="16"/>
      <c r="BC905" s="16"/>
      <c r="BD905" s="16"/>
      <c r="BE905" s="16"/>
      <c r="BF905" s="16"/>
      <c r="BG905" s="16"/>
      <c r="BH905" s="16"/>
      <c r="BI905" s="16"/>
      <c r="BJ905" s="16"/>
      <c r="BK905" s="16"/>
      <c r="BL905" s="16"/>
      <c r="BM905" s="16"/>
      <c r="BN905" s="16"/>
      <c r="BO905" s="16"/>
      <c r="BP905" s="16"/>
      <c r="BQ905" s="16"/>
      <c r="BR905" s="16"/>
      <c r="BS905" s="16"/>
      <c r="BT905" s="16"/>
      <c r="BU905" s="16"/>
      <c r="BV905" s="16"/>
      <c r="BW905" s="16"/>
      <c r="BX905" s="16"/>
      <c r="BY905" s="16"/>
      <c r="BZ905" s="16"/>
      <c r="CA905" s="16"/>
      <c r="CB905" s="16"/>
      <c r="CC905" s="16"/>
      <c r="CD905" s="16"/>
      <c r="CE905" s="16"/>
      <c r="CF905" s="16"/>
      <c r="CG905" s="16"/>
      <c r="CH905" s="16"/>
      <c r="CI905" s="16"/>
      <c r="CJ905" s="16"/>
      <c r="CK905" s="16"/>
      <c r="CL905" s="16"/>
      <c r="CM905" s="16"/>
      <c r="CN905" s="16"/>
      <c r="CO905" s="16"/>
      <c r="CP905" s="16"/>
      <c r="CQ905" s="16"/>
      <c r="CR905" s="16"/>
      <c r="CS905" s="16"/>
      <c r="CT905" s="16"/>
      <c r="CU905" s="16"/>
      <c r="CV905" s="16"/>
      <c r="CW905" s="16"/>
      <c r="CX905" s="16"/>
      <c r="CY905" s="16"/>
      <c r="CZ905" s="16"/>
      <c r="DA905" s="16"/>
      <c r="DB905" s="16"/>
      <c r="DC905" s="16"/>
      <c r="DD905" s="16"/>
      <c r="DE905" s="16"/>
      <c r="DF905" s="16"/>
      <c r="DG905" s="16"/>
      <c r="DH905" s="16"/>
      <c r="DI905" s="16"/>
      <c r="DJ905" s="16"/>
      <c r="DK905" s="16"/>
      <c r="LK905" t="s">
        <v>15</v>
      </c>
      <c r="LL905">
        <v>300000</v>
      </c>
      <c r="LM905" t="s">
        <v>12</v>
      </c>
    </row>
    <row r="906" spans="1:325" ht="15.75" thickBot="1" x14ac:dyDescent="0.3">
      <c r="A906" s="9" t="s">
        <v>12</v>
      </c>
      <c r="B906" s="10" t="s">
        <v>64</v>
      </c>
      <c r="C906" s="10" t="s">
        <v>14</v>
      </c>
      <c r="D906" s="11">
        <v>47652.625</v>
      </c>
      <c r="E906" s="11">
        <f t="shared" si="40"/>
        <v>47591</v>
      </c>
      <c r="F906" s="11">
        <f>DATE(YEAR($E906)+$LL906,MONTH($E906),DAY($E906))</f>
        <v>51974</v>
      </c>
      <c r="G906" s="11">
        <f>DATE(YEAR($F906)+$LL906,MONTH($F906),DAY($F906))</f>
        <v>56357</v>
      </c>
      <c r="H906" s="11">
        <f>DATE(YEAR($G906)+$LL906,MONTH($G906),DAY($G906))</f>
        <v>60740</v>
      </c>
      <c r="I906" s="11">
        <f>DATE(YEAR($H906)+$LL906,MONTH($H906),DAY($H906))</f>
        <v>65123</v>
      </c>
      <c r="J906" s="12">
        <f>DATE(YEAR($I906)+$LL906,MONTH($I906),DAY($I906))</f>
        <v>69506</v>
      </c>
      <c r="K906" s="15"/>
      <c r="L906" s="16"/>
      <c r="M906" s="16"/>
      <c r="N906" s="16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  <c r="AF906" s="16"/>
      <c r="AG906" s="16"/>
      <c r="AH906" s="16"/>
      <c r="AI906" s="16"/>
      <c r="AJ906" s="16"/>
      <c r="AK906" s="16"/>
      <c r="AL906" s="16"/>
      <c r="AM906" s="16"/>
      <c r="AN906" s="16"/>
      <c r="AO906" s="16"/>
      <c r="AP906" s="16"/>
      <c r="AQ906" s="16"/>
      <c r="AR906" s="16"/>
      <c r="AS906" s="16"/>
      <c r="AT906" s="16"/>
      <c r="AU906" s="16"/>
      <c r="AV906" s="16"/>
      <c r="AW906" s="16"/>
      <c r="AX906" s="16"/>
      <c r="AY906" s="16"/>
      <c r="AZ906" s="16"/>
      <c r="BA906" s="16"/>
      <c r="BB906" s="16"/>
      <c r="BC906" s="16"/>
      <c r="BD906" s="16"/>
      <c r="BE906" s="16"/>
      <c r="BF906" s="16"/>
      <c r="BG906" s="16"/>
      <c r="BH906" s="16"/>
      <c r="BI906" s="16"/>
      <c r="BJ906" s="16"/>
      <c r="BK906" s="16"/>
      <c r="BL906" s="16"/>
      <c r="BM906" s="16"/>
      <c r="BN906" s="16"/>
      <c r="BO906" s="16"/>
      <c r="BP906" s="16"/>
      <c r="BQ906" s="16"/>
      <c r="BR906" s="16"/>
      <c r="BS906" s="16"/>
      <c r="BT906" s="16"/>
      <c r="BU906" s="16"/>
      <c r="BV906" s="16"/>
      <c r="BW906" s="16"/>
      <c r="BX906" s="16"/>
      <c r="BY906" s="16"/>
      <c r="BZ906" s="16"/>
      <c r="CA906" s="16"/>
      <c r="CB906" s="16"/>
      <c r="CC906" s="16"/>
      <c r="CD906" s="16"/>
      <c r="CE906" s="16"/>
      <c r="CF906" s="16"/>
      <c r="CG906" s="16"/>
      <c r="CH906" s="16"/>
      <c r="CI906" s="16"/>
      <c r="CJ906" s="16"/>
      <c r="CK906" s="16"/>
      <c r="CL906" s="16"/>
      <c r="CM906" s="16"/>
      <c r="CN906" s="16"/>
      <c r="CO906" s="16"/>
      <c r="CP906" s="16"/>
      <c r="CQ906" s="16"/>
      <c r="CR906" s="16"/>
      <c r="CS906" s="16"/>
      <c r="CT906" s="16"/>
      <c r="CU906" s="16"/>
      <c r="CV906" s="16"/>
      <c r="CW906" s="16"/>
      <c r="CX906" s="16"/>
      <c r="CY906" s="16"/>
      <c r="CZ906" s="16"/>
      <c r="DA906" s="16"/>
      <c r="DB906" s="16"/>
      <c r="DC906" s="16"/>
      <c r="DD906" s="16"/>
      <c r="DE906" s="16"/>
      <c r="DF906" s="16"/>
      <c r="DG906" s="16"/>
      <c r="DH906" s="16"/>
      <c r="DI906" s="16"/>
      <c r="DJ906" s="16"/>
      <c r="DK906" s="16"/>
      <c r="LK906" t="s">
        <v>16</v>
      </c>
      <c r="LL906">
        <v>12</v>
      </c>
      <c r="LM906" t="s">
        <v>12</v>
      </c>
    </row>
    <row r="907" spans="1:325" ht="15.75" thickBot="1" x14ac:dyDescent="0.3">
      <c r="A907" s="9" t="s">
        <v>12</v>
      </c>
      <c r="B907" s="10" t="s">
        <v>64</v>
      </c>
      <c r="C907" s="10" t="s">
        <v>14</v>
      </c>
      <c r="D907" s="11">
        <v>44194.324999999997</v>
      </c>
      <c r="E907" s="11">
        <f t="shared" si="40"/>
        <v>44133</v>
      </c>
      <c r="F907" s="11">
        <f>DATE(YEAR($E907),MONTH($E907),DAY($E907)+$LL907*30.4/10000)</f>
        <v>45045</v>
      </c>
      <c r="G907" s="11">
        <f>DATE(YEAR($F907),MONTH($F907),DAY($F907)+$LL907*30.4/10000)</f>
        <v>45957</v>
      </c>
      <c r="H907" s="11">
        <f>DATE(YEAR($G907),MONTH($G907),DAY($G907)+$LL907*30.4/10000)</f>
        <v>46869</v>
      </c>
      <c r="I907" s="11">
        <f>DATE(YEAR($H907),MONTH($H907),DAY($H907)+$LL907*30.4/10000)</f>
        <v>47781</v>
      </c>
      <c r="J907" s="12">
        <f>DATE(YEAR($I907),MONTH($I907),DAY($I907)+$LL907*30.4/10000)</f>
        <v>48693</v>
      </c>
      <c r="K907" s="15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  <c r="AF907" s="16"/>
      <c r="AG907" s="16"/>
      <c r="AH907" s="16"/>
      <c r="AI907" s="16"/>
      <c r="AJ907" s="16"/>
      <c r="AK907" s="16"/>
      <c r="AL907" s="16"/>
      <c r="AM907" s="16"/>
      <c r="AN907" s="16"/>
      <c r="AO907" s="16"/>
      <c r="AP907" s="16"/>
      <c r="AQ907" s="16"/>
      <c r="AR907" s="16"/>
      <c r="AS907" s="16"/>
      <c r="AT907" s="16"/>
      <c r="AU907" s="16"/>
      <c r="AV907" s="16"/>
      <c r="AW907" s="16"/>
      <c r="AX907" s="16"/>
      <c r="AY907" s="16"/>
      <c r="AZ907" s="16">
        <v>1</v>
      </c>
      <c r="BA907" s="16"/>
      <c r="BB907" s="16"/>
      <c r="BC907" s="16"/>
      <c r="BD907" s="16"/>
      <c r="BE907" s="16"/>
      <c r="BF907" s="16"/>
      <c r="BG907" s="16"/>
      <c r="BH907" s="16"/>
      <c r="BI907" s="16"/>
      <c r="BJ907" s="16"/>
      <c r="BK907" s="16"/>
      <c r="BL907" s="16"/>
      <c r="BM907" s="16"/>
      <c r="BN907" s="16"/>
      <c r="BO907" s="16"/>
      <c r="BP907" s="16"/>
      <c r="BQ907" s="16"/>
      <c r="BR907" s="16"/>
      <c r="BS907" s="16"/>
      <c r="BT907" s="16"/>
      <c r="BU907" s="16"/>
      <c r="BV907" s="16"/>
      <c r="BW907" s="16"/>
      <c r="BX907" s="16"/>
      <c r="BY907" s="16"/>
      <c r="BZ907" s="16"/>
      <c r="CA907" s="16"/>
      <c r="CB907" s="16"/>
      <c r="CC907" s="16"/>
      <c r="CD907" s="16"/>
      <c r="CE907" s="16"/>
      <c r="CF907" s="16"/>
      <c r="CG907" s="16"/>
      <c r="CH907" s="16"/>
      <c r="CI907" s="16"/>
      <c r="CJ907" s="16"/>
      <c r="CK907" s="16"/>
      <c r="CL907" s="16"/>
      <c r="CM907" s="16"/>
      <c r="CN907" s="16"/>
      <c r="CO907" s="16"/>
      <c r="CP907" s="16"/>
      <c r="CQ907" s="16"/>
      <c r="CR907" s="16"/>
      <c r="CS907" s="16"/>
      <c r="CT907" s="16"/>
      <c r="CU907" s="16"/>
      <c r="CV907" s="16"/>
      <c r="CW907" s="16"/>
      <c r="CX907" s="16"/>
      <c r="CY907" s="16"/>
      <c r="CZ907" s="16"/>
      <c r="DA907" s="16"/>
      <c r="DB907" s="16"/>
      <c r="DC907" s="16"/>
      <c r="DD907" s="16"/>
      <c r="DE907" s="16"/>
      <c r="DF907" s="16"/>
      <c r="DG907" s="16"/>
      <c r="DH907" s="16"/>
      <c r="DI907" s="16"/>
      <c r="DJ907" s="16"/>
      <c r="DK907" s="16"/>
      <c r="LK907" t="s">
        <v>15</v>
      </c>
      <c r="LL907">
        <v>300000</v>
      </c>
      <c r="LM907" t="s">
        <v>12</v>
      </c>
    </row>
    <row r="908" spans="1:325" ht="15.75" thickBot="1" x14ac:dyDescent="0.3">
      <c r="A908" s="9" t="s">
        <v>12</v>
      </c>
      <c r="B908" s="10" t="s">
        <v>64</v>
      </c>
      <c r="C908" s="10" t="s">
        <v>14</v>
      </c>
      <c r="D908" s="11">
        <v>47652.421527777777</v>
      </c>
      <c r="E908" s="11">
        <f t="shared" si="40"/>
        <v>47591</v>
      </c>
      <c r="F908" s="11">
        <f>DATE(YEAR($E908)+$LL908,MONTH($E908),DAY($E908))</f>
        <v>51974</v>
      </c>
      <c r="G908" s="11">
        <f>DATE(YEAR($F908)+$LL908,MONTH($F908),DAY($F908))</f>
        <v>56357</v>
      </c>
      <c r="H908" s="11">
        <f>DATE(YEAR($G908)+$LL908,MONTH($G908),DAY($G908))</f>
        <v>60740</v>
      </c>
      <c r="I908" s="11">
        <f>DATE(YEAR($H908)+$LL908,MONTH($H908),DAY($H908))</f>
        <v>65123</v>
      </c>
      <c r="J908" s="12">
        <f>DATE(YEAR($I908)+$LL908,MONTH($I908),DAY($I908))</f>
        <v>69506</v>
      </c>
      <c r="K908" s="15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  <c r="AF908" s="16"/>
      <c r="AG908" s="16"/>
      <c r="AH908" s="16"/>
      <c r="AI908" s="16"/>
      <c r="AJ908" s="16"/>
      <c r="AK908" s="16"/>
      <c r="AL908" s="16"/>
      <c r="AM908" s="16"/>
      <c r="AN908" s="16"/>
      <c r="AO908" s="16"/>
      <c r="AP908" s="16"/>
      <c r="AQ908" s="16"/>
      <c r="AR908" s="16"/>
      <c r="AS908" s="16"/>
      <c r="AT908" s="16"/>
      <c r="AU908" s="16"/>
      <c r="AV908" s="16"/>
      <c r="AW908" s="16"/>
      <c r="AX908" s="16"/>
      <c r="AY908" s="16"/>
      <c r="AZ908" s="16"/>
      <c r="BA908" s="16"/>
      <c r="BB908" s="16"/>
      <c r="BC908" s="16"/>
      <c r="BD908" s="16"/>
      <c r="BE908" s="16"/>
      <c r="BF908" s="16"/>
      <c r="BG908" s="16"/>
      <c r="BH908" s="16"/>
      <c r="BI908" s="16"/>
      <c r="BJ908" s="16"/>
      <c r="BK908" s="16"/>
      <c r="BL908" s="16"/>
      <c r="BM908" s="16"/>
      <c r="BN908" s="16"/>
      <c r="BO908" s="16"/>
      <c r="BP908" s="16"/>
      <c r="BQ908" s="16"/>
      <c r="BR908" s="16"/>
      <c r="BS908" s="16"/>
      <c r="BT908" s="16"/>
      <c r="BU908" s="16"/>
      <c r="BV908" s="16"/>
      <c r="BW908" s="16"/>
      <c r="BX908" s="16"/>
      <c r="BY908" s="16"/>
      <c r="BZ908" s="16"/>
      <c r="CA908" s="16"/>
      <c r="CB908" s="16"/>
      <c r="CC908" s="16"/>
      <c r="CD908" s="16"/>
      <c r="CE908" s="16"/>
      <c r="CF908" s="16"/>
      <c r="CG908" s="16"/>
      <c r="CH908" s="16"/>
      <c r="CI908" s="16"/>
      <c r="CJ908" s="16"/>
      <c r="CK908" s="16"/>
      <c r="CL908" s="16"/>
      <c r="CM908" s="16"/>
      <c r="CN908" s="16"/>
      <c r="CO908" s="16"/>
      <c r="CP908" s="16"/>
      <c r="CQ908" s="16"/>
      <c r="CR908" s="16"/>
      <c r="CS908" s="16"/>
      <c r="CT908" s="16"/>
      <c r="CU908" s="16"/>
      <c r="CV908" s="16"/>
      <c r="CW908" s="16"/>
      <c r="CX908" s="16"/>
      <c r="CY908" s="16"/>
      <c r="CZ908" s="16"/>
      <c r="DA908" s="16"/>
      <c r="DB908" s="16"/>
      <c r="DC908" s="16"/>
      <c r="DD908" s="16"/>
      <c r="DE908" s="16"/>
      <c r="DF908" s="16"/>
      <c r="DG908" s="16"/>
      <c r="DH908" s="16"/>
      <c r="DI908" s="16"/>
      <c r="DJ908" s="16"/>
      <c r="DK908" s="16"/>
      <c r="LK908" t="s">
        <v>16</v>
      </c>
      <c r="LL908">
        <v>12</v>
      </c>
      <c r="LM908" t="s">
        <v>12</v>
      </c>
    </row>
    <row r="909" spans="1:325" ht="15.75" thickBot="1" x14ac:dyDescent="0.3">
      <c r="A909" s="9" t="s">
        <v>12</v>
      </c>
      <c r="B909" s="10" t="s">
        <v>64</v>
      </c>
      <c r="C909" s="10" t="s">
        <v>14</v>
      </c>
      <c r="D909" s="11">
        <v>44685.993750000001</v>
      </c>
      <c r="E909" s="11">
        <f t="shared" si="40"/>
        <v>44624</v>
      </c>
      <c r="F909" s="11">
        <f>DATE(YEAR($E909),MONTH($E909),DAY($E909)+$LL909*30.4/10000)</f>
        <v>45536</v>
      </c>
      <c r="G909" s="11">
        <f>DATE(YEAR($F909),MONTH($F909),DAY($F909)+$LL909*30.4/10000)</f>
        <v>46448</v>
      </c>
      <c r="H909" s="11">
        <f>DATE(YEAR($G909),MONTH($G909),DAY($G909)+$LL909*30.4/10000)</f>
        <v>47360</v>
      </c>
      <c r="I909" s="11">
        <f>DATE(YEAR($H909),MONTH($H909),DAY($H909)+$LL909*30.4/10000)</f>
        <v>48272</v>
      </c>
      <c r="J909" s="12">
        <f>DATE(YEAR($I909),MONTH($I909),DAY($I909)+$LL909*30.4/10000)</f>
        <v>49184</v>
      </c>
      <c r="K909" s="15"/>
      <c r="L909" s="16"/>
      <c r="M909" s="16"/>
      <c r="N909" s="16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  <c r="AF909" s="16"/>
      <c r="AG909" s="16"/>
      <c r="AH909" s="16"/>
      <c r="AI909" s="16"/>
      <c r="AJ909" s="16"/>
      <c r="AK909" s="16"/>
      <c r="AL909" s="16"/>
      <c r="AM909" s="16"/>
      <c r="AN909" s="16"/>
      <c r="AO909" s="16"/>
      <c r="AP909" s="16"/>
      <c r="AQ909" s="16"/>
      <c r="AR909" s="16"/>
      <c r="AS909" s="16"/>
      <c r="AT909" s="16"/>
      <c r="AU909" s="16"/>
      <c r="AV909" s="16"/>
      <c r="AW909" s="16"/>
      <c r="AX909" s="16"/>
      <c r="AY909" s="16"/>
      <c r="AZ909" s="16"/>
      <c r="BA909" s="16"/>
      <c r="BB909" s="16"/>
      <c r="BC909" s="16"/>
      <c r="BD909" s="16"/>
      <c r="BE909" s="16"/>
      <c r="BF909" s="16"/>
      <c r="BG909" s="16"/>
      <c r="BH909" s="16"/>
      <c r="BI909" s="16"/>
      <c r="BJ909" s="16"/>
      <c r="BK909" s="16"/>
      <c r="BL909" s="16"/>
      <c r="BM909" s="16"/>
      <c r="BN909" s="16"/>
      <c r="BO909" s="16"/>
      <c r="BP909" s="16"/>
      <c r="BQ909" s="16"/>
      <c r="BR909" s="16"/>
      <c r="BS909" s="16"/>
      <c r="BT909" s="16"/>
      <c r="BU909" s="16"/>
      <c r="BV909" s="16"/>
      <c r="BW909" s="16"/>
      <c r="BX909" s="16"/>
      <c r="BY909" s="16"/>
      <c r="BZ909" s="16"/>
      <c r="CA909" s="16"/>
      <c r="CB909" s="16"/>
      <c r="CC909" s="16"/>
      <c r="CD909" s="16"/>
      <c r="CE909" s="16"/>
      <c r="CF909" s="16"/>
      <c r="CG909" s="16"/>
      <c r="CH909" s="16"/>
      <c r="CI909" s="16"/>
      <c r="CJ909" s="16"/>
      <c r="CK909" s="16"/>
      <c r="CL909" s="16"/>
      <c r="CM909" s="16"/>
      <c r="CN909" s="16"/>
      <c r="CO909" s="16"/>
      <c r="CP909" s="16"/>
      <c r="CQ909" s="16"/>
      <c r="CR909" s="16"/>
      <c r="CS909" s="16"/>
      <c r="CT909" s="16"/>
      <c r="CU909" s="16"/>
      <c r="CV909" s="16"/>
      <c r="CW909" s="16"/>
      <c r="CX909" s="16"/>
      <c r="CY909" s="16"/>
      <c r="CZ909" s="16"/>
      <c r="DA909" s="16"/>
      <c r="DB909" s="16"/>
      <c r="DC909" s="16"/>
      <c r="DD909" s="16"/>
      <c r="DE909" s="16"/>
      <c r="DF909" s="16"/>
      <c r="DG909" s="16"/>
      <c r="DH909" s="16"/>
      <c r="DI909" s="16"/>
      <c r="DJ909" s="16"/>
      <c r="DK909" s="16"/>
      <c r="LK909" t="s">
        <v>15</v>
      </c>
      <c r="LL909">
        <v>300000</v>
      </c>
      <c r="LM909" t="s">
        <v>12</v>
      </c>
    </row>
    <row r="910" spans="1:325" ht="15.75" thickBot="1" x14ac:dyDescent="0.3">
      <c r="A910" s="9" t="s">
        <v>12</v>
      </c>
      <c r="B910" s="10" t="s">
        <v>64</v>
      </c>
      <c r="C910" s="10" t="s">
        <v>14</v>
      </c>
      <c r="D910" s="11">
        <v>48145.594444444447</v>
      </c>
      <c r="E910" s="11">
        <f t="shared" si="40"/>
        <v>48084</v>
      </c>
      <c r="F910" s="11">
        <f>DATE(YEAR($E910)+$LL910,MONTH($E910),DAY($E910))</f>
        <v>52467</v>
      </c>
      <c r="G910" s="11">
        <f>DATE(YEAR($F910)+$LL910,MONTH($F910),DAY($F910))</f>
        <v>56850</v>
      </c>
      <c r="H910" s="11">
        <f>DATE(YEAR($G910)+$LL910,MONTH($G910),DAY($G910))</f>
        <v>61233</v>
      </c>
      <c r="I910" s="11">
        <f>DATE(YEAR($H910)+$LL910,MONTH($H910),DAY($H910))</f>
        <v>65616</v>
      </c>
      <c r="J910" s="12">
        <f>DATE(YEAR($I910)+$LL910,MONTH($I910),DAY($I910))</f>
        <v>69999</v>
      </c>
      <c r="K910" s="15"/>
      <c r="L910" s="16"/>
      <c r="M910" s="16"/>
      <c r="N910" s="16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  <c r="AF910" s="16"/>
      <c r="AG910" s="16"/>
      <c r="AH910" s="16"/>
      <c r="AI910" s="16"/>
      <c r="AJ910" s="16"/>
      <c r="AK910" s="16"/>
      <c r="AL910" s="16"/>
      <c r="AM910" s="16"/>
      <c r="AN910" s="16"/>
      <c r="AO910" s="16"/>
      <c r="AP910" s="16"/>
      <c r="AQ910" s="16"/>
      <c r="AR910" s="16"/>
      <c r="AS910" s="16"/>
      <c r="AT910" s="16"/>
      <c r="AU910" s="16"/>
      <c r="AV910" s="16"/>
      <c r="AW910" s="16"/>
      <c r="AX910" s="16"/>
      <c r="AY910" s="16"/>
      <c r="AZ910" s="16"/>
      <c r="BA910" s="16"/>
      <c r="BB910" s="16"/>
      <c r="BC910" s="16"/>
      <c r="BD910" s="16"/>
      <c r="BE910" s="16"/>
      <c r="BF910" s="16"/>
      <c r="BG910" s="16"/>
      <c r="BH910" s="16"/>
      <c r="BI910" s="16"/>
      <c r="BJ910" s="16"/>
      <c r="BK910" s="16"/>
      <c r="BL910" s="16"/>
      <c r="BM910" s="16"/>
      <c r="BN910" s="16"/>
      <c r="BO910" s="16"/>
      <c r="BP910" s="16"/>
      <c r="BQ910" s="16"/>
      <c r="BR910" s="16"/>
      <c r="BS910" s="16"/>
      <c r="BT910" s="16"/>
      <c r="BU910" s="16"/>
      <c r="BV910" s="16"/>
      <c r="BW910" s="16"/>
      <c r="BX910" s="16"/>
      <c r="BY910" s="16"/>
      <c r="BZ910" s="16"/>
      <c r="CA910" s="16"/>
      <c r="CB910" s="16"/>
      <c r="CC910" s="16"/>
      <c r="CD910" s="16"/>
      <c r="CE910" s="16"/>
      <c r="CF910" s="16"/>
      <c r="CG910" s="16"/>
      <c r="CH910" s="16"/>
      <c r="CI910" s="16"/>
      <c r="CJ910" s="16"/>
      <c r="CK910" s="16"/>
      <c r="CL910" s="16"/>
      <c r="CM910" s="16"/>
      <c r="CN910" s="16"/>
      <c r="CO910" s="16"/>
      <c r="CP910" s="16"/>
      <c r="CQ910" s="16"/>
      <c r="CR910" s="16"/>
      <c r="CS910" s="16"/>
      <c r="CT910" s="16"/>
      <c r="CU910" s="16"/>
      <c r="CV910" s="16"/>
      <c r="CW910" s="16"/>
      <c r="CX910" s="16"/>
      <c r="CY910" s="16"/>
      <c r="CZ910" s="16"/>
      <c r="DA910" s="16"/>
      <c r="DB910" s="16"/>
      <c r="DC910" s="16"/>
      <c r="DD910" s="16"/>
      <c r="DE910" s="16"/>
      <c r="DF910" s="16"/>
      <c r="DG910" s="16"/>
      <c r="DH910" s="16"/>
      <c r="DI910" s="16"/>
      <c r="DJ910" s="16"/>
      <c r="DK910" s="16"/>
      <c r="LK910" t="s">
        <v>16</v>
      </c>
      <c r="LL910">
        <v>12</v>
      </c>
      <c r="LM910" t="s">
        <v>12</v>
      </c>
    </row>
    <row r="911" spans="1:325" ht="15.75" thickBot="1" x14ac:dyDescent="0.3">
      <c r="A911" s="9" t="s">
        <v>12</v>
      </c>
      <c r="B911" s="10" t="s">
        <v>64</v>
      </c>
      <c r="C911" s="10" t="s">
        <v>14</v>
      </c>
      <c r="D911" s="11">
        <v>44606.85833333333</v>
      </c>
      <c r="E911" s="11">
        <f t="shared" si="40"/>
        <v>44544</v>
      </c>
      <c r="F911" s="11">
        <f>DATE(YEAR($E911),MONTH($E911),DAY($E911)+$LL911*30.4/10000)</f>
        <v>45456</v>
      </c>
      <c r="G911" s="11">
        <f>DATE(YEAR($F911),MONTH($F911),DAY($F911)+$LL911*30.4/10000)</f>
        <v>46368</v>
      </c>
      <c r="H911" s="11">
        <f>DATE(YEAR($G911),MONTH($G911),DAY($G911)+$LL911*30.4/10000)</f>
        <v>47280</v>
      </c>
      <c r="I911" s="11">
        <f>DATE(YEAR($H911),MONTH($H911),DAY($H911)+$LL911*30.4/10000)</f>
        <v>48192</v>
      </c>
      <c r="J911" s="12">
        <f>DATE(YEAR($I911),MONTH($I911),DAY($I911)+$LL911*30.4/10000)</f>
        <v>49104</v>
      </c>
      <c r="K911" s="15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  <c r="AF911" s="16"/>
      <c r="AG911" s="16"/>
      <c r="AH911" s="16"/>
      <c r="AI911" s="16"/>
      <c r="AJ911" s="16"/>
      <c r="AK911" s="16"/>
      <c r="AL911" s="16"/>
      <c r="AM911" s="16"/>
      <c r="AN911" s="16"/>
      <c r="AO911" s="16"/>
      <c r="AP911" s="16"/>
      <c r="AQ911" s="16"/>
      <c r="AR911" s="16"/>
      <c r="AS911" s="16"/>
      <c r="AT911" s="16"/>
      <c r="AU911" s="16"/>
      <c r="AV911" s="16"/>
      <c r="AW911" s="16"/>
      <c r="AX911" s="16"/>
      <c r="AY911" s="16"/>
      <c r="AZ911" s="16"/>
      <c r="BA911" s="16"/>
      <c r="BB911" s="16"/>
      <c r="BC911" s="16"/>
      <c r="BD911" s="16"/>
      <c r="BE911" s="16"/>
      <c r="BF911" s="16"/>
      <c r="BG911" s="16"/>
      <c r="BH911" s="16"/>
      <c r="BI911" s="16"/>
      <c r="BJ911" s="16"/>
      <c r="BK911" s="16"/>
      <c r="BL911" s="16"/>
      <c r="BM911" s="16"/>
      <c r="BN911" s="16"/>
      <c r="BO911" s="16"/>
      <c r="BP911" s="16"/>
      <c r="BQ911" s="16"/>
      <c r="BR911" s="16"/>
      <c r="BS911" s="16"/>
      <c r="BT911" s="16"/>
      <c r="BU911" s="16"/>
      <c r="BV911" s="16"/>
      <c r="BW911" s="16"/>
      <c r="BX911" s="16"/>
      <c r="BY911" s="16"/>
      <c r="BZ911" s="16"/>
      <c r="CA911" s="16"/>
      <c r="CB911" s="16"/>
      <c r="CC911" s="16"/>
      <c r="CD911" s="16"/>
      <c r="CE911" s="16"/>
      <c r="CF911" s="16"/>
      <c r="CG911" s="16"/>
      <c r="CH911" s="16"/>
      <c r="CI911" s="16"/>
      <c r="CJ911" s="16"/>
      <c r="CK911" s="16"/>
      <c r="CL911" s="16"/>
      <c r="CM911" s="16"/>
      <c r="CN911" s="16"/>
      <c r="CO911" s="16"/>
      <c r="CP911" s="16"/>
      <c r="CQ911" s="16"/>
      <c r="CR911" s="16"/>
      <c r="CS911" s="16"/>
      <c r="CT911" s="16"/>
      <c r="CU911" s="16"/>
      <c r="CV911" s="16"/>
      <c r="CW911" s="16"/>
      <c r="CX911" s="16"/>
      <c r="CY911" s="16"/>
      <c r="CZ911" s="16"/>
      <c r="DA911" s="16"/>
      <c r="DB911" s="16"/>
      <c r="DC911" s="16"/>
      <c r="DD911" s="16"/>
      <c r="DE911" s="16"/>
      <c r="DF911" s="16"/>
      <c r="DG911" s="16">
        <v>1</v>
      </c>
      <c r="DH911" s="16"/>
      <c r="DI911" s="16"/>
      <c r="DJ911" s="16"/>
      <c r="DK911" s="16"/>
      <c r="LK911" t="s">
        <v>15</v>
      </c>
      <c r="LL911">
        <v>300000</v>
      </c>
      <c r="LM911" t="s">
        <v>12</v>
      </c>
    </row>
    <row r="912" spans="1:325" ht="15.75" thickBot="1" x14ac:dyDescent="0.3">
      <c r="A912" s="9" t="s">
        <v>12</v>
      </c>
      <c r="B912" s="10" t="s">
        <v>64</v>
      </c>
      <c r="C912" s="10" t="s">
        <v>14</v>
      </c>
      <c r="D912" s="11">
        <v>48049</v>
      </c>
      <c r="E912" s="11">
        <f t="shared" si="40"/>
        <v>47988</v>
      </c>
      <c r="F912" s="11">
        <f>DATE(YEAR($E912)+$LL912,MONTH($E912),DAY($E912))</f>
        <v>52371</v>
      </c>
      <c r="G912" s="11">
        <f>DATE(YEAR($F912)+$LL912,MONTH($F912),DAY($F912))</f>
        <v>56754</v>
      </c>
      <c r="H912" s="11">
        <f>DATE(YEAR($G912)+$LL912,MONTH($G912),DAY($G912))</f>
        <v>61137</v>
      </c>
      <c r="I912" s="11">
        <f>DATE(YEAR($H912)+$LL912,MONTH($H912),DAY($H912))</f>
        <v>65520</v>
      </c>
      <c r="J912" s="12">
        <f>DATE(YEAR($I912)+$LL912,MONTH($I912),DAY($I912))</f>
        <v>69903</v>
      </c>
      <c r="K912" s="15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  <c r="AF912" s="16"/>
      <c r="AG912" s="16"/>
      <c r="AH912" s="16"/>
      <c r="AI912" s="16"/>
      <c r="AJ912" s="16"/>
      <c r="AK912" s="16"/>
      <c r="AL912" s="16"/>
      <c r="AM912" s="16"/>
      <c r="AN912" s="16"/>
      <c r="AO912" s="16"/>
      <c r="AP912" s="16"/>
      <c r="AQ912" s="16"/>
      <c r="AR912" s="16"/>
      <c r="AS912" s="16"/>
      <c r="AT912" s="16"/>
      <c r="AU912" s="16"/>
      <c r="AV912" s="16"/>
      <c r="AW912" s="16"/>
      <c r="AX912" s="16"/>
      <c r="AY912" s="16"/>
      <c r="AZ912" s="16"/>
      <c r="BA912" s="16"/>
      <c r="BB912" s="16"/>
      <c r="BC912" s="16"/>
      <c r="BD912" s="16"/>
      <c r="BE912" s="16"/>
      <c r="BF912" s="16"/>
      <c r="BG912" s="16"/>
      <c r="BH912" s="16"/>
      <c r="BI912" s="16"/>
      <c r="BJ912" s="16"/>
      <c r="BK912" s="16"/>
      <c r="BL912" s="16"/>
      <c r="BM912" s="16"/>
      <c r="BN912" s="16"/>
      <c r="BO912" s="16"/>
      <c r="BP912" s="16"/>
      <c r="BQ912" s="16"/>
      <c r="BR912" s="16"/>
      <c r="BS912" s="16"/>
      <c r="BT912" s="16"/>
      <c r="BU912" s="16"/>
      <c r="BV912" s="16"/>
      <c r="BW912" s="16"/>
      <c r="BX912" s="16"/>
      <c r="BY912" s="16"/>
      <c r="BZ912" s="16"/>
      <c r="CA912" s="16"/>
      <c r="CB912" s="16"/>
      <c r="CC912" s="16"/>
      <c r="CD912" s="16"/>
      <c r="CE912" s="16"/>
      <c r="CF912" s="16"/>
      <c r="CG912" s="16"/>
      <c r="CH912" s="16"/>
      <c r="CI912" s="16"/>
      <c r="CJ912" s="16"/>
      <c r="CK912" s="16"/>
      <c r="CL912" s="16"/>
      <c r="CM912" s="16"/>
      <c r="CN912" s="16"/>
      <c r="CO912" s="16"/>
      <c r="CP912" s="16"/>
      <c r="CQ912" s="16"/>
      <c r="CR912" s="16"/>
      <c r="CS912" s="16"/>
      <c r="CT912" s="16"/>
      <c r="CU912" s="16"/>
      <c r="CV912" s="16"/>
      <c r="CW912" s="16"/>
      <c r="CX912" s="16"/>
      <c r="CY912" s="16"/>
      <c r="CZ912" s="16"/>
      <c r="DA912" s="16"/>
      <c r="DB912" s="16"/>
      <c r="DC912" s="16"/>
      <c r="DD912" s="16"/>
      <c r="DE912" s="16"/>
      <c r="DF912" s="16"/>
      <c r="DG912" s="16"/>
      <c r="DH912" s="16"/>
      <c r="DI912" s="16"/>
      <c r="DJ912" s="16"/>
      <c r="DK912" s="16"/>
      <c r="LK912" t="s">
        <v>16</v>
      </c>
      <c r="LL912">
        <v>12</v>
      </c>
      <c r="LM912" t="s">
        <v>12</v>
      </c>
    </row>
    <row r="913" spans="1:325" ht="15.75" thickBot="1" x14ac:dyDescent="0.3">
      <c r="A913" s="9" t="s">
        <v>12</v>
      </c>
      <c r="B913" s="10" t="s">
        <v>64</v>
      </c>
      <c r="C913" s="10" t="s">
        <v>14</v>
      </c>
      <c r="D913" s="11">
        <v>44194.324999999997</v>
      </c>
      <c r="E913" s="11">
        <f t="shared" si="40"/>
        <v>44133</v>
      </c>
      <c r="F913" s="11">
        <f>DATE(YEAR($E913),MONTH($E913),DAY($E913)+$LL913*30.4/10000)</f>
        <v>45045</v>
      </c>
      <c r="G913" s="11">
        <f>DATE(YEAR($F913),MONTH($F913),DAY($F913)+$LL913*30.4/10000)</f>
        <v>45957</v>
      </c>
      <c r="H913" s="11">
        <f>DATE(YEAR($G913),MONTH($G913),DAY($G913)+$LL913*30.4/10000)</f>
        <v>46869</v>
      </c>
      <c r="I913" s="11">
        <f>DATE(YEAR($H913),MONTH($H913),DAY($H913)+$LL913*30.4/10000)</f>
        <v>47781</v>
      </c>
      <c r="J913" s="12">
        <f>DATE(YEAR($I913),MONTH($I913),DAY($I913)+$LL913*30.4/10000)</f>
        <v>48693</v>
      </c>
      <c r="K913" s="15"/>
      <c r="L913" s="16"/>
      <c r="M913" s="16"/>
      <c r="N913" s="16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  <c r="AF913" s="16"/>
      <c r="AG913" s="16"/>
      <c r="AH913" s="16"/>
      <c r="AI913" s="16"/>
      <c r="AJ913" s="16"/>
      <c r="AK913" s="16"/>
      <c r="AL913" s="16"/>
      <c r="AM913" s="16"/>
      <c r="AN913" s="16"/>
      <c r="AO913" s="16"/>
      <c r="AP913" s="16"/>
      <c r="AQ913" s="16"/>
      <c r="AR913" s="16"/>
      <c r="AS913" s="16"/>
      <c r="AT913" s="16"/>
      <c r="AU913" s="16"/>
      <c r="AV913" s="16"/>
      <c r="AW913" s="16"/>
      <c r="AX913" s="16"/>
      <c r="AY913" s="16"/>
      <c r="AZ913" s="16">
        <v>1</v>
      </c>
      <c r="BA913" s="16"/>
      <c r="BB913" s="16"/>
      <c r="BC913" s="16"/>
      <c r="BD913" s="16"/>
      <c r="BE913" s="16"/>
      <c r="BF913" s="16"/>
      <c r="BG913" s="16"/>
      <c r="BH913" s="16"/>
      <c r="BI913" s="16"/>
      <c r="BJ913" s="16"/>
      <c r="BK913" s="16"/>
      <c r="BL913" s="16"/>
      <c r="BM913" s="16"/>
      <c r="BN913" s="16"/>
      <c r="BO913" s="16"/>
      <c r="BP913" s="16"/>
      <c r="BQ913" s="16"/>
      <c r="BR913" s="16"/>
      <c r="BS913" s="16"/>
      <c r="BT913" s="16"/>
      <c r="BU913" s="16"/>
      <c r="BV913" s="16"/>
      <c r="BW913" s="16"/>
      <c r="BX913" s="16"/>
      <c r="BY913" s="16"/>
      <c r="BZ913" s="16"/>
      <c r="CA913" s="16"/>
      <c r="CB913" s="16"/>
      <c r="CC913" s="16"/>
      <c r="CD913" s="16"/>
      <c r="CE913" s="16"/>
      <c r="CF913" s="16"/>
      <c r="CG913" s="16"/>
      <c r="CH913" s="16"/>
      <c r="CI913" s="16"/>
      <c r="CJ913" s="16"/>
      <c r="CK913" s="16"/>
      <c r="CL913" s="16"/>
      <c r="CM913" s="16"/>
      <c r="CN913" s="16"/>
      <c r="CO913" s="16"/>
      <c r="CP913" s="16"/>
      <c r="CQ913" s="16"/>
      <c r="CR913" s="16"/>
      <c r="CS913" s="16"/>
      <c r="CT913" s="16"/>
      <c r="CU913" s="16"/>
      <c r="CV913" s="16"/>
      <c r="CW913" s="16"/>
      <c r="CX913" s="16"/>
      <c r="CY913" s="16"/>
      <c r="CZ913" s="16"/>
      <c r="DA913" s="16"/>
      <c r="DB913" s="16"/>
      <c r="DC913" s="16"/>
      <c r="DD913" s="16"/>
      <c r="DE913" s="16"/>
      <c r="DF913" s="16"/>
      <c r="DG913" s="16"/>
      <c r="DH913" s="16"/>
      <c r="DI913" s="16"/>
      <c r="DJ913" s="16"/>
      <c r="DK913" s="16"/>
      <c r="LK913" t="s">
        <v>15</v>
      </c>
      <c r="LL913">
        <v>300000</v>
      </c>
      <c r="LM913" t="s">
        <v>12</v>
      </c>
    </row>
    <row r="914" spans="1:325" ht="15.75" thickBot="1" x14ac:dyDescent="0.3">
      <c r="A914" s="9" t="s">
        <v>12</v>
      </c>
      <c r="B914" s="10" t="s">
        <v>64</v>
      </c>
      <c r="C914" s="10" t="s">
        <v>14</v>
      </c>
      <c r="D914" s="11">
        <v>47555.586111111108</v>
      </c>
      <c r="E914" s="11">
        <f t="shared" si="40"/>
        <v>47496</v>
      </c>
      <c r="F914" s="11">
        <f>DATE(YEAR($E914)+$LL914,MONTH($E914),DAY($E914))</f>
        <v>51879</v>
      </c>
      <c r="G914" s="11">
        <f>DATE(YEAR($F914)+$LL914,MONTH($F914),DAY($F914))</f>
        <v>56262</v>
      </c>
      <c r="H914" s="11">
        <f>DATE(YEAR($G914)+$LL914,MONTH($G914),DAY($G914))</f>
        <v>60645</v>
      </c>
      <c r="I914" s="11">
        <f>DATE(YEAR($H914)+$LL914,MONTH($H914),DAY($H914))</f>
        <v>65028</v>
      </c>
      <c r="J914" s="12">
        <f>DATE(YEAR($I914)+$LL914,MONTH($I914),DAY($I914))</f>
        <v>69411</v>
      </c>
      <c r="K914" s="15"/>
      <c r="L914" s="16"/>
      <c r="M914" s="16"/>
      <c r="N914" s="16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  <c r="AF914" s="16"/>
      <c r="AG914" s="16"/>
      <c r="AH914" s="16"/>
      <c r="AI914" s="16"/>
      <c r="AJ914" s="16"/>
      <c r="AK914" s="16"/>
      <c r="AL914" s="16"/>
      <c r="AM914" s="16"/>
      <c r="AN914" s="16"/>
      <c r="AO914" s="16"/>
      <c r="AP914" s="16"/>
      <c r="AQ914" s="16"/>
      <c r="AR914" s="16"/>
      <c r="AS914" s="16"/>
      <c r="AT914" s="16"/>
      <c r="AU914" s="16"/>
      <c r="AV914" s="16"/>
      <c r="AW914" s="16"/>
      <c r="AX914" s="16"/>
      <c r="AY914" s="16"/>
      <c r="AZ914" s="16"/>
      <c r="BA914" s="16"/>
      <c r="BB914" s="16"/>
      <c r="BC914" s="16"/>
      <c r="BD914" s="16"/>
      <c r="BE914" s="16"/>
      <c r="BF914" s="16"/>
      <c r="BG914" s="16"/>
      <c r="BH914" s="16"/>
      <c r="BI914" s="16"/>
      <c r="BJ914" s="16"/>
      <c r="BK914" s="16"/>
      <c r="BL914" s="16"/>
      <c r="BM914" s="16"/>
      <c r="BN914" s="16"/>
      <c r="BO914" s="16"/>
      <c r="BP914" s="16"/>
      <c r="BQ914" s="16"/>
      <c r="BR914" s="16"/>
      <c r="BS914" s="16"/>
      <c r="BT914" s="16"/>
      <c r="BU914" s="16"/>
      <c r="BV914" s="16"/>
      <c r="BW914" s="16"/>
      <c r="BX914" s="16"/>
      <c r="BY914" s="16"/>
      <c r="BZ914" s="16"/>
      <c r="CA914" s="16"/>
      <c r="CB914" s="16"/>
      <c r="CC914" s="16"/>
      <c r="CD914" s="16"/>
      <c r="CE914" s="16"/>
      <c r="CF914" s="16"/>
      <c r="CG914" s="16"/>
      <c r="CH914" s="16"/>
      <c r="CI914" s="16"/>
      <c r="CJ914" s="16"/>
      <c r="CK914" s="16"/>
      <c r="CL914" s="16"/>
      <c r="CM914" s="16"/>
      <c r="CN914" s="16"/>
      <c r="CO914" s="16"/>
      <c r="CP914" s="16"/>
      <c r="CQ914" s="16"/>
      <c r="CR914" s="16"/>
      <c r="CS914" s="16"/>
      <c r="CT914" s="16"/>
      <c r="CU914" s="16"/>
      <c r="CV914" s="16"/>
      <c r="CW914" s="16"/>
      <c r="CX914" s="16"/>
      <c r="CY914" s="16"/>
      <c r="CZ914" s="16"/>
      <c r="DA914" s="16"/>
      <c r="DB914" s="16"/>
      <c r="DC914" s="16"/>
      <c r="DD914" s="16"/>
      <c r="DE914" s="16"/>
      <c r="DF914" s="16"/>
      <c r="DG914" s="16"/>
      <c r="DH914" s="16"/>
      <c r="DI914" s="16"/>
      <c r="DJ914" s="16"/>
      <c r="DK914" s="16"/>
      <c r="LK914" t="s">
        <v>16</v>
      </c>
      <c r="LL914">
        <v>12</v>
      </c>
      <c r="LM914" t="s">
        <v>12</v>
      </c>
    </row>
    <row r="915" spans="1:325" ht="15.75" thickBot="1" x14ac:dyDescent="0.3">
      <c r="A915" s="9" t="s">
        <v>12</v>
      </c>
      <c r="B915" s="10" t="s">
        <v>64</v>
      </c>
      <c r="C915" s="10" t="s">
        <v>30</v>
      </c>
      <c r="D915" s="11">
        <v>44005.129861111112</v>
      </c>
      <c r="E915" s="11">
        <f>DATE(YEAR($D915),MONTH($D915),DAY($D915)-7)</f>
        <v>43998</v>
      </c>
      <c r="F915" s="11">
        <f>DATE(YEAR($E915),MONTH($E915)+$LL915,DAY($E915))</f>
        <v>44393</v>
      </c>
      <c r="G915" s="11">
        <f>DATE(YEAR($F915),MONTH($F915)+$LL915,DAY($F915))</f>
        <v>44789</v>
      </c>
      <c r="H915" s="11">
        <f>DATE(YEAR($G915),MONTH($G915)+$LL915,DAY($G915))</f>
        <v>45185</v>
      </c>
      <c r="I915" s="11">
        <f>DATE(YEAR($H915),MONTH($H915)+$LL915,DAY($H915))</f>
        <v>45581</v>
      </c>
      <c r="J915" s="12">
        <f>DATE(YEAR($I915),MONTH($I915)+$LL915,DAY($I915))</f>
        <v>45977</v>
      </c>
      <c r="K915" s="15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  <c r="AF915" s="16"/>
      <c r="AG915" s="16">
        <v>1</v>
      </c>
      <c r="AH915" s="16"/>
      <c r="AI915" s="16"/>
      <c r="AJ915" s="16"/>
      <c r="AK915" s="16"/>
      <c r="AL915" s="16"/>
      <c r="AM915" s="16"/>
      <c r="AN915" s="16"/>
      <c r="AO915" s="16"/>
      <c r="AP915" s="16"/>
      <c r="AQ915" s="16"/>
      <c r="AR915" s="16"/>
      <c r="AS915" s="16"/>
      <c r="AT915" s="16"/>
      <c r="AU915" s="16"/>
      <c r="AV915" s="16"/>
      <c r="AW915" s="16"/>
      <c r="AX915" s="16"/>
      <c r="AY915" s="16"/>
      <c r="AZ915" s="16"/>
      <c r="BA915" s="16"/>
      <c r="BB915" s="16"/>
      <c r="BC915" s="16"/>
      <c r="BD915" s="16"/>
      <c r="BE915" s="16"/>
      <c r="BF915" s="16"/>
      <c r="BG915" s="16"/>
      <c r="BH915" s="16"/>
      <c r="BI915" s="16"/>
      <c r="BJ915" s="16"/>
      <c r="BK915" s="16"/>
      <c r="BL915" s="16"/>
      <c r="BM915" s="16"/>
      <c r="BN915" s="16"/>
      <c r="BO915" s="16"/>
      <c r="BP915" s="16"/>
      <c r="BQ915" s="16"/>
      <c r="BR915" s="16"/>
      <c r="BS915" s="16"/>
      <c r="BT915" s="16"/>
      <c r="BU915" s="16"/>
      <c r="BV915" s="16"/>
      <c r="BW915" s="16"/>
      <c r="BX915" s="16"/>
      <c r="BY915" s="16"/>
      <c r="BZ915" s="16"/>
      <c r="CA915" s="16"/>
      <c r="CB915" s="16"/>
      <c r="CC915" s="16"/>
      <c r="CD915" s="16"/>
      <c r="CE915" s="16"/>
      <c r="CF915" s="16"/>
      <c r="CG915" s="16"/>
      <c r="CH915" s="16"/>
      <c r="CI915" s="16"/>
      <c r="CJ915" s="16"/>
      <c r="CK915" s="16">
        <v>1</v>
      </c>
      <c r="CL915" s="16"/>
      <c r="CM915" s="16"/>
      <c r="CN915" s="16"/>
      <c r="CO915" s="16"/>
      <c r="CP915" s="16"/>
      <c r="CQ915" s="16"/>
      <c r="CR915" s="16"/>
      <c r="CS915" s="16"/>
      <c r="CT915" s="16"/>
      <c r="CU915" s="16"/>
      <c r="CV915" s="16"/>
      <c r="CW915" s="16"/>
      <c r="CX915" s="16"/>
      <c r="CY915" s="16"/>
      <c r="CZ915" s="16"/>
      <c r="DA915" s="16"/>
      <c r="DB915" s="16"/>
      <c r="DC915" s="16"/>
      <c r="DD915" s="16"/>
      <c r="DE915" s="16"/>
      <c r="DF915" s="16"/>
      <c r="DG915" s="16"/>
      <c r="DH915" s="16"/>
      <c r="DI915" s="16"/>
      <c r="DJ915" s="16"/>
      <c r="DK915" s="16"/>
      <c r="LK915" t="s">
        <v>18</v>
      </c>
      <c r="LL915">
        <v>13</v>
      </c>
      <c r="LM915" t="s">
        <v>12</v>
      </c>
    </row>
    <row r="916" spans="1:325" ht="15.75" thickBot="1" x14ac:dyDescent="0.3">
      <c r="A916" s="9" t="s">
        <v>12</v>
      </c>
      <c r="B916" s="10" t="s">
        <v>64</v>
      </c>
      <c r="C916" s="10" t="s">
        <v>31</v>
      </c>
      <c r="D916" s="11">
        <v>46599.638194444444</v>
      </c>
      <c r="E916" s="11">
        <f t="shared" ref="E916:E924" si="41">DATE(YEAR($D916),MONTH($D916)-1,DAY($D916))</f>
        <v>46569</v>
      </c>
      <c r="F916" s="11">
        <f>DATE(YEAR($E916),MONTH($E916),DAY($E916)+$LL916/10)</f>
        <v>48669</v>
      </c>
      <c r="G916" s="11">
        <f>DATE(YEAR($F916),MONTH($F916),DAY($F916)+$LL916/10)</f>
        <v>50769</v>
      </c>
      <c r="H916" s="11">
        <f>DATE(YEAR($G916),MONTH($G916),DAY($G916)+$LL916/10)</f>
        <v>52869</v>
      </c>
      <c r="I916" s="11">
        <f>DATE(YEAR($H916),MONTH($H916),DAY($H916)+$LL916/10)</f>
        <v>54969</v>
      </c>
      <c r="J916" s="12">
        <f>DATE(YEAR($I916),MONTH($I916),DAY($I916)+$LL916/10)</f>
        <v>57069</v>
      </c>
      <c r="K916" s="15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  <c r="AF916" s="16"/>
      <c r="AG916" s="16"/>
      <c r="AH916" s="16"/>
      <c r="AI916" s="16"/>
      <c r="AJ916" s="16"/>
      <c r="AK916" s="16"/>
      <c r="AL916" s="16"/>
      <c r="AM916" s="16"/>
      <c r="AN916" s="16"/>
      <c r="AO916" s="16"/>
      <c r="AP916" s="16"/>
      <c r="AQ916" s="16"/>
      <c r="AR916" s="16"/>
      <c r="AS916" s="16"/>
      <c r="AT916" s="16"/>
      <c r="AU916" s="16"/>
      <c r="AV916" s="16"/>
      <c r="AW916" s="16"/>
      <c r="AX916" s="16"/>
      <c r="AY916" s="16"/>
      <c r="AZ916" s="16"/>
      <c r="BA916" s="16"/>
      <c r="BB916" s="16"/>
      <c r="BC916" s="16"/>
      <c r="BD916" s="16"/>
      <c r="BE916" s="16"/>
      <c r="BF916" s="16"/>
      <c r="BG916" s="16"/>
      <c r="BH916" s="16"/>
      <c r="BI916" s="16"/>
      <c r="BJ916" s="16"/>
      <c r="BK916" s="16"/>
      <c r="BL916" s="16"/>
      <c r="BM916" s="16"/>
      <c r="BN916" s="16"/>
      <c r="BO916" s="16"/>
      <c r="BP916" s="16"/>
      <c r="BQ916" s="16"/>
      <c r="BR916" s="16"/>
      <c r="BS916" s="16"/>
      <c r="BT916" s="16"/>
      <c r="BU916" s="16"/>
      <c r="BV916" s="16"/>
      <c r="BW916" s="16"/>
      <c r="BX916" s="16"/>
      <c r="BY916" s="16"/>
      <c r="BZ916" s="16"/>
      <c r="CA916" s="16"/>
      <c r="CB916" s="16"/>
      <c r="CC916" s="16"/>
      <c r="CD916" s="16"/>
      <c r="CE916" s="16"/>
      <c r="CF916" s="16"/>
      <c r="CG916" s="16"/>
      <c r="CH916" s="16"/>
      <c r="CI916" s="16"/>
      <c r="CJ916" s="16"/>
      <c r="CK916" s="16"/>
      <c r="CL916" s="16"/>
      <c r="CM916" s="16"/>
      <c r="CN916" s="16"/>
      <c r="CO916" s="16"/>
      <c r="CP916" s="16"/>
      <c r="CQ916" s="16"/>
      <c r="CR916" s="16"/>
      <c r="CS916" s="16"/>
      <c r="CT916" s="16"/>
      <c r="CU916" s="16"/>
      <c r="CV916" s="16"/>
      <c r="CW916" s="16"/>
      <c r="CX916" s="16"/>
      <c r="CY916" s="16"/>
      <c r="CZ916" s="16"/>
      <c r="DA916" s="16"/>
      <c r="DB916" s="16"/>
      <c r="DC916" s="16"/>
      <c r="DD916" s="16"/>
      <c r="DE916" s="16"/>
      <c r="DF916" s="16"/>
      <c r="DG916" s="16"/>
      <c r="DH916" s="16"/>
      <c r="DI916" s="16"/>
      <c r="DJ916" s="16"/>
      <c r="DK916" s="16"/>
      <c r="LK916" t="s">
        <v>21</v>
      </c>
      <c r="LL916">
        <v>21000</v>
      </c>
      <c r="LM916" t="s">
        <v>12</v>
      </c>
    </row>
    <row r="917" spans="1:325" ht="15.75" thickBot="1" x14ac:dyDescent="0.3">
      <c r="A917" s="9" t="s">
        <v>12</v>
      </c>
      <c r="B917" s="10" t="s">
        <v>64</v>
      </c>
      <c r="C917" s="10" t="s">
        <v>24</v>
      </c>
      <c r="D917" s="11">
        <v>46575.168749999997</v>
      </c>
      <c r="E917" s="11">
        <f t="shared" si="41"/>
        <v>46545</v>
      </c>
      <c r="F917" s="11">
        <f>DATE(YEAR($E917),MONTH($E917),DAY($E917)+$LL917*30.4/10000)</f>
        <v>50193</v>
      </c>
      <c r="G917" s="11">
        <f>DATE(YEAR($F917),MONTH($F917),DAY($F917)+$LL917*30.4/10000)</f>
        <v>53841</v>
      </c>
      <c r="H917" s="11">
        <f>DATE(YEAR($G917),MONTH($G917),DAY($G917)+$LL917*30.4/10000)</f>
        <v>57489</v>
      </c>
      <c r="I917" s="11">
        <f>DATE(YEAR($H917),MONTH($H917),DAY($H917)+$LL917*30.4/10000)</f>
        <v>61137</v>
      </c>
      <c r="J917" s="12">
        <f>DATE(YEAR($I917),MONTH($I917),DAY($I917)+$LL917*30.4/10000)</f>
        <v>64785</v>
      </c>
      <c r="K917" s="15"/>
      <c r="L917" s="16"/>
      <c r="M917" s="16"/>
      <c r="N917" s="16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  <c r="AF917" s="16"/>
      <c r="AG917" s="16"/>
      <c r="AH917" s="16"/>
      <c r="AI917" s="16"/>
      <c r="AJ917" s="16"/>
      <c r="AK917" s="16"/>
      <c r="AL917" s="16"/>
      <c r="AM917" s="16"/>
      <c r="AN917" s="16"/>
      <c r="AO917" s="16"/>
      <c r="AP917" s="16"/>
      <c r="AQ917" s="16"/>
      <c r="AR917" s="16"/>
      <c r="AS917" s="16"/>
      <c r="AT917" s="16"/>
      <c r="AU917" s="16"/>
      <c r="AV917" s="16"/>
      <c r="AW917" s="16"/>
      <c r="AX917" s="16"/>
      <c r="AY917" s="16"/>
      <c r="AZ917" s="16"/>
      <c r="BA917" s="16"/>
      <c r="BB917" s="16"/>
      <c r="BC917" s="16"/>
      <c r="BD917" s="16"/>
      <c r="BE917" s="16"/>
      <c r="BF917" s="16"/>
      <c r="BG917" s="16"/>
      <c r="BH917" s="16"/>
      <c r="BI917" s="16"/>
      <c r="BJ917" s="16"/>
      <c r="BK917" s="16"/>
      <c r="BL917" s="16"/>
      <c r="BM917" s="16"/>
      <c r="BN917" s="16"/>
      <c r="BO917" s="16"/>
      <c r="BP917" s="16"/>
      <c r="BQ917" s="16"/>
      <c r="BR917" s="16"/>
      <c r="BS917" s="16"/>
      <c r="BT917" s="16"/>
      <c r="BU917" s="16"/>
      <c r="BV917" s="16"/>
      <c r="BW917" s="16"/>
      <c r="BX917" s="16"/>
      <c r="BY917" s="16"/>
      <c r="BZ917" s="16"/>
      <c r="CA917" s="16"/>
      <c r="CB917" s="16"/>
      <c r="CC917" s="16"/>
      <c r="CD917" s="16"/>
      <c r="CE917" s="16"/>
      <c r="CF917" s="16"/>
      <c r="CG917" s="16"/>
      <c r="CH917" s="16"/>
      <c r="CI917" s="16"/>
      <c r="CJ917" s="16"/>
      <c r="CK917" s="16"/>
      <c r="CL917" s="16"/>
      <c r="CM917" s="16"/>
      <c r="CN917" s="16"/>
      <c r="CO917" s="16"/>
      <c r="CP917" s="16"/>
      <c r="CQ917" s="16"/>
      <c r="CR917" s="16"/>
      <c r="CS917" s="16"/>
      <c r="CT917" s="16"/>
      <c r="CU917" s="16"/>
      <c r="CV917" s="16"/>
      <c r="CW917" s="16"/>
      <c r="CX917" s="16"/>
      <c r="CY917" s="16"/>
      <c r="CZ917" s="16"/>
      <c r="DA917" s="16"/>
      <c r="DB917" s="16"/>
      <c r="DC917" s="16"/>
      <c r="DD917" s="16"/>
      <c r="DE917" s="16"/>
      <c r="DF917" s="16"/>
      <c r="DG917" s="16"/>
      <c r="DH917" s="16"/>
      <c r="DI917" s="16"/>
      <c r="DJ917" s="16"/>
      <c r="DK917" s="16"/>
      <c r="LK917" t="s">
        <v>15</v>
      </c>
      <c r="LL917">
        <v>1200000</v>
      </c>
      <c r="LM917" t="s">
        <v>12</v>
      </c>
    </row>
    <row r="918" spans="1:325" ht="15.75" thickBot="1" x14ac:dyDescent="0.3">
      <c r="A918" s="9" t="s">
        <v>12</v>
      </c>
      <c r="B918" s="10" t="s">
        <v>64</v>
      </c>
      <c r="C918" s="10" t="s">
        <v>25</v>
      </c>
      <c r="D918" s="11">
        <v>43920.673611111109</v>
      </c>
      <c r="E918" s="11">
        <f t="shared" si="41"/>
        <v>43891</v>
      </c>
      <c r="F918" s="11">
        <f>DATE(YEAR($E918),MONTH($E918),DAY($E918)+$LL918*30.4/10000)</f>
        <v>44620</v>
      </c>
      <c r="G918" s="11">
        <f>DATE(YEAR($F918),MONTH($F918),DAY($F918)+$LL918*30.4/10000)</f>
        <v>45349</v>
      </c>
      <c r="H918" s="11">
        <f>DATE(YEAR($G918),MONTH($G918),DAY($G918)+$LL918*30.4/10000)</f>
        <v>46078</v>
      </c>
      <c r="I918" s="11">
        <f>DATE(YEAR($H918),MONTH($H918),DAY($H918)+$LL918*30.4/10000)</f>
        <v>46807</v>
      </c>
      <c r="J918" s="12">
        <f>DATE(YEAR($I918),MONTH($I918),DAY($I918)+$LL918*30.4/10000)</f>
        <v>47536</v>
      </c>
      <c r="K918" s="15"/>
      <c r="L918" s="16"/>
      <c r="M918" s="16"/>
      <c r="N918" s="16"/>
      <c r="O918" s="16"/>
      <c r="P918" s="16"/>
      <c r="Q918" s="16">
        <v>1</v>
      </c>
      <c r="R918" s="16"/>
      <c r="S918" s="16"/>
      <c r="T918" s="16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  <c r="AF918" s="16"/>
      <c r="AG918" s="16"/>
      <c r="AH918" s="16"/>
      <c r="AI918" s="16"/>
      <c r="AJ918" s="16"/>
      <c r="AK918" s="16"/>
      <c r="AL918" s="16"/>
      <c r="AM918" s="16"/>
      <c r="AN918" s="16"/>
      <c r="AO918" s="16"/>
      <c r="AP918" s="16"/>
      <c r="AQ918" s="16"/>
      <c r="AR918" s="16"/>
      <c r="AS918" s="16"/>
      <c r="AT918" s="16"/>
      <c r="AU918" s="16"/>
      <c r="AV918" s="16"/>
      <c r="AW918" s="16"/>
      <c r="AX918" s="16"/>
      <c r="AY918" s="16"/>
      <c r="AZ918" s="16"/>
      <c r="BA918" s="16"/>
      <c r="BB918" s="16"/>
      <c r="BC918" s="16"/>
      <c r="BD918" s="16"/>
      <c r="BE918" s="16"/>
      <c r="BF918" s="16"/>
      <c r="BG918" s="16"/>
      <c r="BH918" s="16"/>
      <c r="BI918" s="16"/>
      <c r="BJ918" s="16"/>
      <c r="BK918" s="16"/>
      <c r="BL918" s="16"/>
      <c r="BM918" s="16"/>
      <c r="BN918" s="16"/>
      <c r="BO918" s="16"/>
      <c r="BP918" s="16"/>
      <c r="BQ918" s="16"/>
      <c r="BR918" s="16"/>
      <c r="BS918" s="16"/>
      <c r="BT918" s="16"/>
      <c r="BU918" s="16"/>
      <c r="BV918" s="16"/>
      <c r="BW918" s="16"/>
      <c r="BX918" s="16"/>
      <c r="BY918" s="16"/>
      <c r="BZ918" s="16"/>
      <c r="CA918" s="16"/>
      <c r="CB918" s="16"/>
      <c r="CC918" s="16"/>
      <c r="CD918" s="16"/>
      <c r="CE918" s="16"/>
      <c r="CF918" s="16"/>
      <c r="CG918" s="16"/>
      <c r="CH918" s="16"/>
      <c r="CI918" s="16"/>
      <c r="CJ918" s="16"/>
      <c r="CK918" s="16"/>
      <c r="CL918" s="16"/>
      <c r="CM918" s="16"/>
      <c r="CN918" s="16"/>
      <c r="CO918" s="16"/>
      <c r="CP918" s="16"/>
      <c r="CQ918" s="16"/>
      <c r="CR918" s="16"/>
      <c r="CS918" s="16"/>
      <c r="CT918" s="16"/>
      <c r="CU918" s="16"/>
      <c r="CV918" s="16"/>
      <c r="CW918" s="16"/>
      <c r="CX918" s="16"/>
      <c r="CY918" s="16"/>
      <c r="CZ918" s="16"/>
      <c r="DA918" s="16"/>
      <c r="DB918" s="16"/>
      <c r="DC918" s="16"/>
      <c r="DD918" s="16"/>
      <c r="DE918" s="16"/>
      <c r="DF918" s="16"/>
      <c r="DG918" s="16"/>
      <c r="DH918" s="16"/>
      <c r="DI918" s="16"/>
      <c r="DJ918" s="16"/>
      <c r="DK918" s="16"/>
      <c r="LK918" t="s">
        <v>15</v>
      </c>
      <c r="LL918">
        <v>240000</v>
      </c>
      <c r="LM918" t="s">
        <v>12</v>
      </c>
    </row>
    <row r="919" spans="1:325" ht="15.75" thickBot="1" x14ac:dyDescent="0.3">
      <c r="A919" s="9" t="s">
        <v>12</v>
      </c>
      <c r="B919" s="10" t="s">
        <v>64</v>
      </c>
      <c r="C919" s="10" t="s">
        <v>26</v>
      </c>
      <c r="D919" s="11">
        <v>44222.551388888889</v>
      </c>
      <c r="E919" s="11">
        <f t="shared" si="41"/>
        <v>44191</v>
      </c>
      <c r="F919" s="11">
        <f>DATE(YEAR($E919),MONTH($E919),DAY($E919)+$LL919/10)</f>
        <v>45241</v>
      </c>
      <c r="G919" s="11">
        <f>DATE(YEAR($F919),MONTH($F919),DAY($F919)+$LL919/10)</f>
        <v>46291</v>
      </c>
      <c r="H919" s="11">
        <f>DATE(YEAR($G919),MONTH($G919),DAY($G919)+$LL919/10)</f>
        <v>47341</v>
      </c>
      <c r="I919" s="11">
        <f>DATE(YEAR($H919),MONTH($H919),DAY($H919)+$LL919/10)</f>
        <v>48391</v>
      </c>
      <c r="J919" s="12">
        <f>DATE(YEAR($I919),MONTH($I919),DAY($I919)+$LL919/10)</f>
        <v>49441</v>
      </c>
      <c r="K919" s="15"/>
      <c r="L919" s="16"/>
      <c r="M919" s="16"/>
      <c r="N919" s="16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  <c r="AF919" s="16"/>
      <c r="AG919" s="16"/>
      <c r="AH919" s="16"/>
      <c r="AI919" s="16"/>
      <c r="AJ919" s="16"/>
      <c r="AK919" s="16"/>
      <c r="AL919" s="16"/>
      <c r="AM919" s="16"/>
      <c r="AN919" s="16"/>
      <c r="AO919" s="16"/>
      <c r="AP919" s="16"/>
      <c r="AQ919" s="16"/>
      <c r="AR919" s="16"/>
      <c r="AS919" s="16"/>
      <c r="AT919" s="16"/>
      <c r="AU919" s="16"/>
      <c r="AV919" s="16"/>
      <c r="AW919" s="16"/>
      <c r="AX919" s="16"/>
      <c r="AY919" s="16"/>
      <c r="AZ919" s="16"/>
      <c r="BA919" s="16"/>
      <c r="BB919" s="16"/>
      <c r="BC919" s="16"/>
      <c r="BD919" s="16"/>
      <c r="BE919" s="16"/>
      <c r="BF919" s="16"/>
      <c r="BG919" s="16"/>
      <c r="BH919" s="16">
        <v>1</v>
      </c>
      <c r="BI919" s="16"/>
      <c r="BJ919" s="16"/>
      <c r="BK919" s="16"/>
      <c r="BL919" s="16"/>
      <c r="BM919" s="16"/>
      <c r="BN919" s="16"/>
      <c r="BO919" s="16"/>
      <c r="BP919" s="16"/>
      <c r="BQ919" s="16"/>
      <c r="BR919" s="16"/>
      <c r="BS919" s="16"/>
      <c r="BT919" s="16"/>
      <c r="BU919" s="16"/>
      <c r="BV919" s="16"/>
      <c r="BW919" s="16"/>
      <c r="BX919" s="16"/>
      <c r="BY919" s="16"/>
      <c r="BZ919" s="16"/>
      <c r="CA919" s="16"/>
      <c r="CB919" s="16"/>
      <c r="CC919" s="16"/>
      <c r="CD919" s="16"/>
      <c r="CE919" s="16"/>
      <c r="CF919" s="16"/>
      <c r="CG919" s="16"/>
      <c r="CH919" s="16"/>
      <c r="CI919" s="16"/>
      <c r="CJ919" s="16"/>
      <c r="CK919" s="16"/>
      <c r="CL919" s="16"/>
      <c r="CM919" s="16"/>
      <c r="CN919" s="16"/>
      <c r="CO919" s="16"/>
      <c r="CP919" s="16"/>
      <c r="CQ919" s="16"/>
      <c r="CR919" s="16"/>
      <c r="CS919" s="16"/>
      <c r="CT919" s="16"/>
      <c r="CU919" s="16"/>
      <c r="CV919" s="16"/>
      <c r="CW919" s="16"/>
      <c r="CX919" s="16"/>
      <c r="CY919" s="16"/>
      <c r="CZ919" s="16"/>
      <c r="DA919" s="16"/>
      <c r="DB919" s="16"/>
      <c r="DC919" s="16"/>
      <c r="DD919" s="16"/>
      <c r="DE919" s="16"/>
      <c r="DF919" s="16"/>
      <c r="DG919" s="16"/>
      <c r="DH919" s="16"/>
      <c r="DI919" s="16"/>
      <c r="DJ919" s="16"/>
      <c r="DK919" s="16"/>
      <c r="LK919" t="s">
        <v>21</v>
      </c>
      <c r="LL919">
        <v>10500</v>
      </c>
      <c r="LM919" t="s">
        <v>12</v>
      </c>
    </row>
    <row r="920" spans="1:325" ht="15.75" thickBot="1" x14ac:dyDescent="0.3">
      <c r="A920" s="9" t="s">
        <v>12</v>
      </c>
      <c r="B920" s="10" t="s">
        <v>64</v>
      </c>
      <c r="C920" s="10" t="s">
        <v>26</v>
      </c>
      <c r="D920" s="11">
        <v>45025.043055555558</v>
      </c>
      <c r="E920" s="11">
        <f t="shared" si="41"/>
        <v>44994</v>
      </c>
      <c r="F920" s="11">
        <f>DATE(YEAR($E920),MONTH($E920),DAY($E920)+$LL920/10)</f>
        <v>46044</v>
      </c>
      <c r="G920" s="11">
        <f>DATE(YEAR($F920),MONTH($F920),DAY($F920)+$LL920/10)</f>
        <v>47094</v>
      </c>
      <c r="H920" s="11">
        <f>DATE(YEAR($G920),MONTH($G920),DAY($G920)+$LL920/10)</f>
        <v>48144</v>
      </c>
      <c r="I920" s="11">
        <f>DATE(YEAR($H920),MONTH($H920),DAY($H920)+$LL920/10)</f>
        <v>49194</v>
      </c>
      <c r="J920" s="12">
        <f>DATE(YEAR($I920),MONTH($I920),DAY($I920)+$LL920/10)</f>
        <v>50244</v>
      </c>
      <c r="K920" s="15"/>
      <c r="L920" s="16"/>
      <c r="M920" s="16"/>
      <c r="N920" s="16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  <c r="AF920" s="16"/>
      <c r="AG920" s="16"/>
      <c r="AH920" s="16"/>
      <c r="AI920" s="16"/>
      <c r="AJ920" s="16"/>
      <c r="AK920" s="16"/>
      <c r="AL920" s="16"/>
      <c r="AM920" s="16"/>
      <c r="AN920" s="16"/>
      <c r="AO920" s="16"/>
      <c r="AP920" s="16"/>
      <c r="AQ920" s="16"/>
      <c r="AR920" s="16"/>
      <c r="AS920" s="16"/>
      <c r="AT920" s="16"/>
      <c r="AU920" s="16"/>
      <c r="AV920" s="16"/>
      <c r="AW920" s="16"/>
      <c r="AX920" s="16"/>
      <c r="AY920" s="16"/>
      <c r="AZ920" s="16"/>
      <c r="BA920" s="16"/>
      <c r="BB920" s="16"/>
      <c r="BC920" s="16"/>
      <c r="BD920" s="16"/>
      <c r="BE920" s="16"/>
      <c r="BF920" s="16"/>
      <c r="BG920" s="16"/>
      <c r="BH920" s="16"/>
      <c r="BI920" s="16"/>
      <c r="BJ920" s="16"/>
      <c r="BK920" s="16"/>
      <c r="BL920" s="16"/>
      <c r="BM920" s="16"/>
      <c r="BN920" s="16"/>
      <c r="BO920" s="16"/>
      <c r="BP920" s="16"/>
      <c r="BQ920" s="16"/>
      <c r="BR920" s="16"/>
      <c r="BS920" s="16"/>
      <c r="BT920" s="16"/>
      <c r="BU920" s="16"/>
      <c r="BV920" s="16"/>
      <c r="BW920" s="16"/>
      <c r="BX920" s="16"/>
      <c r="BY920" s="16"/>
      <c r="BZ920" s="16"/>
      <c r="CA920" s="16"/>
      <c r="CB920" s="16"/>
      <c r="CC920" s="16"/>
      <c r="CD920" s="16"/>
      <c r="CE920" s="16"/>
      <c r="CF920" s="16"/>
      <c r="CG920" s="16"/>
      <c r="CH920" s="16"/>
      <c r="CI920" s="16"/>
      <c r="CJ920" s="16"/>
      <c r="CK920" s="16"/>
      <c r="CL920" s="16"/>
      <c r="CM920" s="16"/>
      <c r="CN920" s="16"/>
      <c r="CO920" s="16"/>
      <c r="CP920" s="16"/>
      <c r="CQ920" s="16"/>
      <c r="CR920" s="16"/>
      <c r="CS920" s="16"/>
      <c r="CT920" s="16"/>
      <c r="CU920" s="16"/>
      <c r="CV920" s="16"/>
      <c r="CW920" s="16"/>
      <c r="CX920" s="16"/>
      <c r="CY920" s="16"/>
      <c r="CZ920" s="16"/>
      <c r="DA920" s="16"/>
      <c r="DB920" s="16"/>
      <c r="DC920" s="16"/>
      <c r="DD920" s="16"/>
      <c r="DE920" s="16"/>
      <c r="DF920" s="16"/>
      <c r="DG920" s="16"/>
      <c r="DH920" s="16"/>
      <c r="DI920" s="16"/>
      <c r="DJ920" s="16"/>
      <c r="DK920" s="16"/>
      <c r="LK920" t="s">
        <v>21</v>
      </c>
      <c r="LL920">
        <v>10500</v>
      </c>
      <c r="LM920" t="s">
        <v>12</v>
      </c>
    </row>
    <row r="921" spans="1:325" ht="15.75" thickBot="1" x14ac:dyDescent="0.3">
      <c r="A921" s="9" t="s">
        <v>12</v>
      </c>
      <c r="B921" s="10" t="s">
        <v>64</v>
      </c>
      <c r="C921" s="10" t="s">
        <v>27</v>
      </c>
      <c r="D921" s="11">
        <v>44401.695138888892</v>
      </c>
      <c r="E921" s="11">
        <f t="shared" si="41"/>
        <v>44371</v>
      </c>
      <c r="F921" s="11">
        <f>DATE(YEAR($E921),MONTH($E921),DAY($E921)+$LL921*30.4/650)</f>
        <v>45212</v>
      </c>
      <c r="G921" s="11">
        <f>DATE(YEAR($F921),MONTH($F921),DAY($F921)+$LL921*30.4/650)</f>
        <v>46053</v>
      </c>
      <c r="H921" s="11">
        <f>DATE(YEAR($G921),MONTH($G921),DAY($G921)+$LL921*30.4/650)</f>
        <v>46894</v>
      </c>
      <c r="I921" s="11">
        <f>DATE(YEAR($H921),MONTH($H921),DAY($H921)+$LL921*30.4/650)</f>
        <v>47735</v>
      </c>
      <c r="J921" s="12">
        <f>DATE(YEAR($I921),MONTH($I921),DAY($I921)+$LL921*30.4/650)</f>
        <v>48576</v>
      </c>
      <c r="K921" s="15"/>
      <c r="L921" s="16"/>
      <c r="M921" s="16"/>
      <c r="N921" s="16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  <c r="AF921" s="16"/>
      <c r="AG921" s="16"/>
      <c r="AH921" s="16"/>
      <c r="AI921" s="16"/>
      <c r="AJ921" s="16"/>
      <c r="AK921" s="16"/>
      <c r="AL921" s="16"/>
      <c r="AM921" s="16"/>
      <c r="AN921" s="16"/>
      <c r="AO921" s="16"/>
      <c r="AP921" s="16"/>
      <c r="AQ921" s="16"/>
      <c r="AR921" s="16"/>
      <c r="AS921" s="16"/>
      <c r="AT921" s="16"/>
      <c r="AU921" s="16"/>
      <c r="AV921" s="16"/>
      <c r="AW921" s="16"/>
      <c r="AX921" s="16"/>
      <c r="AY921" s="16"/>
      <c r="AZ921" s="16"/>
      <c r="BA921" s="16"/>
      <c r="BB921" s="16"/>
      <c r="BC921" s="16"/>
      <c r="BD921" s="16"/>
      <c r="BE921" s="16"/>
      <c r="BF921" s="16"/>
      <c r="BG921" s="16"/>
      <c r="BH921" s="16"/>
      <c r="BI921" s="16"/>
      <c r="BJ921" s="16"/>
      <c r="BK921" s="16"/>
      <c r="BL921" s="16"/>
      <c r="BM921" s="16"/>
      <c r="BN921" s="16"/>
      <c r="BO921" s="16"/>
      <c r="BP921" s="16"/>
      <c r="BQ921" s="16"/>
      <c r="BR921" s="16"/>
      <c r="BS921" s="16"/>
      <c r="BT921" s="16"/>
      <c r="BU921" s="16"/>
      <c r="BV921" s="16"/>
      <c r="BW921" s="16"/>
      <c r="BX921" s="16"/>
      <c r="BY921" s="16"/>
      <c r="BZ921" s="16"/>
      <c r="CA921" s="16"/>
      <c r="CB921" s="16"/>
      <c r="CC921" s="16"/>
      <c r="CD921" s="16"/>
      <c r="CE921" s="16"/>
      <c r="CF921" s="16"/>
      <c r="CG921" s="16"/>
      <c r="CH921" s="16">
        <v>1</v>
      </c>
      <c r="CI921" s="16"/>
      <c r="CJ921" s="16"/>
      <c r="CK921" s="16"/>
      <c r="CL921" s="16"/>
      <c r="CM921" s="16"/>
      <c r="CN921" s="16"/>
      <c r="CO921" s="16"/>
      <c r="CP921" s="16"/>
      <c r="CQ921" s="16"/>
      <c r="CR921" s="16"/>
      <c r="CS921" s="16"/>
      <c r="CT921" s="16"/>
      <c r="CU921" s="16"/>
      <c r="CV921" s="16"/>
      <c r="CW921" s="16"/>
      <c r="CX921" s="16"/>
      <c r="CY921" s="16"/>
      <c r="CZ921" s="16"/>
      <c r="DA921" s="16"/>
      <c r="DB921" s="16"/>
      <c r="DC921" s="16"/>
      <c r="DD921" s="16"/>
      <c r="DE921" s="16"/>
      <c r="DF921" s="16"/>
      <c r="DG921" s="16"/>
      <c r="DH921" s="16"/>
      <c r="DI921" s="16"/>
      <c r="DJ921" s="16"/>
      <c r="DK921" s="16"/>
      <c r="LK921" t="s">
        <v>28</v>
      </c>
      <c r="LL921">
        <v>18000</v>
      </c>
      <c r="LM921" t="s">
        <v>12</v>
      </c>
    </row>
    <row r="922" spans="1:325" ht="15.75" thickBot="1" x14ac:dyDescent="0.3">
      <c r="A922" s="9" t="s">
        <v>12</v>
      </c>
      <c r="B922" s="10" t="s">
        <v>64</v>
      </c>
      <c r="C922" s="10" t="s">
        <v>23</v>
      </c>
      <c r="D922" s="11">
        <v>44235.90902777778</v>
      </c>
      <c r="E922" s="11">
        <f t="shared" si="41"/>
        <v>44204</v>
      </c>
      <c r="F922" s="11">
        <f>DATE(YEAR($E922),MONTH($E922),DAY($E922)+$LL922/10)</f>
        <v>44354</v>
      </c>
      <c r="G922" s="11">
        <f>DATE(YEAR($F922),MONTH($F922),DAY($F922)+$LL922/10)</f>
        <v>44504</v>
      </c>
      <c r="H922" s="11">
        <f>DATE(YEAR($G922),MONTH($G922),DAY($G922)+$LL922/10)</f>
        <v>44654</v>
      </c>
      <c r="I922" s="11">
        <f>DATE(YEAR($H922),MONTH($H922),DAY($H922)+$LL922/10)</f>
        <v>44804</v>
      </c>
      <c r="J922" s="12">
        <f>DATE(YEAR($I922),MONTH($I922),DAY($I922)+$LL922/10)</f>
        <v>44954</v>
      </c>
      <c r="K922" s="15"/>
      <c r="L922" s="16"/>
      <c r="M922" s="16"/>
      <c r="N922" s="16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  <c r="AF922" s="16"/>
      <c r="AG922" s="16"/>
      <c r="AH922" s="16"/>
      <c r="AI922" s="16"/>
      <c r="AJ922" s="16"/>
      <c r="AK922" s="16"/>
      <c r="AL922" s="16"/>
      <c r="AM922" s="16"/>
      <c r="AN922" s="16"/>
      <c r="AO922" s="16"/>
      <c r="AP922" s="16"/>
      <c r="AQ922" s="16"/>
      <c r="AR922" s="16"/>
      <c r="AS922" s="16"/>
      <c r="AT922" s="16"/>
      <c r="AU922" s="16"/>
      <c r="AV922" s="16"/>
      <c r="AW922" s="16"/>
      <c r="AX922" s="16"/>
      <c r="AY922" s="16"/>
      <c r="AZ922" s="16"/>
      <c r="BA922" s="16"/>
      <c r="BB922" s="16"/>
      <c r="BC922" s="16"/>
      <c r="BD922" s="16"/>
      <c r="BE922" s="16"/>
      <c r="BF922" s="16"/>
      <c r="BG922" s="16"/>
      <c r="BH922" s="16"/>
      <c r="BI922" s="16"/>
      <c r="BJ922" s="16">
        <v>1</v>
      </c>
      <c r="BK922" s="16"/>
      <c r="BL922" s="16"/>
      <c r="BM922" s="16"/>
      <c r="BN922" s="16"/>
      <c r="BO922" s="16"/>
      <c r="BP922" s="16"/>
      <c r="BQ922" s="16"/>
      <c r="BR922" s="16"/>
      <c r="BS922" s="16"/>
      <c r="BT922" s="16"/>
      <c r="BU922" s="16"/>
      <c r="BV922" s="16"/>
      <c r="BW922" s="16"/>
      <c r="BX922" s="16"/>
      <c r="BY922" s="16"/>
      <c r="BZ922" s="16"/>
      <c r="CA922" s="16"/>
      <c r="CB922" s="16"/>
      <c r="CC922" s="16"/>
      <c r="CD922" s="16"/>
      <c r="CE922" s="16"/>
      <c r="CF922" s="16">
        <v>1</v>
      </c>
      <c r="CG922" s="16"/>
      <c r="CH922" s="16"/>
      <c r="CI922" s="16"/>
      <c r="CJ922" s="16"/>
      <c r="CK922" s="16"/>
      <c r="CL922" s="16"/>
      <c r="CM922" s="16"/>
      <c r="CN922" s="16"/>
      <c r="CO922" s="16"/>
      <c r="CP922" s="16"/>
      <c r="CQ922" s="16"/>
      <c r="CR922" s="16"/>
      <c r="CS922" s="16"/>
      <c r="CT922" s="16"/>
      <c r="CU922" s="16"/>
      <c r="CV922" s="16"/>
      <c r="CW922" s="16"/>
      <c r="CX922" s="16"/>
      <c r="CY922" s="16"/>
      <c r="CZ922" s="16"/>
      <c r="DA922" s="16">
        <v>1</v>
      </c>
      <c r="DB922" s="16"/>
      <c r="DC922" s="16"/>
      <c r="DD922" s="16"/>
      <c r="DE922" s="16"/>
      <c r="DF922" s="16"/>
      <c r="DG922" s="16"/>
      <c r="DH922" s="16"/>
      <c r="DI922" s="16"/>
      <c r="DJ922" s="16"/>
      <c r="DK922" s="16"/>
      <c r="LK922" t="s">
        <v>21</v>
      </c>
      <c r="LL922">
        <v>1500</v>
      </c>
      <c r="LM922" t="s">
        <v>12</v>
      </c>
    </row>
    <row r="923" spans="1:325" ht="15.75" thickBot="1" x14ac:dyDescent="0.3">
      <c r="A923" s="9" t="s">
        <v>12</v>
      </c>
      <c r="B923" s="10" t="s">
        <v>64</v>
      </c>
      <c r="C923" s="10" t="s">
        <v>20</v>
      </c>
      <c r="D923" s="11">
        <v>45511.115277777775</v>
      </c>
      <c r="E923" s="11">
        <f t="shared" si="41"/>
        <v>45480</v>
      </c>
      <c r="F923" s="11">
        <f>DATE(YEAR($E923),MONTH($E923),DAY($E923)+$LL923/10)</f>
        <v>45780</v>
      </c>
      <c r="G923" s="11">
        <f>DATE(YEAR($F923),MONTH($F923),DAY($F923)+$LL923/10)</f>
        <v>46080</v>
      </c>
      <c r="H923" s="11">
        <f>DATE(YEAR($G923),MONTH($G923),DAY($G923)+$LL923/10)</f>
        <v>46380</v>
      </c>
      <c r="I923" s="11">
        <f>DATE(YEAR($H923),MONTH($H923),DAY($H923)+$LL923/10)</f>
        <v>46680</v>
      </c>
      <c r="J923" s="12">
        <f>DATE(YEAR($I923),MONTH($I923),DAY($I923)+$LL923/10)</f>
        <v>46980</v>
      </c>
      <c r="K923" s="15"/>
      <c r="L923" s="16"/>
      <c r="M923" s="16"/>
      <c r="N923" s="16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  <c r="AF923" s="16"/>
      <c r="AG923" s="16"/>
      <c r="AH923" s="16"/>
      <c r="AI923" s="16"/>
      <c r="AJ923" s="16"/>
      <c r="AK923" s="16"/>
      <c r="AL923" s="16"/>
      <c r="AM923" s="16"/>
      <c r="AN923" s="16"/>
      <c r="AO923" s="16"/>
      <c r="AP923" s="16"/>
      <c r="AQ923" s="16"/>
      <c r="AR923" s="16"/>
      <c r="AS923" s="16"/>
      <c r="AT923" s="16"/>
      <c r="AU923" s="16"/>
      <c r="AV923" s="16"/>
      <c r="AW923" s="16"/>
      <c r="AX923" s="16"/>
      <c r="AY923" s="16"/>
      <c r="AZ923" s="16"/>
      <c r="BA923" s="16"/>
      <c r="BB923" s="16"/>
      <c r="BC923" s="16"/>
      <c r="BD923" s="16"/>
      <c r="BE923" s="16"/>
      <c r="BF923" s="16"/>
      <c r="BG923" s="16"/>
      <c r="BH923" s="16"/>
      <c r="BI923" s="16"/>
      <c r="BJ923" s="16"/>
      <c r="BK923" s="16"/>
      <c r="BL923" s="16"/>
      <c r="BM923" s="16"/>
      <c r="BN923" s="16"/>
      <c r="BO923" s="16"/>
      <c r="BP923" s="16"/>
      <c r="BQ923" s="16"/>
      <c r="BR923" s="16"/>
      <c r="BS923" s="16"/>
      <c r="BT923" s="16"/>
      <c r="BU923" s="16"/>
      <c r="BV923" s="16"/>
      <c r="BW923" s="16"/>
      <c r="BX923" s="16"/>
      <c r="BY923" s="16"/>
      <c r="BZ923" s="16"/>
      <c r="CA923" s="16"/>
      <c r="CB923" s="16"/>
      <c r="CC923" s="16"/>
      <c r="CD923" s="16"/>
      <c r="CE923" s="16"/>
      <c r="CF923" s="16"/>
      <c r="CG923" s="16"/>
      <c r="CH923" s="16"/>
      <c r="CI923" s="16"/>
      <c r="CJ923" s="16"/>
      <c r="CK923" s="16"/>
      <c r="CL923" s="16"/>
      <c r="CM923" s="16"/>
      <c r="CN923" s="16"/>
      <c r="CO923" s="16"/>
      <c r="CP923" s="16"/>
      <c r="CQ923" s="16"/>
      <c r="CR923" s="16"/>
      <c r="CS923" s="16"/>
      <c r="CT923" s="16"/>
      <c r="CU923" s="16"/>
      <c r="CV923" s="16"/>
      <c r="CW923" s="16"/>
      <c r="CX923" s="16"/>
      <c r="CY923" s="16"/>
      <c r="CZ923" s="16"/>
      <c r="DA923" s="16"/>
      <c r="DB923" s="16"/>
      <c r="DC923" s="16"/>
      <c r="DD923" s="16"/>
      <c r="DE923" s="16"/>
      <c r="DF923" s="16"/>
      <c r="DG923" s="16"/>
      <c r="DH923" s="16"/>
      <c r="DI923" s="16"/>
      <c r="DJ923" s="16"/>
      <c r="DK923" s="16"/>
      <c r="LK923" t="s">
        <v>21</v>
      </c>
      <c r="LL923">
        <v>3000</v>
      </c>
      <c r="LM923" t="s">
        <v>12</v>
      </c>
    </row>
    <row r="924" spans="1:325" ht="15.75" thickBot="1" x14ac:dyDescent="0.3">
      <c r="A924" s="9" t="s">
        <v>12</v>
      </c>
      <c r="B924" s="10" t="s">
        <v>64</v>
      </c>
      <c r="C924" s="10" t="s">
        <v>23</v>
      </c>
      <c r="D924" s="11">
        <v>44268.864583333336</v>
      </c>
      <c r="E924" s="11">
        <f t="shared" si="41"/>
        <v>44240</v>
      </c>
      <c r="F924" s="11">
        <f>DATE(YEAR($E924),MONTH($E924),DAY($E924)+$LL924/10)</f>
        <v>44390</v>
      </c>
      <c r="G924" s="11">
        <f>DATE(YEAR($F924),MONTH($F924),DAY($F924)+$LL924/10)</f>
        <v>44540</v>
      </c>
      <c r="H924" s="11">
        <f>DATE(YEAR($G924),MONTH($G924),DAY($G924)+$LL924/10)</f>
        <v>44690</v>
      </c>
      <c r="I924" s="11">
        <f>DATE(YEAR($H924),MONTH($H924),DAY($H924)+$LL924/10)</f>
        <v>44840</v>
      </c>
      <c r="J924" s="12">
        <f>DATE(YEAR($I924),MONTH($I924),DAY($I924)+$LL924/10)</f>
        <v>44990</v>
      </c>
      <c r="K924" s="15"/>
      <c r="L924" s="16"/>
      <c r="M924" s="16"/>
      <c r="N924" s="16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  <c r="AF924" s="16"/>
      <c r="AG924" s="16"/>
      <c r="AH924" s="16"/>
      <c r="AI924" s="16"/>
      <c r="AJ924" s="16"/>
      <c r="AK924" s="16"/>
      <c r="AL924" s="16"/>
      <c r="AM924" s="16"/>
      <c r="AN924" s="16"/>
      <c r="AO924" s="16"/>
      <c r="AP924" s="16"/>
      <c r="AQ924" s="16"/>
      <c r="AR924" s="16"/>
      <c r="AS924" s="16"/>
      <c r="AT924" s="16"/>
      <c r="AU924" s="16"/>
      <c r="AV924" s="16"/>
      <c r="AW924" s="16"/>
      <c r="AX924" s="16"/>
      <c r="AY924" s="16"/>
      <c r="AZ924" s="16"/>
      <c r="BA924" s="16"/>
      <c r="BB924" s="16"/>
      <c r="BC924" s="16"/>
      <c r="BD924" s="16"/>
      <c r="BE924" s="16"/>
      <c r="BF924" s="16"/>
      <c r="BG924" s="16"/>
      <c r="BH924" s="16"/>
      <c r="BI924" s="16"/>
      <c r="BJ924" s="16"/>
      <c r="BK924" s="16"/>
      <c r="BL924" s="16"/>
      <c r="BM924" s="16"/>
      <c r="BN924" s="16"/>
      <c r="BO924" s="16">
        <v>1</v>
      </c>
      <c r="BP924" s="16"/>
      <c r="BQ924" s="16"/>
      <c r="BR924" s="16"/>
      <c r="BS924" s="16"/>
      <c r="BT924" s="16"/>
      <c r="BU924" s="16"/>
      <c r="BV924" s="16"/>
      <c r="BW924" s="16"/>
      <c r="BX924" s="16"/>
      <c r="BY924" s="16"/>
      <c r="BZ924" s="16"/>
      <c r="CA924" s="16"/>
      <c r="CB924" s="16"/>
      <c r="CC924" s="16"/>
      <c r="CD924" s="16"/>
      <c r="CE924" s="16"/>
      <c r="CF924" s="16"/>
      <c r="CG924" s="16"/>
      <c r="CH924" s="16"/>
      <c r="CI924" s="16"/>
      <c r="CJ924" s="16"/>
      <c r="CK924" s="16">
        <v>1</v>
      </c>
      <c r="CL924" s="16"/>
      <c r="CM924" s="16"/>
      <c r="CN924" s="16"/>
      <c r="CO924" s="16"/>
      <c r="CP924" s="16"/>
      <c r="CQ924" s="16"/>
      <c r="CR924" s="16"/>
      <c r="CS924" s="16"/>
      <c r="CT924" s="16"/>
      <c r="CU924" s="16"/>
      <c r="CV924" s="16"/>
      <c r="CW924" s="16"/>
      <c r="CX924" s="16"/>
      <c r="CY924" s="16"/>
      <c r="CZ924" s="16"/>
      <c r="DA924" s="16"/>
      <c r="DB924" s="16"/>
      <c r="DC924" s="16"/>
      <c r="DD924" s="16"/>
      <c r="DE924" s="16"/>
      <c r="DF924" s="16">
        <v>1</v>
      </c>
      <c r="DG924" s="16"/>
      <c r="DH924" s="16"/>
      <c r="DI924" s="16"/>
      <c r="DJ924" s="16"/>
      <c r="DK924" s="16"/>
      <c r="LK924" t="s">
        <v>21</v>
      </c>
      <c r="LL924">
        <v>1500</v>
      </c>
      <c r="LM92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B2763-F06B-483A-848D-5A48E802A065}">
  <sheetPr codeName="Feuil3"/>
  <dimension ref="A1:CZ29"/>
  <sheetViews>
    <sheetView tabSelected="1" workbookViewId="0">
      <selection activeCell="DD31" sqref="DD31"/>
    </sheetView>
  </sheetViews>
  <sheetFormatPr baseColWidth="10" defaultRowHeight="15" x14ac:dyDescent="0.25"/>
  <cols>
    <col min="1" max="1" width="21" bestFit="1" customWidth="1"/>
    <col min="2" max="2" width="11" bestFit="1" customWidth="1"/>
    <col min="3" max="8" width="2" bestFit="1" customWidth="1"/>
    <col min="9" max="50" width="3" bestFit="1" customWidth="1"/>
    <col min="51" max="51" width="6.85546875" bestFit="1" customWidth="1"/>
    <col min="52" max="52" width="2" bestFit="1" customWidth="1"/>
    <col min="53" max="53" width="3" bestFit="1" customWidth="1"/>
    <col min="54" max="58" width="2" bestFit="1" customWidth="1"/>
    <col min="59" max="102" width="3" bestFit="1" customWidth="1"/>
    <col min="103" max="103" width="6.85546875" bestFit="1" customWidth="1"/>
    <col min="104" max="104" width="3" bestFit="1" customWidth="1"/>
    <col min="105" max="105" width="12.5703125" bestFit="1" customWidth="1"/>
    <col min="106" max="106" width="3" bestFit="1" customWidth="1"/>
    <col min="107" max="107" width="9.85546875" bestFit="1" customWidth="1"/>
    <col min="108" max="108" width="12.5703125" bestFit="1" customWidth="1"/>
    <col min="109" max="118" width="13.140625" bestFit="1" customWidth="1"/>
  </cols>
  <sheetData>
    <row r="1" spans="1:104" ht="30.75" customHeight="1" x14ac:dyDescent="0.25">
      <c r="A1" s="17" t="s">
        <v>75</v>
      </c>
      <c r="B1" s="21" t="s">
        <v>74</v>
      </c>
    </row>
    <row r="2" spans="1:104" x14ac:dyDescent="0.25">
      <c r="B2">
        <v>2020</v>
      </c>
      <c r="AY2">
        <v>2021</v>
      </c>
      <c r="CY2">
        <v>2022</v>
      </c>
    </row>
    <row r="3" spans="1:104" x14ac:dyDescent="0.25">
      <c r="A3" s="17" t="s">
        <v>65</v>
      </c>
      <c r="B3">
        <v>3</v>
      </c>
      <c r="C3">
        <v>4</v>
      </c>
      <c r="D3">
        <v>5</v>
      </c>
      <c r="E3">
        <v>6</v>
      </c>
      <c r="F3">
        <v>7</v>
      </c>
      <c r="G3">
        <v>8</v>
      </c>
      <c r="H3">
        <v>9</v>
      </c>
      <c r="I3">
        <v>10</v>
      </c>
      <c r="J3">
        <v>11</v>
      </c>
      <c r="K3">
        <v>12</v>
      </c>
      <c r="L3">
        <v>13</v>
      </c>
      <c r="M3">
        <v>14</v>
      </c>
      <c r="N3">
        <v>15</v>
      </c>
      <c r="O3">
        <v>16</v>
      </c>
      <c r="P3">
        <v>17</v>
      </c>
      <c r="Q3">
        <v>18</v>
      </c>
      <c r="R3">
        <v>19</v>
      </c>
      <c r="S3">
        <v>20</v>
      </c>
      <c r="T3">
        <v>21</v>
      </c>
      <c r="U3">
        <v>22</v>
      </c>
      <c r="V3">
        <v>24</v>
      </c>
      <c r="W3">
        <v>25</v>
      </c>
      <c r="X3">
        <v>26</v>
      </c>
      <c r="Y3">
        <v>27</v>
      </c>
      <c r="Z3">
        <v>28</v>
      </c>
      <c r="AA3">
        <v>29</v>
      </c>
      <c r="AB3">
        <v>30</v>
      </c>
      <c r="AC3">
        <v>31</v>
      </c>
      <c r="AD3">
        <v>32</v>
      </c>
      <c r="AE3">
        <v>33</v>
      </c>
      <c r="AF3">
        <v>34</v>
      </c>
      <c r="AG3">
        <v>35</v>
      </c>
      <c r="AH3">
        <v>36</v>
      </c>
      <c r="AI3">
        <v>37</v>
      </c>
      <c r="AJ3">
        <v>38</v>
      </c>
      <c r="AK3">
        <v>39</v>
      </c>
      <c r="AL3">
        <v>40</v>
      </c>
      <c r="AM3">
        <v>41</v>
      </c>
      <c r="AN3">
        <v>42</v>
      </c>
      <c r="AO3">
        <v>43</v>
      </c>
      <c r="AP3">
        <v>44</v>
      </c>
      <c r="AQ3">
        <v>45</v>
      </c>
      <c r="AR3">
        <v>46</v>
      </c>
      <c r="AS3">
        <v>47</v>
      </c>
      <c r="AT3">
        <v>48</v>
      </c>
      <c r="AU3">
        <v>49</v>
      </c>
      <c r="AV3">
        <v>50</v>
      </c>
      <c r="AW3">
        <v>51</v>
      </c>
      <c r="AX3">
        <v>52</v>
      </c>
      <c r="AY3">
        <v>1</v>
      </c>
      <c r="AZ3">
        <v>2</v>
      </c>
      <c r="BA3">
        <v>3</v>
      </c>
      <c r="BB3">
        <v>4</v>
      </c>
      <c r="BC3">
        <v>5</v>
      </c>
      <c r="BD3">
        <v>6</v>
      </c>
      <c r="BE3">
        <v>7</v>
      </c>
      <c r="BF3">
        <v>8</v>
      </c>
      <c r="BG3">
        <v>9</v>
      </c>
      <c r="BH3">
        <v>10</v>
      </c>
      <c r="BI3">
        <v>11</v>
      </c>
      <c r="BJ3">
        <v>12</v>
      </c>
      <c r="BK3">
        <v>13</v>
      </c>
      <c r="BL3">
        <v>14</v>
      </c>
      <c r="BM3">
        <v>15</v>
      </c>
      <c r="BN3">
        <v>16</v>
      </c>
      <c r="BO3">
        <v>17</v>
      </c>
      <c r="BP3">
        <v>18</v>
      </c>
      <c r="BQ3">
        <v>19</v>
      </c>
      <c r="BR3">
        <v>20</v>
      </c>
      <c r="BS3">
        <v>21</v>
      </c>
      <c r="BT3">
        <v>22</v>
      </c>
      <c r="BU3">
        <v>23</v>
      </c>
      <c r="BV3">
        <v>24</v>
      </c>
      <c r="BW3">
        <v>25</v>
      </c>
      <c r="BX3">
        <v>26</v>
      </c>
      <c r="BY3">
        <v>27</v>
      </c>
      <c r="BZ3">
        <v>28</v>
      </c>
      <c r="CA3">
        <v>29</v>
      </c>
      <c r="CB3">
        <v>30</v>
      </c>
      <c r="CC3">
        <v>31</v>
      </c>
      <c r="CD3">
        <v>32</v>
      </c>
      <c r="CE3">
        <v>33</v>
      </c>
      <c r="CF3">
        <v>34</v>
      </c>
      <c r="CG3">
        <v>35</v>
      </c>
      <c r="CH3">
        <v>36</v>
      </c>
      <c r="CI3">
        <v>37</v>
      </c>
      <c r="CJ3">
        <v>38</v>
      </c>
      <c r="CK3">
        <v>39</v>
      </c>
      <c r="CL3">
        <v>40</v>
      </c>
      <c r="CM3">
        <v>41</v>
      </c>
      <c r="CN3">
        <v>42</v>
      </c>
      <c r="CO3">
        <v>43</v>
      </c>
      <c r="CP3">
        <v>44</v>
      </c>
      <c r="CQ3">
        <v>45</v>
      </c>
      <c r="CR3">
        <v>46</v>
      </c>
      <c r="CS3">
        <v>47</v>
      </c>
      <c r="CT3">
        <v>48</v>
      </c>
      <c r="CU3">
        <v>49</v>
      </c>
      <c r="CV3">
        <v>50</v>
      </c>
      <c r="CW3">
        <v>51</v>
      </c>
      <c r="CX3">
        <v>52</v>
      </c>
      <c r="CY3">
        <v>1</v>
      </c>
      <c r="CZ3">
        <v>2</v>
      </c>
    </row>
    <row r="4" spans="1:104" x14ac:dyDescent="0.25">
      <c r="A4" s="18" t="s">
        <v>12</v>
      </c>
      <c r="B4" s="20">
        <v>6</v>
      </c>
      <c r="C4" s="20">
        <v>9</v>
      </c>
      <c r="D4" s="20">
        <v>3</v>
      </c>
      <c r="E4" s="20">
        <v>7</v>
      </c>
      <c r="F4" s="20">
        <v>6</v>
      </c>
      <c r="G4" s="20">
        <v>4</v>
      </c>
      <c r="H4" s="20">
        <v>7</v>
      </c>
      <c r="I4" s="20">
        <v>10</v>
      </c>
      <c r="J4" s="20">
        <v>2</v>
      </c>
      <c r="K4" s="20">
        <v>4</v>
      </c>
      <c r="L4" s="20">
        <v>2</v>
      </c>
      <c r="M4" s="20">
        <v>2</v>
      </c>
      <c r="N4" s="20">
        <v>3</v>
      </c>
      <c r="O4" s="20">
        <v>7</v>
      </c>
      <c r="P4" s="20">
        <v>7</v>
      </c>
      <c r="Q4" s="20">
        <v>7</v>
      </c>
      <c r="R4" s="20">
        <v>7</v>
      </c>
      <c r="S4" s="20">
        <v>11</v>
      </c>
      <c r="T4" s="20">
        <v>4</v>
      </c>
      <c r="U4" s="20">
        <v>13</v>
      </c>
      <c r="V4" s="20">
        <v>5</v>
      </c>
      <c r="W4" s="20">
        <v>10</v>
      </c>
      <c r="X4" s="20">
        <v>4</v>
      </c>
      <c r="Y4" s="20">
        <v>8</v>
      </c>
      <c r="Z4" s="20">
        <v>9</v>
      </c>
      <c r="AA4" s="20">
        <v>5</v>
      </c>
      <c r="AB4" s="20">
        <v>4</v>
      </c>
      <c r="AC4" s="20">
        <v>4</v>
      </c>
      <c r="AD4" s="20">
        <v>5</v>
      </c>
      <c r="AE4" s="20">
        <v>5</v>
      </c>
      <c r="AF4" s="20">
        <v>10</v>
      </c>
      <c r="AG4" s="20">
        <v>8</v>
      </c>
      <c r="AH4" s="20">
        <v>6</v>
      </c>
      <c r="AI4" s="20">
        <v>8</v>
      </c>
      <c r="AJ4" s="20">
        <v>8</v>
      </c>
      <c r="AK4" s="20">
        <v>2</v>
      </c>
      <c r="AL4" s="20">
        <v>11</v>
      </c>
      <c r="AM4" s="20">
        <v>15</v>
      </c>
      <c r="AN4" s="20">
        <v>6</v>
      </c>
      <c r="AO4" s="20">
        <v>11</v>
      </c>
      <c r="AP4" s="20">
        <v>15</v>
      </c>
      <c r="AQ4" s="20">
        <v>6</v>
      </c>
      <c r="AR4" s="20">
        <v>8</v>
      </c>
      <c r="AS4" s="20">
        <v>7</v>
      </c>
      <c r="AT4" s="20">
        <v>1</v>
      </c>
      <c r="AU4" s="20">
        <v>6</v>
      </c>
      <c r="AV4" s="20">
        <v>10</v>
      </c>
      <c r="AW4" s="20">
        <v>2</v>
      </c>
      <c r="AX4" s="20">
        <v>3</v>
      </c>
      <c r="AY4" s="20">
        <v>1</v>
      </c>
      <c r="AZ4" s="20">
        <v>6</v>
      </c>
      <c r="BA4" s="20">
        <v>14</v>
      </c>
      <c r="BB4" s="20">
        <v>2</v>
      </c>
      <c r="BC4" s="20">
        <v>2</v>
      </c>
      <c r="BD4" s="20">
        <v>2</v>
      </c>
      <c r="BE4" s="20">
        <v>2</v>
      </c>
      <c r="BF4" s="20">
        <v>5</v>
      </c>
      <c r="BG4" s="20">
        <v>13</v>
      </c>
      <c r="BH4" s="20">
        <v>5</v>
      </c>
      <c r="BI4" s="20">
        <v>2</v>
      </c>
      <c r="BJ4" s="20">
        <v>5</v>
      </c>
      <c r="BK4" s="20">
        <v>4</v>
      </c>
      <c r="BL4" s="20">
        <v>4</v>
      </c>
      <c r="BM4" s="20">
        <v>5</v>
      </c>
      <c r="BN4" s="20">
        <v>6</v>
      </c>
      <c r="BO4" s="20">
        <v>2</v>
      </c>
      <c r="BP4" s="20">
        <v>7</v>
      </c>
      <c r="BQ4" s="20">
        <v>9</v>
      </c>
      <c r="BR4" s="20">
        <v>9</v>
      </c>
      <c r="BS4" s="20">
        <v>2</v>
      </c>
      <c r="BT4" s="20">
        <v>6</v>
      </c>
      <c r="BU4" s="20">
        <v>5</v>
      </c>
      <c r="BV4" s="20">
        <v>10</v>
      </c>
      <c r="BW4" s="20">
        <v>9</v>
      </c>
      <c r="BX4" s="20">
        <v>4</v>
      </c>
      <c r="BY4" s="20">
        <v>11</v>
      </c>
      <c r="BZ4" s="20">
        <v>7</v>
      </c>
      <c r="CA4" s="20">
        <v>5</v>
      </c>
      <c r="CB4" s="20">
        <v>8</v>
      </c>
      <c r="CC4" s="20">
        <v>11</v>
      </c>
      <c r="CD4" s="20">
        <v>7</v>
      </c>
      <c r="CE4" s="20">
        <v>9</v>
      </c>
      <c r="CF4" s="20">
        <v>10</v>
      </c>
      <c r="CG4" s="20">
        <v>6</v>
      </c>
      <c r="CH4" s="20">
        <v>1</v>
      </c>
      <c r="CI4" s="20">
        <v>5</v>
      </c>
      <c r="CJ4" s="20">
        <v>7</v>
      </c>
      <c r="CK4" s="20">
        <v>12</v>
      </c>
      <c r="CL4" s="20">
        <v>7</v>
      </c>
      <c r="CM4" s="20">
        <v>11</v>
      </c>
      <c r="CN4" s="20">
        <v>5</v>
      </c>
      <c r="CO4" s="20">
        <v>6</v>
      </c>
      <c r="CP4" s="20">
        <v>5</v>
      </c>
      <c r="CQ4" s="20">
        <v>7</v>
      </c>
      <c r="CR4" s="20">
        <v>9</v>
      </c>
      <c r="CS4" s="20">
        <v>7</v>
      </c>
      <c r="CT4" s="20">
        <v>7</v>
      </c>
      <c r="CU4" s="20">
        <v>9</v>
      </c>
      <c r="CV4" s="20">
        <v>4</v>
      </c>
      <c r="CW4" s="20">
        <v>16</v>
      </c>
      <c r="CX4" s="20">
        <v>5</v>
      </c>
      <c r="CY4" s="20">
        <v>2</v>
      </c>
      <c r="CZ4" s="20">
        <v>11</v>
      </c>
    </row>
    <row r="5" spans="1:104" x14ac:dyDescent="0.25">
      <c r="A5" s="19" t="s">
        <v>43</v>
      </c>
      <c r="B5" s="20"/>
      <c r="C5" s="20">
        <v>1</v>
      </c>
      <c r="D5" s="20"/>
      <c r="E5" s="20">
        <v>1</v>
      </c>
      <c r="F5" s="20">
        <v>1</v>
      </c>
      <c r="G5" s="20"/>
      <c r="H5" s="20"/>
      <c r="I5" s="20">
        <v>1</v>
      </c>
      <c r="J5" s="20"/>
      <c r="K5" s="20"/>
      <c r="L5" s="20"/>
      <c r="M5" s="20"/>
      <c r="N5" s="20"/>
      <c r="O5" s="20"/>
      <c r="P5" s="20"/>
      <c r="Q5" s="20">
        <v>1</v>
      </c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>
        <v>1</v>
      </c>
      <c r="AP5" s="20"/>
      <c r="AQ5" s="20"/>
      <c r="AR5" s="20"/>
      <c r="AS5" s="20"/>
      <c r="AT5" s="20"/>
      <c r="AU5" s="20"/>
      <c r="AV5" s="20">
        <v>1</v>
      </c>
      <c r="AW5" s="20"/>
      <c r="AX5" s="20"/>
      <c r="AY5" s="20"/>
      <c r="AZ5" s="20"/>
      <c r="BA5" s="20">
        <v>2</v>
      </c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>
        <v>1</v>
      </c>
      <c r="BP5" s="20"/>
      <c r="BQ5" s="20">
        <v>1</v>
      </c>
      <c r="BR5" s="20">
        <v>1</v>
      </c>
      <c r="BS5" s="20"/>
      <c r="BT5" s="20"/>
      <c r="BU5" s="20"/>
      <c r="BV5" s="20"/>
      <c r="BW5" s="20"/>
      <c r="BX5" s="20"/>
      <c r="BY5" s="20">
        <v>2</v>
      </c>
      <c r="BZ5" s="20"/>
      <c r="CA5" s="20"/>
      <c r="CB5" s="20"/>
      <c r="CC5" s="20">
        <v>1</v>
      </c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>
        <v>1</v>
      </c>
      <c r="CT5" s="20"/>
      <c r="CU5" s="20"/>
      <c r="CV5" s="20"/>
      <c r="CW5" s="20">
        <v>2</v>
      </c>
      <c r="CX5" s="20"/>
      <c r="CY5" s="20"/>
      <c r="CZ5" s="20">
        <v>1</v>
      </c>
    </row>
    <row r="6" spans="1:104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>
        <v>1</v>
      </c>
      <c r="T6" s="20">
        <v>1</v>
      </c>
      <c r="U6" s="20"/>
      <c r="V6" s="20">
        <v>1</v>
      </c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>
        <v>1</v>
      </c>
      <c r="AN6" s="20"/>
      <c r="AO6" s="20"/>
      <c r="AP6" s="20">
        <v>1</v>
      </c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>
        <v>1</v>
      </c>
      <c r="CG6" s="20"/>
      <c r="CH6" s="20"/>
      <c r="CI6" s="20"/>
      <c r="CJ6" s="20"/>
      <c r="CK6" s="20"/>
      <c r="CL6" s="20"/>
      <c r="CM6" s="20"/>
      <c r="CN6" s="20"/>
      <c r="CO6" s="20"/>
      <c r="CP6" s="20"/>
      <c r="CQ6" s="20"/>
      <c r="CR6" s="20"/>
      <c r="CS6" s="20"/>
      <c r="CT6" s="20"/>
      <c r="CU6" s="20"/>
      <c r="CV6" s="20"/>
      <c r="CW6" s="20"/>
      <c r="CX6" s="20"/>
      <c r="CY6" s="20"/>
      <c r="CZ6" s="20"/>
    </row>
    <row r="7" spans="1:104" x14ac:dyDescent="0.25">
      <c r="A7" s="19" t="s">
        <v>41</v>
      </c>
      <c r="B7" s="20"/>
      <c r="C7" s="20">
        <v>1</v>
      </c>
      <c r="D7" s="20"/>
      <c r="E7" s="20">
        <v>1</v>
      </c>
      <c r="F7" s="20">
        <v>1</v>
      </c>
      <c r="G7" s="20"/>
      <c r="H7" s="20"/>
      <c r="I7" s="20">
        <v>1</v>
      </c>
      <c r="J7" s="20"/>
      <c r="K7" s="20"/>
      <c r="L7" s="20"/>
      <c r="M7" s="20"/>
      <c r="N7" s="20"/>
      <c r="O7" s="20"/>
      <c r="P7" s="20"/>
      <c r="Q7" s="20">
        <v>1</v>
      </c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>
        <v>1</v>
      </c>
      <c r="AP7" s="20"/>
      <c r="AQ7" s="20"/>
      <c r="AR7" s="20"/>
      <c r="AS7" s="20"/>
      <c r="AT7" s="20"/>
      <c r="AU7" s="20"/>
      <c r="AV7" s="20">
        <v>1</v>
      </c>
      <c r="AW7" s="20"/>
      <c r="AX7" s="20"/>
      <c r="AY7" s="20"/>
      <c r="AZ7" s="20"/>
      <c r="BA7" s="20">
        <v>2</v>
      </c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>
        <v>1</v>
      </c>
      <c r="BR7" s="20">
        <v>1</v>
      </c>
      <c r="BS7" s="20"/>
      <c r="BT7" s="20">
        <v>1</v>
      </c>
      <c r="BU7" s="20"/>
      <c r="BV7" s="20"/>
      <c r="BW7" s="20"/>
      <c r="BX7" s="20"/>
      <c r="BY7" s="20">
        <v>1</v>
      </c>
      <c r="BZ7" s="20"/>
      <c r="CA7" s="20"/>
      <c r="CB7" s="20"/>
      <c r="CC7" s="20">
        <v>1</v>
      </c>
      <c r="CD7" s="20"/>
      <c r="CE7" s="20"/>
      <c r="CF7" s="20">
        <v>1</v>
      </c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>
        <v>1</v>
      </c>
      <c r="CT7" s="20"/>
      <c r="CU7" s="20"/>
      <c r="CV7" s="20"/>
      <c r="CW7" s="20">
        <v>2</v>
      </c>
      <c r="CX7" s="20"/>
      <c r="CY7" s="20"/>
      <c r="CZ7" s="20">
        <v>1</v>
      </c>
    </row>
    <row r="8" spans="1:104" x14ac:dyDescent="0.25">
      <c r="A8" s="19" t="s">
        <v>25</v>
      </c>
      <c r="B8" s="20"/>
      <c r="C8" s="20">
        <v>1</v>
      </c>
      <c r="D8" s="20"/>
      <c r="E8" s="20">
        <v>1</v>
      </c>
      <c r="F8" s="20">
        <v>1</v>
      </c>
      <c r="G8" s="20"/>
      <c r="H8" s="20">
        <v>1</v>
      </c>
      <c r="I8" s="20">
        <v>1</v>
      </c>
      <c r="J8" s="20"/>
      <c r="K8" s="20"/>
      <c r="L8" s="20"/>
      <c r="M8" s="20"/>
      <c r="N8" s="20"/>
      <c r="O8" s="20"/>
      <c r="P8" s="20"/>
      <c r="Q8" s="20">
        <v>1</v>
      </c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>
        <v>1</v>
      </c>
      <c r="AP8" s="20"/>
      <c r="AQ8" s="20"/>
      <c r="AR8" s="20"/>
      <c r="AS8" s="20"/>
      <c r="AT8" s="20"/>
      <c r="AU8" s="20"/>
      <c r="AV8" s="20">
        <v>1</v>
      </c>
      <c r="AW8" s="20"/>
      <c r="AX8" s="20"/>
      <c r="AY8" s="20"/>
      <c r="AZ8" s="20"/>
      <c r="BA8" s="20">
        <v>2</v>
      </c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>
        <v>1</v>
      </c>
      <c r="BP8" s="20"/>
      <c r="BQ8" s="20">
        <v>1</v>
      </c>
      <c r="BR8" s="20">
        <v>1</v>
      </c>
      <c r="BS8" s="20"/>
      <c r="BT8" s="20"/>
      <c r="BU8" s="20"/>
      <c r="BV8" s="20"/>
      <c r="BW8" s="20">
        <v>1</v>
      </c>
      <c r="BX8" s="20"/>
      <c r="BY8" s="20">
        <v>1</v>
      </c>
      <c r="BZ8" s="20"/>
      <c r="CA8" s="20"/>
      <c r="CB8" s="20"/>
      <c r="CC8" s="20">
        <v>1</v>
      </c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  <c r="CS8" s="20">
        <v>1</v>
      </c>
      <c r="CT8" s="20"/>
      <c r="CU8" s="20"/>
      <c r="CV8" s="20"/>
      <c r="CW8" s="20">
        <v>2</v>
      </c>
      <c r="CX8" s="20"/>
      <c r="CY8" s="20"/>
      <c r="CZ8" s="20">
        <v>1</v>
      </c>
    </row>
    <row r="9" spans="1:104" x14ac:dyDescent="0.25">
      <c r="A9" s="19" t="s">
        <v>26</v>
      </c>
      <c r="B9" s="20"/>
      <c r="C9" s="20"/>
      <c r="D9" s="20"/>
      <c r="E9" s="20"/>
      <c r="F9" s="20"/>
      <c r="G9" s="20"/>
      <c r="H9" s="20"/>
      <c r="I9" s="20">
        <v>1</v>
      </c>
      <c r="J9" s="20"/>
      <c r="K9" s="20">
        <v>1</v>
      </c>
      <c r="L9" s="20"/>
      <c r="M9" s="20"/>
      <c r="N9" s="20"/>
      <c r="O9" s="20"/>
      <c r="P9" s="20"/>
      <c r="Q9" s="20"/>
      <c r="R9" s="20"/>
      <c r="S9" s="20"/>
      <c r="T9" s="20"/>
      <c r="U9" s="20">
        <v>1</v>
      </c>
      <c r="V9" s="20"/>
      <c r="W9" s="20"/>
      <c r="X9" s="20"/>
      <c r="Y9" s="20"/>
      <c r="Z9" s="20">
        <v>1</v>
      </c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>
        <v>1</v>
      </c>
      <c r="AR9" s="20"/>
      <c r="AS9" s="20"/>
      <c r="AT9" s="20"/>
      <c r="AU9" s="20"/>
      <c r="AV9" s="20"/>
      <c r="AW9" s="20"/>
      <c r="AX9" s="20">
        <v>1</v>
      </c>
      <c r="AY9" s="20"/>
      <c r="AZ9" s="20"/>
      <c r="BA9" s="20">
        <v>1</v>
      </c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>
        <v>1</v>
      </c>
      <c r="BN9" s="20"/>
      <c r="BO9" s="20"/>
      <c r="BP9" s="20"/>
      <c r="BQ9" s="20"/>
      <c r="BR9" s="20"/>
      <c r="BS9" s="20">
        <v>1</v>
      </c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>
        <v>1</v>
      </c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>
        <v>1</v>
      </c>
    </row>
    <row r="10" spans="1:104" x14ac:dyDescent="0.25">
      <c r="A10" s="19" t="s">
        <v>27</v>
      </c>
      <c r="B10" s="20"/>
      <c r="C10" s="20"/>
      <c r="D10" s="20"/>
      <c r="E10" s="20"/>
      <c r="F10" s="20"/>
      <c r="G10" s="20"/>
      <c r="H10" s="20">
        <v>1</v>
      </c>
      <c r="I10" s="20"/>
      <c r="J10" s="20"/>
      <c r="K10" s="20"/>
      <c r="L10" s="20"/>
      <c r="M10" s="20"/>
      <c r="N10" s="20"/>
      <c r="O10" s="20">
        <v>1</v>
      </c>
      <c r="P10" s="20"/>
      <c r="Q10" s="20"/>
      <c r="R10" s="20">
        <v>1</v>
      </c>
      <c r="S10" s="20">
        <v>1</v>
      </c>
      <c r="T10" s="20"/>
      <c r="U10" s="20">
        <v>1</v>
      </c>
      <c r="V10" s="20"/>
      <c r="W10" s="20"/>
      <c r="X10" s="20"/>
      <c r="Y10" s="20">
        <v>1</v>
      </c>
      <c r="Z10" s="20">
        <v>1</v>
      </c>
      <c r="AA10" s="20"/>
      <c r="AB10" s="20"/>
      <c r="AC10" s="20"/>
      <c r="AD10" s="20"/>
      <c r="AE10" s="20"/>
      <c r="AF10" s="20"/>
      <c r="AG10" s="20"/>
      <c r="AH10" s="20"/>
      <c r="AI10" s="20"/>
      <c r="AJ10" s="20">
        <v>1</v>
      </c>
      <c r="AK10" s="20"/>
      <c r="AL10" s="20">
        <v>2</v>
      </c>
      <c r="AM10" s="20">
        <v>1</v>
      </c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>
        <v>1</v>
      </c>
      <c r="BQ10" s="20"/>
      <c r="BR10" s="20"/>
      <c r="BS10" s="20"/>
      <c r="BT10" s="20"/>
      <c r="BU10" s="20"/>
      <c r="BV10" s="20"/>
      <c r="BW10" s="20">
        <v>1</v>
      </c>
      <c r="BX10" s="20"/>
      <c r="BY10" s="20"/>
      <c r="BZ10" s="20"/>
      <c r="CA10" s="20"/>
      <c r="CB10" s="20"/>
      <c r="CC10" s="20"/>
      <c r="CD10" s="20"/>
      <c r="CE10" s="20">
        <v>1</v>
      </c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0"/>
      <c r="CY10" s="20"/>
      <c r="CZ10" s="20"/>
    </row>
    <row r="11" spans="1:104" x14ac:dyDescent="0.25">
      <c r="A11" s="19" t="s">
        <v>37</v>
      </c>
      <c r="B11" s="20"/>
      <c r="C11" s="20"/>
      <c r="D11" s="20"/>
      <c r="E11" s="20"/>
      <c r="F11" s="20"/>
      <c r="G11" s="20"/>
      <c r="H11" s="20">
        <v>1</v>
      </c>
      <c r="I11" s="20"/>
      <c r="J11" s="20"/>
      <c r="K11" s="20"/>
      <c r="L11" s="20"/>
      <c r="M11" s="20"/>
      <c r="N11" s="20"/>
      <c r="O11" s="20">
        <v>1</v>
      </c>
      <c r="P11" s="20"/>
      <c r="Q11" s="20"/>
      <c r="R11" s="20">
        <v>1</v>
      </c>
      <c r="S11" s="20">
        <v>1</v>
      </c>
      <c r="T11" s="20"/>
      <c r="U11" s="20"/>
      <c r="V11" s="20"/>
      <c r="W11" s="20"/>
      <c r="X11" s="20"/>
      <c r="Y11" s="20">
        <v>2</v>
      </c>
      <c r="Z11" s="20">
        <v>1</v>
      </c>
      <c r="AA11" s="20"/>
      <c r="AB11" s="20"/>
      <c r="AC11" s="20"/>
      <c r="AD11" s="20"/>
      <c r="AE11" s="20"/>
      <c r="AF11" s="20"/>
      <c r="AG11" s="20"/>
      <c r="AH11" s="20"/>
      <c r="AI11" s="20"/>
      <c r="AJ11" s="20">
        <v>1</v>
      </c>
      <c r="AK11" s="20"/>
      <c r="AL11" s="20">
        <v>2</v>
      </c>
      <c r="AM11" s="20">
        <v>1</v>
      </c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>
        <v>1</v>
      </c>
      <c r="BY11" s="20"/>
      <c r="BZ11" s="20"/>
      <c r="CA11" s="20"/>
      <c r="CB11" s="20"/>
      <c r="CC11" s="20"/>
      <c r="CD11" s="20"/>
      <c r="CE11" s="20">
        <v>1</v>
      </c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</row>
    <row r="12" spans="1:104" x14ac:dyDescent="0.25">
      <c r="A12" s="19" t="s">
        <v>38</v>
      </c>
      <c r="B12" s="20"/>
      <c r="C12" s="20"/>
      <c r="D12" s="20"/>
      <c r="E12" s="20"/>
      <c r="F12" s="20"/>
      <c r="G12" s="20"/>
      <c r="H12" s="20">
        <v>1</v>
      </c>
      <c r="I12" s="20"/>
      <c r="J12" s="20"/>
      <c r="K12" s="20"/>
      <c r="L12" s="20"/>
      <c r="M12" s="20"/>
      <c r="N12" s="20"/>
      <c r="O12" s="20">
        <v>1</v>
      </c>
      <c r="P12" s="20"/>
      <c r="Q12" s="20"/>
      <c r="R12" s="20">
        <v>1</v>
      </c>
      <c r="S12" s="20">
        <v>1</v>
      </c>
      <c r="T12" s="20"/>
      <c r="U12" s="20">
        <v>1</v>
      </c>
      <c r="V12" s="20"/>
      <c r="W12" s="20"/>
      <c r="X12" s="20"/>
      <c r="Y12" s="20">
        <v>1</v>
      </c>
      <c r="Z12" s="20">
        <v>1</v>
      </c>
      <c r="AA12" s="20"/>
      <c r="AB12" s="20"/>
      <c r="AC12" s="20"/>
      <c r="AD12" s="20"/>
      <c r="AE12" s="20"/>
      <c r="AF12" s="20"/>
      <c r="AG12" s="20"/>
      <c r="AH12" s="20"/>
      <c r="AI12" s="20"/>
      <c r="AJ12" s="20">
        <v>1</v>
      </c>
      <c r="AK12" s="20"/>
      <c r="AL12" s="20">
        <v>2</v>
      </c>
      <c r="AM12" s="20">
        <v>1</v>
      </c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>
        <v>1</v>
      </c>
      <c r="BY12" s="20"/>
      <c r="BZ12" s="20"/>
      <c r="CA12" s="20"/>
      <c r="CB12" s="20">
        <v>1</v>
      </c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</row>
    <row r="13" spans="1:104" x14ac:dyDescent="0.25">
      <c r="A13" s="19" t="s">
        <v>14</v>
      </c>
      <c r="B13" s="20">
        <v>1</v>
      </c>
      <c r="C13" s="20">
        <v>2</v>
      </c>
      <c r="D13" s="20"/>
      <c r="E13" s="20"/>
      <c r="F13" s="20"/>
      <c r="G13" s="20"/>
      <c r="H13" s="20"/>
      <c r="I13" s="20"/>
      <c r="J13" s="20"/>
      <c r="K13" s="20">
        <v>1</v>
      </c>
      <c r="L13" s="20"/>
      <c r="M13" s="20"/>
      <c r="N13" s="20">
        <v>2</v>
      </c>
      <c r="O13" s="20"/>
      <c r="P13" s="20">
        <v>1</v>
      </c>
      <c r="Q13" s="20"/>
      <c r="R13" s="20"/>
      <c r="S13" s="20">
        <v>2</v>
      </c>
      <c r="T13" s="20"/>
      <c r="U13" s="20">
        <v>5</v>
      </c>
      <c r="V13" s="20">
        <v>1</v>
      </c>
      <c r="W13" s="20"/>
      <c r="X13" s="20"/>
      <c r="Y13" s="20">
        <v>1</v>
      </c>
      <c r="Z13" s="20"/>
      <c r="AA13" s="20">
        <v>1</v>
      </c>
      <c r="AB13" s="20">
        <v>2</v>
      </c>
      <c r="AC13" s="20"/>
      <c r="AD13" s="20"/>
      <c r="AE13" s="20">
        <v>4</v>
      </c>
      <c r="AF13" s="20">
        <v>5</v>
      </c>
      <c r="AG13" s="20">
        <v>1</v>
      </c>
      <c r="AH13" s="20"/>
      <c r="AI13" s="20"/>
      <c r="AJ13" s="20"/>
      <c r="AK13" s="20"/>
      <c r="AL13" s="20">
        <v>1</v>
      </c>
      <c r="AM13" s="20">
        <v>1</v>
      </c>
      <c r="AN13" s="20"/>
      <c r="AO13" s="20"/>
      <c r="AP13" s="20">
        <v>7</v>
      </c>
      <c r="AQ13" s="20"/>
      <c r="AR13" s="20">
        <v>2</v>
      </c>
      <c r="AS13" s="20"/>
      <c r="AT13" s="20"/>
      <c r="AU13" s="20">
        <v>1</v>
      </c>
      <c r="AV13" s="20">
        <v>2</v>
      </c>
      <c r="AW13" s="20"/>
      <c r="AX13" s="20"/>
      <c r="AY13" s="20"/>
      <c r="AZ13" s="20">
        <v>2</v>
      </c>
      <c r="BA13" s="20"/>
      <c r="BB13" s="20">
        <v>1</v>
      </c>
      <c r="BC13" s="20"/>
      <c r="BD13" s="20"/>
      <c r="BE13" s="20"/>
      <c r="BF13" s="20">
        <v>3</v>
      </c>
      <c r="BG13" s="20">
        <v>9</v>
      </c>
      <c r="BH13" s="20">
        <v>1</v>
      </c>
      <c r="BI13" s="20">
        <v>1</v>
      </c>
      <c r="BJ13" s="20"/>
      <c r="BK13" s="20"/>
      <c r="BL13" s="20"/>
      <c r="BM13" s="20"/>
      <c r="BN13" s="20">
        <v>1</v>
      </c>
      <c r="BO13" s="20"/>
      <c r="BP13" s="20">
        <v>1</v>
      </c>
      <c r="BQ13" s="20"/>
      <c r="BR13" s="20"/>
      <c r="BS13" s="20"/>
      <c r="BT13" s="20">
        <v>2</v>
      </c>
      <c r="BU13" s="20"/>
      <c r="BV13" s="20">
        <v>4</v>
      </c>
      <c r="BW13" s="20">
        <v>1</v>
      </c>
      <c r="BX13" s="20"/>
      <c r="BY13" s="20">
        <v>2</v>
      </c>
      <c r="BZ13" s="20"/>
      <c r="CA13" s="20"/>
      <c r="CB13" s="20"/>
      <c r="CC13" s="20">
        <v>2</v>
      </c>
      <c r="CD13" s="20"/>
      <c r="CE13" s="20">
        <v>2</v>
      </c>
      <c r="CF13" s="20"/>
      <c r="CG13" s="20"/>
      <c r="CH13" s="20"/>
      <c r="CI13" s="20"/>
      <c r="CJ13" s="20"/>
      <c r="CK13" s="20"/>
      <c r="CL13" s="20"/>
      <c r="CM13" s="20">
        <v>5</v>
      </c>
      <c r="CN13" s="20">
        <v>2</v>
      </c>
      <c r="CO13" s="20">
        <v>2</v>
      </c>
      <c r="CP13" s="20">
        <v>1</v>
      </c>
      <c r="CQ13" s="20"/>
      <c r="CR13" s="20">
        <v>2</v>
      </c>
      <c r="CS13" s="20"/>
      <c r="CT13" s="20">
        <v>2</v>
      </c>
      <c r="CU13" s="20">
        <v>1</v>
      </c>
      <c r="CV13" s="20">
        <v>1</v>
      </c>
      <c r="CW13" s="20">
        <v>4</v>
      </c>
      <c r="CX13" s="20"/>
      <c r="CY13" s="20">
        <v>1</v>
      </c>
      <c r="CZ13" s="20">
        <v>1</v>
      </c>
    </row>
    <row r="14" spans="1:104" x14ac:dyDescent="0.25">
      <c r="A14" s="19" t="s">
        <v>22</v>
      </c>
      <c r="B14" s="20"/>
      <c r="C14" s="20"/>
      <c r="D14" s="20"/>
      <c r="E14" s="20"/>
      <c r="F14" s="20"/>
      <c r="G14" s="20"/>
      <c r="H14" s="20">
        <v>2</v>
      </c>
      <c r="I14" s="20">
        <v>1</v>
      </c>
      <c r="J14" s="20">
        <v>1</v>
      </c>
      <c r="K14" s="20"/>
      <c r="L14" s="20"/>
      <c r="M14" s="20">
        <v>1</v>
      </c>
      <c r="N14" s="20"/>
      <c r="O14" s="20">
        <v>1</v>
      </c>
      <c r="P14" s="20">
        <v>2</v>
      </c>
      <c r="Q14" s="20"/>
      <c r="R14" s="20">
        <v>1</v>
      </c>
      <c r="S14" s="20"/>
      <c r="T14" s="20"/>
      <c r="U14" s="20"/>
      <c r="V14" s="20"/>
      <c r="W14" s="20"/>
      <c r="X14" s="20"/>
      <c r="Y14" s="20"/>
      <c r="Z14" s="20">
        <v>1</v>
      </c>
      <c r="AA14" s="20"/>
      <c r="AB14" s="20"/>
      <c r="AC14" s="20"/>
      <c r="AD14" s="20"/>
      <c r="AE14" s="20"/>
      <c r="AF14" s="20"/>
      <c r="AG14" s="20"/>
      <c r="AH14" s="20"/>
      <c r="AI14" s="20">
        <v>1</v>
      </c>
      <c r="AJ14" s="20">
        <v>1</v>
      </c>
      <c r="AK14" s="20"/>
      <c r="AL14" s="20">
        <v>1</v>
      </c>
      <c r="AM14" s="20"/>
      <c r="AN14" s="20"/>
      <c r="AO14" s="20">
        <v>1</v>
      </c>
      <c r="AP14" s="20"/>
      <c r="AQ14" s="20"/>
      <c r="AR14" s="20">
        <v>1</v>
      </c>
      <c r="AS14" s="20">
        <v>1</v>
      </c>
      <c r="AT14" s="20"/>
      <c r="AU14" s="20"/>
      <c r="AV14" s="20"/>
      <c r="AW14" s="20"/>
      <c r="AX14" s="20"/>
      <c r="AY14" s="20"/>
      <c r="AZ14" s="20">
        <v>1</v>
      </c>
      <c r="BA14" s="20"/>
      <c r="BB14" s="20"/>
      <c r="BC14" s="20"/>
      <c r="BD14" s="20"/>
      <c r="BE14" s="20"/>
      <c r="BF14" s="20"/>
      <c r="BG14" s="20"/>
      <c r="BH14" s="20">
        <v>1</v>
      </c>
      <c r="BI14" s="20"/>
      <c r="BJ14" s="20"/>
      <c r="BK14" s="20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>
        <v>1</v>
      </c>
      <c r="BW14" s="20"/>
      <c r="BX14" s="20"/>
      <c r="BY14" s="20"/>
      <c r="BZ14" s="20"/>
      <c r="CA14" s="20"/>
      <c r="CB14" s="20"/>
      <c r="CC14" s="20"/>
      <c r="CD14" s="20"/>
      <c r="CE14" s="20"/>
      <c r="CF14" s="20"/>
      <c r="CG14" s="20"/>
      <c r="CH14" s="20"/>
      <c r="CI14" s="20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  <c r="CZ14" s="20">
        <v>1</v>
      </c>
    </row>
    <row r="15" spans="1:104" x14ac:dyDescent="0.25">
      <c r="A15" s="19" t="s">
        <v>17</v>
      </c>
      <c r="B15" s="20">
        <v>2</v>
      </c>
      <c r="C15" s="20">
        <v>1</v>
      </c>
      <c r="D15" s="20">
        <v>1</v>
      </c>
      <c r="E15" s="20"/>
      <c r="F15" s="20">
        <v>1</v>
      </c>
      <c r="G15" s="20">
        <v>1</v>
      </c>
      <c r="H15" s="20"/>
      <c r="I15" s="20"/>
      <c r="J15" s="20">
        <v>1</v>
      </c>
      <c r="K15" s="20"/>
      <c r="L15" s="20"/>
      <c r="M15" s="20">
        <v>1</v>
      </c>
      <c r="N15" s="20"/>
      <c r="O15" s="20"/>
      <c r="P15" s="20">
        <v>2</v>
      </c>
      <c r="Q15" s="20"/>
      <c r="R15" s="20"/>
      <c r="S15" s="20">
        <v>1</v>
      </c>
      <c r="T15" s="20"/>
      <c r="U15" s="20"/>
      <c r="V15" s="20"/>
      <c r="W15" s="20"/>
      <c r="X15" s="20"/>
      <c r="Y15" s="20">
        <v>1</v>
      </c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>
        <v>2</v>
      </c>
      <c r="AN15" s="20">
        <v>1</v>
      </c>
      <c r="AO15" s="20">
        <v>1</v>
      </c>
      <c r="AP15" s="20"/>
      <c r="AQ15" s="20"/>
      <c r="AR15" s="20"/>
      <c r="AS15" s="20">
        <v>1</v>
      </c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</row>
    <row r="16" spans="1:104" x14ac:dyDescent="0.25">
      <c r="A16" s="19" t="s">
        <v>19</v>
      </c>
      <c r="B16" s="20">
        <v>1</v>
      </c>
      <c r="C16" s="20">
        <v>1</v>
      </c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>
        <v>1</v>
      </c>
      <c r="AN16" s="20">
        <v>1</v>
      </c>
      <c r="AO16" s="20">
        <v>1</v>
      </c>
      <c r="AP16" s="20"/>
      <c r="AQ16" s="20">
        <v>1</v>
      </c>
      <c r="AR16" s="20"/>
      <c r="AS16" s="20">
        <v>1</v>
      </c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</row>
    <row r="17" spans="1:104" x14ac:dyDescent="0.25">
      <c r="A17" s="19" t="s">
        <v>23</v>
      </c>
      <c r="B17" s="20">
        <v>1</v>
      </c>
      <c r="C17" s="20"/>
      <c r="D17" s="20">
        <v>1</v>
      </c>
      <c r="E17" s="20"/>
      <c r="F17" s="20"/>
      <c r="G17" s="20"/>
      <c r="H17" s="20"/>
      <c r="I17" s="20"/>
      <c r="J17" s="20"/>
      <c r="K17" s="20">
        <v>1</v>
      </c>
      <c r="L17" s="20">
        <v>2</v>
      </c>
      <c r="M17" s="20"/>
      <c r="N17" s="20"/>
      <c r="O17" s="20">
        <v>1</v>
      </c>
      <c r="P17" s="20">
        <v>1</v>
      </c>
      <c r="Q17" s="20"/>
      <c r="R17" s="20">
        <v>2</v>
      </c>
      <c r="S17" s="20">
        <v>1</v>
      </c>
      <c r="T17" s="20"/>
      <c r="U17" s="20">
        <v>3</v>
      </c>
      <c r="V17" s="20">
        <v>1</v>
      </c>
      <c r="W17" s="20">
        <v>1</v>
      </c>
      <c r="X17" s="20">
        <v>1</v>
      </c>
      <c r="Y17" s="20"/>
      <c r="Z17" s="20">
        <v>2</v>
      </c>
      <c r="AA17" s="20"/>
      <c r="AB17" s="20">
        <v>1</v>
      </c>
      <c r="AC17" s="20"/>
      <c r="AD17" s="20">
        <v>1</v>
      </c>
      <c r="AE17" s="20"/>
      <c r="AF17" s="20">
        <v>2</v>
      </c>
      <c r="AG17" s="20">
        <v>2</v>
      </c>
      <c r="AH17" s="20"/>
      <c r="AI17" s="20">
        <v>1</v>
      </c>
      <c r="AJ17" s="20">
        <v>1</v>
      </c>
      <c r="AK17" s="20"/>
      <c r="AL17" s="20"/>
      <c r="AM17" s="20">
        <v>2</v>
      </c>
      <c r="AN17" s="20">
        <v>1</v>
      </c>
      <c r="AO17" s="20">
        <v>1</v>
      </c>
      <c r="AP17" s="20">
        <v>3</v>
      </c>
      <c r="AQ17" s="20">
        <v>1</v>
      </c>
      <c r="AR17" s="20">
        <v>2</v>
      </c>
      <c r="AS17" s="20">
        <v>3</v>
      </c>
      <c r="AT17" s="20"/>
      <c r="AU17" s="20">
        <v>4</v>
      </c>
      <c r="AV17" s="20">
        <v>1</v>
      </c>
      <c r="AW17" s="20">
        <v>2</v>
      </c>
      <c r="AX17" s="20">
        <v>1</v>
      </c>
      <c r="AY17" s="20">
        <v>1</v>
      </c>
      <c r="AZ17" s="20">
        <v>3</v>
      </c>
      <c r="BA17" s="20">
        <v>2</v>
      </c>
      <c r="BB17" s="20"/>
      <c r="BC17" s="20">
        <v>1</v>
      </c>
      <c r="BD17" s="20">
        <v>1</v>
      </c>
      <c r="BE17" s="20">
        <v>1</v>
      </c>
      <c r="BF17" s="20"/>
      <c r="BG17" s="20">
        <v>3</v>
      </c>
      <c r="BH17" s="20">
        <v>1</v>
      </c>
      <c r="BI17" s="20">
        <v>1</v>
      </c>
      <c r="BJ17" s="20">
        <v>2</v>
      </c>
      <c r="BK17" s="20">
        <v>1</v>
      </c>
      <c r="BL17" s="20">
        <v>2</v>
      </c>
      <c r="BM17" s="20">
        <v>1</v>
      </c>
      <c r="BN17" s="20">
        <v>3</v>
      </c>
      <c r="BO17" s="20"/>
      <c r="BP17" s="20">
        <v>5</v>
      </c>
      <c r="BQ17" s="20">
        <v>1</v>
      </c>
      <c r="BR17" s="20">
        <v>2</v>
      </c>
      <c r="BS17" s="20"/>
      <c r="BT17" s="20">
        <v>1</v>
      </c>
      <c r="BU17" s="20">
        <v>3</v>
      </c>
      <c r="BV17" s="20">
        <v>2</v>
      </c>
      <c r="BW17" s="20">
        <v>1</v>
      </c>
      <c r="BX17" s="20"/>
      <c r="BY17" s="20">
        <v>1</v>
      </c>
      <c r="BZ17" s="20">
        <v>2</v>
      </c>
      <c r="CA17" s="20"/>
      <c r="CB17" s="20">
        <v>2</v>
      </c>
      <c r="CC17" s="20">
        <v>1</v>
      </c>
      <c r="CD17" s="20">
        <v>1</v>
      </c>
      <c r="CE17" s="20">
        <v>4</v>
      </c>
      <c r="CF17" s="20">
        <v>2</v>
      </c>
      <c r="CG17" s="20">
        <v>2</v>
      </c>
      <c r="CH17" s="20">
        <v>1</v>
      </c>
      <c r="CI17" s="20">
        <v>3</v>
      </c>
      <c r="CJ17" s="20"/>
      <c r="CK17" s="20">
        <v>5</v>
      </c>
      <c r="CL17" s="20">
        <v>1</v>
      </c>
      <c r="CM17" s="20">
        <v>2</v>
      </c>
      <c r="CN17" s="20">
        <v>2</v>
      </c>
      <c r="CO17" s="20">
        <v>1</v>
      </c>
      <c r="CP17" s="20">
        <v>2</v>
      </c>
      <c r="CQ17" s="20">
        <v>3</v>
      </c>
      <c r="CR17" s="20">
        <v>3</v>
      </c>
      <c r="CS17" s="20"/>
      <c r="CT17" s="20">
        <v>1</v>
      </c>
      <c r="CU17" s="20">
        <v>2</v>
      </c>
      <c r="CV17" s="20"/>
      <c r="CW17" s="20"/>
      <c r="CX17" s="20">
        <v>3</v>
      </c>
      <c r="CY17" s="20">
        <v>1</v>
      </c>
      <c r="CZ17" s="20">
        <v>3</v>
      </c>
    </row>
    <row r="18" spans="1:104" x14ac:dyDescent="0.25">
      <c r="A18" s="19" t="s">
        <v>20</v>
      </c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>
        <v>1</v>
      </c>
      <c r="P18" s="20">
        <v>1</v>
      </c>
      <c r="Q18" s="20"/>
      <c r="R18" s="20">
        <v>1</v>
      </c>
      <c r="S18" s="20"/>
      <c r="T18" s="20"/>
      <c r="U18" s="20"/>
      <c r="V18" s="20"/>
      <c r="W18" s="20">
        <v>2</v>
      </c>
      <c r="X18" s="20"/>
      <c r="Y18" s="20"/>
      <c r="Z18" s="20"/>
      <c r="AA18" s="20"/>
      <c r="AB18" s="20"/>
      <c r="AC18" s="20"/>
      <c r="AD18" s="20"/>
      <c r="AE18" s="20">
        <v>1</v>
      </c>
      <c r="AF18" s="20">
        <v>1</v>
      </c>
      <c r="AG18" s="20"/>
      <c r="AH18" s="20">
        <v>1</v>
      </c>
      <c r="AI18" s="20">
        <v>1</v>
      </c>
      <c r="AJ18" s="20"/>
      <c r="AK18" s="20"/>
      <c r="AL18" s="20">
        <v>1</v>
      </c>
      <c r="AM18" s="20"/>
      <c r="AN18" s="20">
        <v>1</v>
      </c>
      <c r="AO18" s="20"/>
      <c r="AP18" s="20"/>
      <c r="AQ18" s="20">
        <v>1</v>
      </c>
      <c r="AR18" s="20"/>
      <c r="AS18" s="20"/>
      <c r="AT18" s="20"/>
      <c r="AU18" s="20"/>
      <c r="AV18" s="20">
        <v>3</v>
      </c>
      <c r="AW18" s="20"/>
      <c r="AX18" s="20"/>
      <c r="AY18" s="20"/>
      <c r="AZ18" s="20"/>
      <c r="BA18" s="20">
        <v>1</v>
      </c>
      <c r="BB18" s="20"/>
      <c r="BC18" s="20"/>
      <c r="BD18" s="20">
        <v>1</v>
      </c>
      <c r="BE18" s="20">
        <v>1</v>
      </c>
      <c r="BF18" s="20">
        <v>1</v>
      </c>
      <c r="BG18" s="20">
        <v>1</v>
      </c>
      <c r="BH18" s="20"/>
      <c r="BI18" s="20"/>
      <c r="BJ18" s="20"/>
      <c r="BK18" s="20"/>
      <c r="BL18" s="20">
        <v>2</v>
      </c>
      <c r="BM18" s="20">
        <v>1</v>
      </c>
      <c r="BN18" s="20">
        <v>1</v>
      </c>
      <c r="BO18" s="20"/>
      <c r="BP18" s="20"/>
      <c r="BQ18" s="20"/>
      <c r="BR18" s="20"/>
      <c r="BS18" s="20"/>
      <c r="BT18" s="20"/>
      <c r="BU18" s="20">
        <v>1</v>
      </c>
      <c r="BV18" s="20">
        <v>1</v>
      </c>
      <c r="BW18" s="20">
        <v>1</v>
      </c>
      <c r="BX18" s="20">
        <v>2</v>
      </c>
      <c r="BY18" s="20"/>
      <c r="BZ18" s="20"/>
      <c r="CA18" s="20"/>
      <c r="CB18" s="20">
        <v>1</v>
      </c>
      <c r="CC18" s="20"/>
      <c r="CD18" s="20">
        <v>1</v>
      </c>
      <c r="CE18" s="20"/>
      <c r="CF18" s="20"/>
      <c r="CG18" s="20">
        <v>1</v>
      </c>
      <c r="CH18" s="20"/>
      <c r="CI18" s="20"/>
      <c r="CJ18" s="20"/>
      <c r="CK18" s="20"/>
      <c r="CL18" s="20">
        <v>3</v>
      </c>
      <c r="CM18" s="20"/>
      <c r="CN18" s="20"/>
      <c r="CO18" s="20"/>
      <c r="CP18" s="20"/>
      <c r="CQ18" s="20"/>
      <c r="CR18" s="20">
        <v>1</v>
      </c>
      <c r="CS18" s="20">
        <v>1</v>
      </c>
      <c r="CT18" s="20"/>
      <c r="CU18" s="20">
        <v>2</v>
      </c>
      <c r="CV18" s="20">
        <v>2</v>
      </c>
      <c r="CW18" s="20">
        <v>1</v>
      </c>
      <c r="CX18" s="20">
        <v>1</v>
      </c>
      <c r="CY18" s="20"/>
      <c r="CZ18" s="20"/>
    </row>
    <row r="19" spans="1:104" x14ac:dyDescent="0.25">
      <c r="A19" s="19" t="s">
        <v>33</v>
      </c>
      <c r="B19" s="20"/>
      <c r="C19" s="20"/>
      <c r="D19" s="20">
        <v>1</v>
      </c>
      <c r="E19" s="20"/>
      <c r="F19" s="20"/>
      <c r="G19" s="20"/>
      <c r="H19" s="20">
        <v>1</v>
      </c>
      <c r="I19" s="20"/>
      <c r="J19" s="20"/>
      <c r="K19" s="20">
        <v>1</v>
      </c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>
        <v>1</v>
      </c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>
        <v>1</v>
      </c>
      <c r="AN19" s="20">
        <v>1</v>
      </c>
      <c r="AO19" s="20"/>
      <c r="AP19" s="20"/>
      <c r="AQ19" s="20"/>
      <c r="AR19" s="20"/>
      <c r="AS19" s="20"/>
      <c r="AT19" s="20"/>
      <c r="AU19" s="20">
        <v>1</v>
      </c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>
        <v>1</v>
      </c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>
        <v>1</v>
      </c>
      <c r="CB19" s="20"/>
      <c r="CC19" s="20"/>
      <c r="CD19" s="20"/>
      <c r="CE19" s="20"/>
      <c r="CF19" s="20"/>
      <c r="CG19" s="20"/>
      <c r="CH19" s="20"/>
      <c r="CI19" s="20"/>
      <c r="CJ19" s="20">
        <v>1</v>
      </c>
      <c r="CK19" s="20"/>
      <c r="CL19" s="20">
        <v>1</v>
      </c>
      <c r="CM19" s="20">
        <v>1</v>
      </c>
      <c r="CN19" s="20"/>
      <c r="CO19" s="20"/>
      <c r="CP19" s="20"/>
      <c r="CQ19" s="20">
        <v>1</v>
      </c>
      <c r="CR19" s="20"/>
      <c r="CS19" s="20"/>
      <c r="CT19" s="20"/>
      <c r="CU19" s="20">
        <v>1</v>
      </c>
      <c r="CV19" s="20">
        <v>1</v>
      </c>
      <c r="CW19" s="20"/>
      <c r="CX19" s="20"/>
      <c r="CY19" s="20"/>
      <c r="CZ19" s="20"/>
    </row>
    <row r="20" spans="1:104" x14ac:dyDescent="0.25">
      <c r="A20" s="19" t="s">
        <v>32</v>
      </c>
      <c r="B20" s="20"/>
      <c r="C20" s="20">
        <v>1</v>
      </c>
      <c r="D20" s="20"/>
      <c r="E20" s="20">
        <v>1</v>
      </c>
      <c r="F20" s="20">
        <v>1</v>
      </c>
      <c r="G20" s="20"/>
      <c r="H20" s="20"/>
      <c r="I20" s="20">
        <v>1</v>
      </c>
      <c r="J20" s="20"/>
      <c r="K20" s="20"/>
      <c r="L20" s="20"/>
      <c r="M20" s="20"/>
      <c r="N20" s="20"/>
      <c r="O20" s="20"/>
      <c r="P20" s="20"/>
      <c r="Q20" s="20">
        <v>1</v>
      </c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>
        <v>1</v>
      </c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>
        <v>1</v>
      </c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>
        <v>2</v>
      </c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>
        <v>1</v>
      </c>
      <c r="BR20" s="20">
        <v>2</v>
      </c>
      <c r="BS20" s="20"/>
      <c r="BT20" s="20"/>
      <c r="BU20" s="20"/>
      <c r="BV20" s="20"/>
      <c r="BW20" s="20"/>
      <c r="BX20" s="20"/>
      <c r="BY20" s="20">
        <v>1</v>
      </c>
      <c r="BZ20" s="20"/>
      <c r="CA20" s="20"/>
      <c r="CB20" s="20"/>
      <c r="CC20" s="20">
        <v>1</v>
      </c>
      <c r="CD20" s="20"/>
      <c r="CE20" s="20"/>
      <c r="CF20" s="20">
        <v>1</v>
      </c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>
        <v>1</v>
      </c>
      <c r="CT20" s="20"/>
      <c r="CU20" s="20"/>
      <c r="CV20" s="20"/>
      <c r="CW20" s="20">
        <v>2</v>
      </c>
      <c r="CX20" s="20"/>
      <c r="CY20" s="20"/>
      <c r="CZ20" s="20">
        <v>1</v>
      </c>
    </row>
    <row r="21" spans="1:104" x14ac:dyDescent="0.25">
      <c r="A21" s="19" t="s">
        <v>42</v>
      </c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>
        <v>1</v>
      </c>
      <c r="AG21" s="20">
        <v>1</v>
      </c>
      <c r="AH21" s="20"/>
      <c r="AI21" s="20"/>
      <c r="AJ21" s="20">
        <v>1</v>
      </c>
      <c r="AK21" s="20"/>
      <c r="AL21" s="20"/>
      <c r="AM21" s="20"/>
      <c r="AN21" s="20"/>
      <c r="AO21" s="20"/>
      <c r="AP21" s="20">
        <v>1</v>
      </c>
      <c r="AQ21" s="20"/>
      <c r="AR21" s="20"/>
      <c r="AS21" s="20">
        <v>1</v>
      </c>
      <c r="AT21" s="20"/>
      <c r="AU21" s="20"/>
      <c r="AV21" s="20"/>
      <c r="AW21" s="20"/>
      <c r="AX21" s="20">
        <v>1</v>
      </c>
      <c r="AY21" s="20"/>
      <c r="AZ21" s="20"/>
      <c r="BA21" s="20"/>
      <c r="BB21" s="20">
        <v>1</v>
      </c>
      <c r="BC21" s="20"/>
      <c r="BD21" s="20"/>
      <c r="BE21" s="20"/>
      <c r="BF21" s="20"/>
      <c r="BG21" s="20"/>
      <c r="BH21" s="20">
        <v>1</v>
      </c>
      <c r="BI21" s="20"/>
      <c r="BJ21" s="20"/>
      <c r="BK21" s="20">
        <v>1</v>
      </c>
      <c r="BL21" s="20"/>
      <c r="BM21" s="20"/>
      <c r="BN21" s="20">
        <v>1</v>
      </c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>
        <v>1</v>
      </c>
      <c r="CD21" s="20"/>
      <c r="CE21" s="20"/>
      <c r="CF21" s="20"/>
      <c r="CG21" s="20"/>
      <c r="CH21" s="20"/>
      <c r="CI21" s="20"/>
      <c r="CJ21" s="20">
        <v>1</v>
      </c>
      <c r="CK21" s="20"/>
      <c r="CL21" s="20"/>
      <c r="CM21" s="20">
        <v>1</v>
      </c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</row>
    <row r="22" spans="1:104" x14ac:dyDescent="0.25">
      <c r="A22" s="19" t="s">
        <v>35</v>
      </c>
      <c r="B22" s="20"/>
      <c r="C22" s="20">
        <v>1</v>
      </c>
      <c r="D22" s="20"/>
      <c r="E22" s="20">
        <v>1</v>
      </c>
      <c r="F22" s="20">
        <v>1</v>
      </c>
      <c r="G22" s="20"/>
      <c r="H22" s="20"/>
      <c r="I22" s="20">
        <v>1</v>
      </c>
      <c r="J22" s="20"/>
      <c r="K22" s="20"/>
      <c r="L22" s="20"/>
      <c r="M22" s="20"/>
      <c r="N22" s="20"/>
      <c r="O22" s="20"/>
      <c r="P22" s="20"/>
      <c r="Q22" s="20">
        <v>1</v>
      </c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>
        <v>1</v>
      </c>
      <c r="AP22" s="20"/>
      <c r="AQ22" s="20"/>
      <c r="AR22" s="20"/>
      <c r="AS22" s="20"/>
      <c r="AT22" s="20"/>
      <c r="AU22" s="20"/>
      <c r="AV22" s="20">
        <v>1</v>
      </c>
      <c r="AW22" s="20"/>
      <c r="AX22" s="20"/>
      <c r="AY22" s="20"/>
      <c r="AZ22" s="20"/>
      <c r="BA22" s="20">
        <v>2</v>
      </c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>
        <v>1</v>
      </c>
      <c r="BR22" s="20">
        <v>1</v>
      </c>
      <c r="BS22" s="20"/>
      <c r="BT22" s="20">
        <v>1</v>
      </c>
      <c r="BU22" s="20"/>
      <c r="BV22" s="20"/>
      <c r="BW22" s="20"/>
      <c r="BX22" s="20"/>
      <c r="BY22" s="20">
        <v>1</v>
      </c>
      <c r="BZ22" s="20"/>
      <c r="CA22" s="20"/>
      <c r="CB22" s="20"/>
      <c r="CC22" s="20">
        <v>1</v>
      </c>
      <c r="CD22" s="20"/>
      <c r="CE22" s="20"/>
      <c r="CF22" s="20">
        <v>1</v>
      </c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>
        <v>1</v>
      </c>
      <c r="CT22" s="20"/>
      <c r="CU22" s="20"/>
      <c r="CV22" s="20"/>
      <c r="CW22" s="20">
        <v>2</v>
      </c>
      <c r="CX22" s="20"/>
      <c r="CY22" s="20"/>
      <c r="CZ22" s="20">
        <v>1</v>
      </c>
    </row>
    <row r="23" spans="1:104" x14ac:dyDescent="0.25">
      <c r="A23" s="19" t="s">
        <v>44</v>
      </c>
      <c r="B23" s="20">
        <v>1</v>
      </c>
      <c r="C23" s="20"/>
      <c r="D23" s="20"/>
      <c r="E23" s="20">
        <v>1</v>
      </c>
      <c r="F23" s="20"/>
      <c r="G23" s="20"/>
      <c r="H23" s="20"/>
      <c r="I23" s="20"/>
      <c r="J23" s="20"/>
      <c r="K23" s="20"/>
      <c r="L23" s="20"/>
      <c r="M23" s="20"/>
      <c r="N23" s="20">
        <v>1</v>
      </c>
      <c r="O23" s="20"/>
      <c r="P23" s="20"/>
      <c r="Q23" s="20">
        <v>1</v>
      </c>
      <c r="R23" s="20"/>
      <c r="S23" s="20"/>
      <c r="T23" s="20"/>
      <c r="U23" s="20">
        <v>1</v>
      </c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>
        <v>1</v>
      </c>
      <c r="AH23" s="20">
        <v>1</v>
      </c>
      <c r="AI23" s="20">
        <v>2</v>
      </c>
      <c r="AJ23" s="20">
        <v>1</v>
      </c>
      <c r="AK23" s="20"/>
      <c r="AL23" s="20"/>
      <c r="AM23" s="20"/>
      <c r="AN23" s="20"/>
      <c r="AO23" s="20"/>
      <c r="AP23" s="20">
        <v>1</v>
      </c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>
        <v>1</v>
      </c>
      <c r="BD23" s="20"/>
      <c r="BE23" s="20"/>
      <c r="BF23" s="20"/>
      <c r="BG23" s="20"/>
      <c r="BH23" s="20"/>
      <c r="BI23" s="20"/>
      <c r="BJ23" s="20"/>
      <c r="BK23" s="20">
        <v>1</v>
      </c>
      <c r="BL23" s="20"/>
      <c r="BM23" s="20"/>
      <c r="BN23" s="20"/>
      <c r="BO23" s="20"/>
      <c r="BP23" s="20"/>
      <c r="BQ23" s="20"/>
      <c r="BR23" s="20">
        <v>1</v>
      </c>
      <c r="BS23" s="20"/>
      <c r="BT23" s="20"/>
      <c r="BU23" s="20"/>
      <c r="BV23" s="20">
        <v>1</v>
      </c>
      <c r="BW23" s="20"/>
      <c r="BX23" s="20"/>
      <c r="BY23" s="20">
        <v>1</v>
      </c>
      <c r="BZ23" s="20">
        <v>2</v>
      </c>
      <c r="CA23" s="20"/>
      <c r="CB23" s="20">
        <v>1</v>
      </c>
      <c r="CC23" s="20"/>
      <c r="CD23" s="20">
        <v>1</v>
      </c>
      <c r="CE23" s="20"/>
      <c r="CF23" s="20"/>
      <c r="CG23" s="20">
        <v>1</v>
      </c>
      <c r="CH23" s="20"/>
      <c r="CI23" s="20"/>
      <c r="CJ23" s="20"/>
      <c r="CK23" s="20"/>
      <c r="CL23" s="20"/>
      <c r="CM23" s="20"/>
      <c r="CN23" s="20"/>
      <c r="CO23" s="20"/>
      <c r="CP23" s="20">
        <v>1</v>
      </c>
      <c r="CQ23" s="20"/>
      <c r="CR23" s="20"/>
      <c r="CS23" s="20"/>
      <c r="CT23" s="20">
        <v>1</v>
      </c>
      <c r="CU23" s="20"/>
      <c r="CV23" s="20"/>
      <c r="CW23" s="20"/>
      <c r="CX23" s="20">
        <v>1</v>
      </c>
      <c r="CY23" s="20"/>
      <c r="CZ23" s="20"/>
    </row>
    <row r="24" spans="1:104" x14ac:dyDescent="0.25">
      <c r="A24" s="19" t="s">
        <v>34</v>
      </c>
      <c r="B24" s="20"/>
      <c r="C24" s="20"/>
      <c r="D24" s="20"/>
      <c r="E24" s="20"/>
      <c r="F24" s="20"/>
      <c r="G24" s="20">
        <v>1</v>
      </c>
      <c r="H24" s="20"/>
      <c r="I24" s="20">
        <v>1</v>
      </c>
      <c r="J24" s="20"/>
      <c r="K24" s="20"/>
      <c r="L24" s="20"/>
      <c r="M24" s="20"/>
      <c r="N24" s="20"/>
      <c r="O24" s="20"/>
      <c r="P24" s="20"/>
      <c r="Q24" s="20"/>
      <c r="R24" s="20"/>
      <c r="S24" s="20">
        <v>1</v>
      </c>
      <c r="T24" s="20">
        <v>1</v>
      </c>
      <c r="U24" s="20"/>
      <c r="V24" s="20"/>
      <c r="W24" s="20">
        <v>1</v>
      </c>
      <c r="X24" s="20"/>
      <c r="Y24" s="20">
        <v>1</v>
      </c>
      <c r="Z24" s="20"/>
      <c r="AA24" s="20">
        <v>1</v>
      </c>
      <c r="AB24" s="20"/>
      <c r="AC24" s="20"/>
      <c r="AD24" s="20">
        <v>1</v>
      </c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>
        <v>1</v>
      </c>
      <c r="BK24" s="20"/>
      <c r="BL24" s="20"/>
      <c r="BM24" s="20">
        <v>1</v>
      </c>
      <c r="BN24" s="20"/>
      <c r="BO24" s="20"/>
      <c r="BP24" s="20"/>
      <c r="BQ24" s="20">
        <v>1</v>
      </c>
      <c r="BR24" s="20"/>
      <c r="BS24" s="20"/>
      <c r="BT24" s="20"/>
      <c r="BU24" s="20">
        <v>1</v>
      </c>
      <c r="BV24" s="20"/>
      <c r="BW24" s="20">
        <v>1</v>
      </c>
      <c r="BX24" s="20"/>
      <c r="BY24" s="20"/>
      <c r="BZ24" s="20"/>
      <c r="CA24" s="20"/>
      <c r="CB24" s="20">
        <v>1</v>
      </c>
      <c r="CC24" s="20">
        <v>1</v>
      </c>
      <c r="CD24" s="20"/>
      <c r="CE24" s="20"/>
      <c r="CF24" s="20"/>
      <c r="CG24" s="20"/>
      <c r="CH24" s="20"/>
      <c r="CI24" s="20">
        <v>1</v>
      </c>
      <c r="CJ24" s="20">
        <v>1</v>
      </c>
      <c r="CK24" s="20">
        <v>1</v>
      </c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</row>
    <row r="25" spans="1:104" x14ac:dyDescent="0.25">
      <c r="A25" s="19" t="s">
        <v>36</v>
      </c>
      <c r="B25" s="20"/>
      <c r="C25" s="20"/>
      <c r="D25" s="20"/>
      <c r="E25" s="20"/>
      <c r="F25" s="20"/>
      <c r="G25" s="20">
        <v>1</v>
      </c>
      <c r="H25" s="20"/>
      <c r="I25" s="20">
        <v>1</v>
      </c>
      <c r="J25" s="20"/>
      <c r="K25" s="20"/>
      <c r="L25" s="20"/>
      <c r="M25" s="20"/>
      <c r="N25" s="20"/>
      <c r="O25" s="20"/>
      <c r="P25" s="20"/>
      <c r="Q25" s="20"/>
      <c r="R25" s="20"/>
      <c r="S25" s="20">
        <v>1</v>
      </c>
      <c r="T25" s="20">
        <v>1</v>
      </c>
      <c r="U25" s="20"/>
      <c r="V25" s="20"/>
      <c r="W25" s="20">
        <v>1</v>
      </c>
      <c r="X25" s="20"/>
      <c r="Y25" s="20">
        <v>1</v>
      </c>
      <c r="Z25" s="20"/>
      <c r="AA25" s="20">
        <v>1</v>
      </c>
      <c r="AB25" s="20"/>
      <c r="AC25" s="20"/>
      <c r="AD25" s="20">
        <v>1</v>
      </c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>
        <v>1</v>
      </c>
      <c r="BK25" s="20"/>
      <c r="BL25" s="20"/>
      <c r="BM25" s="20">
        <v>1</v>
      </c>
      <c r="BN25" s="20"/>
      <c r="BO25" s="20"/>
      <c r="BP25" s="20"/>
      <c r="BQ25" s="20">
        <v>1</v>
      </c>
      <c r="BR25" s="20"/>
      <c r="BS25" s="20">
        <v>1</v>
      </c>
      <c r="BT25" s="20"/>
      <c r="BU25" s="20"/>
      <c r="BV25" s="20"/>
      <c r="BW25" s="20">
        <v>1</v>
      </c>
      <c r="BX25" s="20"/>
      <c r="BY25" s="20"/>
      <c r="BZ25" s="20"/>
      <c r="CA25" s="20"/>
      <c r="CB25" s="20">
        <v>1</v>
      </c>
      <c r="CC25" s="20">
        <v>1</v>
      </c>
      <c r="CD25" s="20"/>
      <c r="CE25" s="20"/>
      <c r="CF25" s="20"/>
      <c r="CG25" s="20"/>
      <c r="CH25" s="20"/>
      <c r="CI25" s="20">
        <v>1</v>
      </c>
      <c r="CJ25" s="20">
        <v>1</v>
      </c>
      <c r="CK25" s="20">
        <v>1</v>
      </c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</row>
    <row r="26" spans="1:104" x14ac:dyDescent="0.25">
      <c r="A26" s="19" t="s">
        <v>45</v>
      </c>
      <c r="B26" s="20"/>
      <c r="C26" s="20"/>
      <c r="D26" s="20"/>
      <c r="E26" s="20"/>
      <c r="F26" s="20"/>
      <c r="G26" s="20"/>
      <c r="H26" s="20"/>
      <c r="I26" s="20">
        <v>1</v>
      </c>
      <c r="J26" s="20"/>
      <c r="K26" s="20"/>
      <c r="L26" s="20"/>
      <c r="M26" s="20"/>
      <c r="N26" s="20"/>
      <c r="O26" s="20">
        <v>1</v>
      </c>
      <c r="P26" s="20"/>
      <c r="Q26" s="20"/>
      <c r="R26" s="20"/>
      <c r="S26" s="20"/>
      <c r="T26" s="20"/>
      <c r="U26" s="20"/>
      <c r="V26" s="20"/>
      <c r="W26" s="20">
        <v>2</v>
      </c>
      <c r="X26" s="20">
        <v>2</v>
      </c>
      <c r="Y26" s="20"/>
      <c r="Z26" s="20"/>
      <c r="AA26" s="20">
        <v>1</v>
      </c>
      <c r="AB26" s="20">
        <v>1</v>
      </c>
      <c r="AC26" s="20">
        <v>1</v>
      </c>
      <c r="AD26" s="20">
        <v>1</v>
      </c>
      <c r="AE26" s="20"/>
      <c r="AF26" s="20"/>
      <c r="AG26" s="20"/>
      <c r="AH26" s="20">
        <v>2</v>
      </c>
      <c r="AI26" s="20">
        <v>1</v>
      </c>
      <c r="AJ26" s="20">
        <v>1</v>
      </c>
      <c r="AK26" s="20">
        <v>1</v>
      </c>
      <c r="AL26" s="20"/>
      <c r="AM26" s="20">
        <v>2</v>
      </c>
      <c r="AN26" s="20"/>
      <c r="AO26" s="20"/>
      <c r="AP26" s="20">
        <v>1</v>
      </c>
      <c r="AQ26" s="20">
        <v>1</v>
      </c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>
        <v>1</v>
      </c>
      <c r="BL26" s="20"/>
      <c r="BM26" s="20"/>
      <c r="BN26" s="20"/>
      <c r="BO26" s="20"/>
      <c r="BP26" s="20"/>
      <c r="BQ26" s="20">
        <v>1</v>
      </c>
      <c r="BR26" s="20"/>
      <c r="BS26" s="20"/>
      <c r="BT26" s="20"/>
      <c r="BU26" s="20"/>
      <c r="BV26" s="20"/>
      <c r="BW26" s="20"/>
      <c r="BX26" s="20"/>
      <c r="BY26" s="20"/>
      <c r="BZ26" s="20">
        <v>1</v>
      </c>
      <c r="CA26" s="20">
        <v>3</v>
      </c>
      <c r="CB26" s="20"/>
      <c r="CC26" s="20"/>
      <c r="CD26" s="20">
        <v>1</v>
      </c>
      <c r="CE26" s="20"/>
      <c r="CF26" s="20">
        <v>1</v>
      </c>
      <c r="CG26" s="20">
        <v>2</v>
      </c>
      <c r="CH26" s="20"/>
      <c r="CI26" s="20"/>
      <c r="CJ26" s="20"/>
      <c r="CK26" s="20">
        <v>2</v>
      </c>
      <c r="CL26" s="20"/>
      <c r="CM26" s="20">
        <v>2</v>
      </c>
      <c r="CN26" s="20">
        <v>1</v>
      </c>
      <c r="CO26" s="20"/>
      <c r="CP26" s="20"/>
      <c r="CQ26" s="20">
        <v>2</v>
      </c>
      <c r="CR26" s="20"/>
      <c r="CS26" s="20"/>
      <c r="CT26" s="20">
        <v>2</v>
      </c>
      <c r="CU26" s="20"/>
      <c r="CV26" s="20"/>
      <c r="CW26" s="20"/>
      <c r="CX26" s="20"/>
      <c r="CY26" s="20"/>
      <c r="CZ26" s="20"/>
    </row>
    <row r="27" spans="1:104" x14ac:dyDescent="0.25">
      <c r="A27" s="19" t="s">
        <v>30</v>
      </c>
      <c r="B27" s="20"/>
      <c r="C27" s="20"/>
      <c r="D27" s="20"/>
      <c r="E27" s="20">
        <v>1</v>
      </c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>
        <v>1</v>
      </c>
      <c r="U27" s="20"/>
      <c r="V27" s="20">
        <v>2</v>
      </c>
      <c r="W27" s="20">
        <v>2</v>
      </c>
      <c r="X27" s="20"/>
      <c r="Y27" s="20"/>
      <c r="Z27" s="20">
        <v>1</v>
      </c>
      <c r="AA27" s="20">
        <v>1</v>
      </c>
      <c r="AB27" s="20"/>
      <c r="AC27" s="20">
        <v>2</v>
      </c>
      <c r="AD27" s="20"/>
      <c r="AE27" s="20"/>
      <c r="AF27" s="20">
        <v>1</v>
      </c>
      <c r="AG27" s="20"/>
      <c r="AH27" s="20">
        <v>2</v>
      </c>
      <c r="AI27" s="20">
        <v>2</v>
      </c>
      <c r="AJ27" s="20"/>
      <c r="AK27" s="20"/>
      <c r="AL27" s="20">
        <v>1</v>
      </c>
      <c r="AM27" s="20"/>
      <c r="AN27" s="20">
        <v>1</v>
      </c>
      <c r="AO27" s="20">
        <v>1</v>
      </c>
      <c r="AP27" s="20"/>
      <c r="AQ27" s="20">
        <v>1</v>
      </c>
      <c r="AR27" s="20">
        <v>1</v>
      </c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>
        <v>1</v>
      </c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>
        <v>1</v>
      </c>
      <c r="BX27" s="20"/>
      <c r="BY27" s="20">
        <v>1</v>
      </c>
      <c r="BZ27" s="20">
        <v>2</v>
      </c>
      <c r="CA27" s="20">
        <v>1</v>
      </c>
      <c r="CB27" s="20"/>
      <c r="CC27" s="20"/>
      <c r="CD27" s="20">
        <v>1</v>
      </c>
      <c r="CE27" s="20">
        <v>1</v>
      </c>
      <c r="CF27" s="20">
        <v>2</v>
      </c>
      <c r="CG27" s="20"/>
      <c r="CH27" s="20"/>
      <c r="CI27" s="20"/>
      <c r="CJ27" s="20">
        <v>1</v>
      </c>
      <c r="CK27" s="20">
        <v>2</v>
      </c>
      <c r="CL27" s="20">
        <v>2</v>
      </c>
      <c r="CM27" s="20"/>
      <c r="CN27" s="20"/>
      <c r="CO27" s="20">
        <v>1</v>
      </c>
      <c r="CP27" s="20"/>
      <c r="CQ27" s="20"/>
      <c r="CR27" s="20">
        <v>2</v>
      </c>
      <c r="CS27" s="20"/>
      <c r="CT27" s="20">
        <v>1</v>
      </c>
      <c r="CU27" s="20">
        <v>1</v>
      </c>
      <c r="CV27" s="20"/>
      <c r="CW27" s="20"/>
      <c r="CX27" s="20"/>
      <c r="CY27" s="20"/>
      <c r="CZ27" s="20"/>
    </row>
    <row r="28" spans="1:104" x14ac:dyDescent="0.25">
      <c r="A28" s="19" t="s">
        <v>29</v>
      </c>
      <c r="B28" s="20"/>
      <c r="C28" s="20"/>
      <c r="D28" s="20"/>
      <c r="E28" s="20"/>
      <c r="F28" s="20"/>
      <c r="G28" s="20">
        <v>1</v>
      </c>
      <c r="H28" s="20"/>
      <c r="I28" s="20"/>
      <c r="J28" s="20"/>
      <c r="K28" s="20"/>
      <c r="L28" s="20"/>
      <c r="M28" s="20"/>
      <c r="N28" s="20"/>
      <c r="O28" s="20"/>
      <c r="P28" s="20"/>
      <c r="Q28" s="20">
        <v>1</v>
      </c>
      <c r="R28" s="20"/>
      <c r="S28" s="20">
        <v>1</v>
      </c>
      <c r="T28" s="20"/>
      <c r="U28" s="20">
        <v>1</v>
      </c>
      <c r="V28" s="20"/>
      <c r="W28" s="20"/>
      <c r="X28" s="20">
        <v>1</v>
      </c>
      <c r="Y28" s="20"/>
      <c r="Z28" s="20">
        <v>1</v>
      </c>
      <c r="AA28" s="20"/>
      <c r="AB28" s="20"/>
      <c r="AC28" s="20">
        <v>1</v>
      </c>
      <c r="AD28" s="20"/>
      <c r="AE28" s="20"/>
      <c r="AF28" s="20"/>
      <c r="AG28" s="20">
        <v>3</v>
      </c>
      <c r="AH28" s="20"/>
      <c r="AI28" s="20"/>
      <c r="AJ28" s="20"/>
      <c r="AK28" s="20">
        <v>1</v>
      </c>
      <c r="AL28" s="20">
        <v>1</v>
      </c>
      <c r="AM28" s="20">
        <v>2</v>
      </c>
      <c r="AN28" s="20"/>
      <c r="AO28" s="20">
        <v>1</v>
      </c>
      <c r="AP28" s="20">
        <v>1</v>
      </c>
      <c r="AQ28" s="20"/>
      <c r="AR28" s="20">
        <v>2</v>
      </c>
      <c r="AS28" s="20"/>
      <c r="AT28" s="20">
        <v>1</v>
      </c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>
        <v>1</v>
      </c>
      <c r="BK28" s="20"/>
      <c r="BL28" s="20"/>
      <c r="BM28" s="20"/>
      <c r="BN28" s="20"/>
      <c r="BO28" s="20"/>
      <c r="BP28" s="20"/>
      <c r="BQ28" s="20"/>
      <c r="BR28" s="20"/>
      <c r="BS28" s="20"/>
      <c r="BT28" s="20">
        <v>1</v>
      </c>
      <c r="BU28" s="20"/>
      <c r="BV28" s="20">
        <v>1</v>
      </c>
      <c r="BW28" s="20">
        <v>1</v>
      </c>
      <c r="BX28" s="20"/>
      <c r="BY28" s="20"/>
      <c r="BZ28" s="20"/>
      <c r="CA28" s="20"/>
      <c r="CB28" s="20">
        <v>1</v>
      </c>
      <c r="CC28" s="20"/>
      <c r="CD28" s="20">
        <v>1</v>
      </c>
      <c r="CE28" s="20"/>
      <c r="CF28" s="20">
        <v>1</v>
      </c>
      <c r="CG28" s="20"/>
      <c r="CH28" s="20"/>
      <c r="CI28" s="20"/>
      <c r="CJ28" s="20">
        <v>2</v>
      </c>
      <c r="CK28" s="20">
        <v>1</v>
      </c>
      <c r="CL28" s="20"/>
      <c r="CM28" s="20"/>
      <c r="CN28" s="20"/>
      <c r="CO28" s="20">
        <v>2</v>
      </c>
      <c r="CP28" s="20">
        <v>1</v>
      </c>
      <c r="CQ28" s="20">
        <v>1</v>
      </c>
      <c r="CR28" s="20">
        <v>1</v>
      </c>
      <c r="CS28" s="20">
        <v>1</v>
      </c>
      <c r="CT28" s="20"/>
      <c r="CU28" s="20">
        <v>2</v>
      </c>
      <c r="CV28" s="20"/>
      <c r="CW28" s="20">
        <v>1</v>
      </c>
      <c r="CX28" s="20"/>
      <c r="CY28" s="20"/>
      <c r="CZ28" s="20"/>
    </row>
    <row r="29" spans="1:104" x14ac:dyDescent="0.25">
      <c r="A29" s="18" t="s">
        <v>66</v>
      </c>
      <c r="B29" s="20">
        <v>6</v>
      </c>
      <c r="C29" s="20">
        <v>9</v>
      </c>
      <c r="D29" s="20">
        <v>3</v>
      </c>
      <c r="E29" s="20">
        <v>7</v>
      </c>
      <c r="F29" s="20">
        <v>6</v>
      </c>
      <c r="G29" s="20">
        <v>4</v>
      </c>
      <c r="H29" s="20">
        <v>7</v>
      </c>
      <c r="I29" s="20">
        <v>10</v>
      </c>
      <c r="J29" s="20">
        <v>2</v>
      </c>
      <c r="K29" s="20">
        <v>4</v>
      </c>
      <c r="L29" s="20">
        <v>2</v>
      </c>
      <c r="M29" s="20">
        <v>2</v>
      </c>
      <c r="N29" s="20">
        <v>3</v>
      </c>
      <c r="O29" s="20">
        <v>7</v>
      </c>
      <c r="P29" s="20">
        <v>7</v>
      </c>
      <c r="Q29" s="20">
        <v>7</v>
      </c>
      <c r="R29" s="20">
        <v>7</v>
      </c>
      <c r="S29" s="20">
        <v>11</v>
      </c>
      <c r="T29" s="20">
        <v>4</v>
      </c>
      <c r="U29" s="20">
        <v>13</v>
      </c>
      <c r="V29" s="20">
        <v>5</v>
      </c>
      <c r="W29" s="20">
        <v>10</v>
      </c>
      <c r="X29" s="20">
        <v>4</v>
      </c>
      <c r="Y29" s="20">
        <v>8</v>
      </c>
      <c r="Z29" s="20">
        <v>9</v>
      </c>
      <c r="AA29" s="20">
        <v>5</v>
      </c>
      <c r="AB29" s="20">
        <v>4</v>
      </c>
      <c r="AC29" s="20">
        <v>4</v>
      </c>
      <c r="AD29" s="20">
        <v>5</v>
      </c>
      <c r="AE29" s="20">
        <v>5</v>
      </c>
      <c r="AF29" s="20">
        <v>10</v>
      </c>
      <c r="AG29" s="20">
        <v>8</v>
      </c>
      <c r="AH29" s="20">
        <v>6</v>
      </c>
      <c r="AI29" s="20">
        <v>8</v>
      </c>
      <c r="AJ29" s="20">
        <v>8</v>
      </c>
      <c r="AK29" s="20">
        <v>2</v>
      </c>
      <c r="AL29" s="20">
        <v>11</v>
      </c>
      <c r="AM29" s="20">
        <v>15</v>
      </c>
      <c r="AN29" s="20">
        <v>6</v>
      </c>
      <c r="AO29" s="20">
        <v>11</v>
      </c>
      <c r="AP29" s="20">
        <v>15</v>
      </c>
      <c r="AQ29" s="20">
        <v>6</v>
      </c>
      <c r="AR29" s="20">
        <v>8</v>
      </c>
      <c r="AS29" s="20">
        <v>7</v>
      </c>
      <c r="AT29" s="20">
        <v>1</v>
      </c>
      <c r="AU29" s="20">
        <v>6</v>
      </c>
      <c r="AV29" s="20">
        <v>10</v>
      </c>
      <c r="AW29" s="20">
        <v>2</v>
      </c>
      <c r="AX29" s="20">
        <v>3</v>
      </c>
      <c r="AY29" s="20">
        <v>1</v>
      </c>
      <c r="AZ29" s="20">
        <v>6</v>
      </c>
      <c r="BA29" s="20">
        <v>14</v>
      </c>
      <c r="BB29" s="20">
        <v>2</v>
      </c>
      <c r="BC29" s="20">
        <v>2</v>
      </c>
      <c r="BD29" s="20">
        <v>2</v>
      </c>
      <c r="BE29" s="20">
        <v>2</v>
      </c>
      <c r="BF29" s="20">
        <v>5</v>
      </c>
      <c r="BG29" s="20">
        <v>13</v>
      </c>
      <c r="BH29" s="20">
        <v>5</v>
      </c>
      <c r="BI29" s="20">
        <v>2</v>
      </c>
      <c r="BJ29" s="20">
        <v>5</v>
      </c>
      <c r="BK29" s="20">
        <v>4</v>
      </c>
      <c r="BL29" s="20">
        <v>4</v>
      </c>
      <c r="BM29" s="20">
        <v>5</v>
      </c>
      <c r="BN29" s="20">
        <v>6</v>
      </c>
      <c r="BO29" s="20">
        <v>2</v>
      </c>
      <c r="BP29" s="20">
        <v>7</v>
      </c>
      <c r="BQ29" s="20">
        <v>9</v>
      </c>
      <c r="BR29" s="20">
        <v>9</v>
      </c>
      <c r="BS29" s="20">
        <v>2</v>
      </c>
      <c r="BT29" s="20">
        <v>6</v>
      </c>
      <c r="BU29" s="20">
        <v>5</v>
      </c>
      <c r="BV29" s="20">
        <v>10</v>
      </c>
      <c r="BW29" s="20">
        <v>9</v>
      </c>
      <c r="BX29" s="20">
        <v>4</v>
      </c>
      <c r="BY29" s="20">
        <v>11</v>
      </c>
      <c r="BZ29" s="20">
        <v>7</v>
      </c>
      <c r="CA29" s="20">
        <v>5</v>
      </c>
      <c r="CB29" s="20">
        <v>8</v>
      </c>
      <c r="CC29" s="20">
        <v>11</v>
      </c>
      <c r="CD29" s="20">
        <v>7</v>
      </c>
      <c r="CE29" s="20">
        <v>9</v>
      </c>
      <c r="CF29" s="20">
        <v>10</v>
      </c>
      <c r="CG29" s="20">
        <v>6</v>
      </c>
      <c r="CH29" s="20">
        <v>1</v>
      </c>
      <c r="CI29" s="20">
        <v>5</v>
      </c>
      <c r="CJ29" s="20">
        <v>7</v>
      </c>
      <c r="CK29" s="20">
        <v>12</v>
      </c>
      <c r="CL29" s="20">
        <v>7</v>
      </c>
      <c r="CM29" s="20">
        <v>11</v>
      </c>
      <c r="CN29" s="20">
        <v>5</v>
      </c>
      <c r="CO29" s="20">
        <v>6</v>
      </c>
      <c r="CP29" s="20">
        <v>5</v>
      </c>
      <c r="CQ29" s="20">
        <v>7</v>
      </c>
      <c r="CR29" s="20">
        <v>9</v>
      </c>
      <c r="CS29" s="20">
        <v>7</v>
      </c>
      <c r="CT29" s="20">
        <v>7</v>
      </c>
      <c r="CU29" s="20">
        <v>9</v>
      </c>
      <c r="CV29" s="20">
        <v>4</v>
      </c>
      <c r="CW29" s="20">
        <v>16</v>
      </c>
      <c r="CX29" s="20">
        <v>5</v>
      </c>
      <c r="CY29" s="20">
        <v>2</v>
      </c>
      <c r="CZ29" s="20">
        <v>11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7326F6-C3A9-4D08-847A-151E7201A3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pwaquier</dc:creator>
  <cp:lastModifiedBy>Chris_Mini</cp:lastModifiedBy>
  <dcterms:created xsi:type="dcterms:W3CDTF">2020-01-08T09:21:52Z</dcterms:created>
  <dcterms:modified xsi:type="dcterms:W3CDTF">2020-01-08T10:49:32Z</dcterms:modified>
</cp:coreProperties>
</file>