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870" windowHeight="7410" activeTab="1"/>
  </bookViews>
  <sheets>
    <sheet name="config" sheetId="1" r:id="rId1"/>
    <sheet name="aout" sheetId="2" r:id="rId2"/>
    <sheet name="septembre" sheetId="9" r:id="rId3"/>
    <sheet name="octobre" sheetId="10" r:id="rId4"/>
    <sheet name="novembre" sheetId="11" r:id="rId5"/>
    <sheet name="decembre" sheetId="12" r:id="rId6"/>
  </sheets>
  <calcPr calcId="145621"/>
</workbook>
</file>

<file path=xl/calcChain.xml><?xml version="1.0" encoding="utf-8"?>
<calcChain xmlns="http://schemas.openxmlformats.org/spreadsheetml/2006/main">
  <c r="L53" i="1" l="1"/>
  <c r="E3" i="1" l="1"/>
  <c r="L25" i="1"/>
  <c r="L28" i="1" s="1"/>
  <c r="K47" i="1"/>
  <c r="K48" i="1" s="1"/>
  <c r="L48" i="1" s="1"/>
  <c r="K49" i="1" s="1"/>
  <c r="L49" i="1" s="1"/>
  <c r="K50" i="1" l="1"/>
  <c r="L50" i="1" s="1"/>
  <c r="K51" i="1" s="1"/>
  <c r="L51" i="1" s="1"/>
  <c r="K52" i="1" s="1"/>
  <c r="C29" i="2"/>
  <c r="D29" i="2"/>
  <c r="E29" i="2"/>
  <c r="B33" i="12"/>
  <c r="B32" i="12"/>
  <c r="B31" i="12"/>
  <c r="B30" i="12"/>
  <c r="E29" i="12"/>
  <c r="D29" i="12"/>
  <c r="C29" i="12"/>
  <c r="B29" i="12"/>
  <c r="E28" i="12"/>
  <c r="D28" i="12"/>
  <c r="C28" i="12"/>
  <c r="B28" i="12"/>
  <c r="E27" i="12"/>
  <c r="D27" i="12"/>
  <c r="C27" i="12"/>
  <c r="B27" i="12"/>
  <c r="E26" i="12"/>
  <c r="D26" i="12"/>
  <c r="C26" i="12"/>
  <c r="B26" i="12"/>
  <c r="E25" i="12"/>
  <c r="D25" i="12"/>
  <c r="C25" i="12"/>
  <c r="B25" i="12"/>
  <c r="E24" i="12"/>
  <c r="D24" i="12"/>
  <c r="C24" i="12"/>
  <c r="B24" i="12"/>
  <c r="E23" i="12"/>
  <c r="D23" i="12"/>
  <c r="C23" i="12"/>
  <c r="B23" i="12"/>
  <c r="E22" i="12"/>
  <c r="D22" i="12"/>
  <c r="C22" i="12"/>
  <c r="B22" i="12"/>
  <c r="E21" i="12"/>
  <c r="D21" i="12"/>
  <c r="C21" i="12"/>
  <c r="B21" i="12"/>
  <c r="E20" i="12"/>
  <c r="D20" i="12"/>
  <c r="C20" i="12"/>
  <c r="B20" i="12"/>
  <c r="E19" i="12"/>
  <c r="D19" i="12"/>
  <c r="C19" i="12"/>
  <c r="B19" i="12"/>
  <c r="E18" i="12"/>
  <c r="D18" i="12"/>
  <c r="C18" i="12"/>
  <c r="B18" i="12"/>
  <c r="E17" i="12"/>
  <c r="D17" i="12"/>
  <c r="C17" i="12"/>
  <c r="B17" i="12"/>
  <c r="E16" i="12"/>
  <c r="D16" i="12"/>
  <c r="C16" i="12"/>
  <c r="B16" i="12"/>
  <c r="E15" i="12"/>
  <c r="D15" i="12"/>
  <c r="C15" i="12"/>
  <c r="B15" i="12"/>
  <c r="E14" i="12"/>
  <c r="D14" i="12"/>
  <c r="C14" i="12"/>
  <c r="B14" i="12"/>
  <c r="E13" i="12"/>
  <c r="D13" i="12"/>
  <c r="C13" i="12"/>
  <c r="B13" i="12"/>
  <c r="E12" i="12"/>
  <c r="D12" i="12"/>
  <c r="C12" i="12"/>
  <c r="B12" i="12"/>
  <c r="E11" i="12"/>
  <c r="D11" i="12"/>
  <c r="C11" i="12"/>
  <c r="B11" i="12"/>
  <c r="E10" i="12"/>
  <c r="D10" i="12"/>
  <c r="C10" i="12"/>
  <c r="B10" i="12"/>
  <c r="C5" i="12"/>
  <c r="C4" i="12"/>
  <c r="A3" i="12"/>
  <c r="B29" i="2"/>
  <c r="B30" i="2"/>
  <c r="L7" i="1"/>
  <c r="L20" i="1" s="1"/>
  <c r="B33" i="11"/>
  <c r="B32" i="11"/>
  <c r="B31" i="11"/>
  <c r="B30" i="11"/>
  <c r="E29" i="11"/>
  <c r="D29" i="11"/>
  <c r="C29" i="11"/>
  <c r="B29" i="11"/>
  <c r="E28" i="11"/>
  <c r="D28" i="11"/>
  <c r="C28" i="11"/>
  <c r="B28" i="11"/>
  <c r="E27" i="11"/>
  <c r="D27" i="11"/>
  <c r="C27" i="11"/>
  <c r="B27" i="11"/>
  <c r="E26" i="11"/>
  <c r="D26" i="11"/>
  <c r="C26" i="11"/>
  <c r="B26" i="11"/>
  <c r="E25" i="11"/>
  <c r="D25" i="11"/>
  <c r="C25" i="11"/>
  <c r="B25" i="11"/>
  <c r="E24" i="11"/>
  <c r="D24" i="11"/>
  <c r="C24" i="11"/>
  <c r="B24" i="11"/>
  <c r="E23" i="11"/>
  <c r="D23" i="11"/>
  <c r="C23" i="11"/>
  <c r="B23" i="11"/>
  <c r="E22" i="11"/>
  <c r="D22" i="11"/>
  <c r="C22" i="11"/>
  <c r="B22" i="11"/>
  <c r="E21" i="11"/>
  <c r="D21" i="11"/>
  <c r="C21" i="11"/>
  <c r="B21" i="11"/>
  <c r="E20" i="11"/>
  <c r="D20" i="11"/>
  <c r="C20" i="11"/>
  <c r="B20" i="11"/>
  <c r="E19" i="11"/>
  <c r="D19" i="11"/>
  <c r="C19" i="11"/>
  <c r="B19" i="11"/>
  <c r="E18" i="11"/>
  <c r="D18" i="11"/>
  <c r="C18" i="11"/>
  <c r="B18" i="11"/>
  <c r="E17" i="11"/>
  <c r="D17" i="11"/>
  <c r="C17" i="11"/>
  <c r="B17" i="11"/>
  <c r="E16" i="11"/>
  <c r="D16" i="11"/>
  <c r="C16" i="11"/>
  <c r="B16" i="11"/>
  <c r="E15" i="11"/>
  <c r="D15" i="11"/>
  <c r="C15" i="11"/>
  <c r="B15" i="11"/>
  <c r="E14" i="11"/>
  <c r="D14" i="11"/>
  <c r="C14" i="11"/>
  <c r="B14" i="11"/>
  <c r="E13" i="11"/>
  <c r="D13" i="11"/>
  <c r="C13" i="11"/>
  <c r="B13" i="11"/>
  <c r="E12" i="11"/>
  <c r="D12" i="11"/>
  <c r="C12" i="11"/>
  <c r="B12" i="11"/>
  <c r="E11" i="11"/>
  <c r="D11" i="11"/>
  <c r="C11" i="11"/>
  <c r="B11" i="11"/>
  <c r="E10" i="11"/>
  <c r="D10" i="11"/>
  <c r="C10" i="11"/>
  <c r="B10" i="11"/>
  <c r="C5" i="11"/>
  <c r="C4" i="11"/>
  <c r="A3" i="11"/>
  <c r="C5" i="9"/>
  <c r="C4" i="10"/>
  <c r="C4" i="2"/>
  <c r="C4" i="9" s="1"/>
  <c r="B13" i="2"/>
  <c r="L21" i="1" l="1"/>
  <c r="L10" i="1"/>
  <c r="L15" i="1" s="1"/>
  <c r="L18" i="1"/>
  <c r="L17" i="1"/>
  <c r="L12" i="1"/>
  <c r="L19" i="1"/>
  <c r="L13" i="1"/>
  <c r="C5" i="10"/>
  <c r="B33" i="10"/>
  <c r="B32" i="10"/>
  <c r="B31" i="10"/>
  <c r="B30" i="10"/>
  <c r="E29" i="10"/>
  <c r="D29" i="10"/>
  <c r="C29" i="10"/>
  <c r="B29" i="10"/>
  <c r="E28" i="10"/>
  <c r="D28" i="10"/>
  <c r="C28" i="10"/>
  <c r="B28" i="10"/>
  <c r="E27" i="10"/>
  <c r="D27" i="10"/>
  <c r="C27" i="10"/>
  <c r="B27" i="10"/>
  <c r="E26" i="10"/>
  <c r="D26" i="10"/>
  <c r="C26" i="10"/>
  <c r="B26" i="10"/>
  <c r="E25" i="10"/>
  <c r="D25" i="10"/>
  <c r="C25" i="10"/>
  <c r="B25" i="10"/>
  <c r="E24" i="10"/>
  <c r="D24" i="10"/>
  <c r="C24" i="10"/>
  <c r="B24" i="10"/>
  <c r="E23" i="10"/>
  <c r="D23" i="10"/>
  <c r="C23" i="10"/>
  <c r="B23" i="10"/>
  <c r="E22" i="10"/>
  <c r="D22" i="10"/>
  <c r="C22" i="10"/>
  <c r="B22" i="10"/>
  <c r="E21" i="10"/>
  <c r="D21" i="10"/>
  <c r="C21" i="10"/>
  <c r="B21" i="10"/>
  <c r="E20" i="10"/>
  <c r="D20" i="10"/>
  <c r="C20" i="10"/>
  <c r="B20" i="10"/>
  <c r="E19" i="10"/>
  <c r="D19" i="10"/>
  <c r="C19" i="10"/>
  <c r="B19" i="10"/>
  <c r="E18" i="10"/>
  <c r="D18" i="10"/>
  <c r="C18" i="10"/>
  <c r="B18" i="10"/>
  <c r="E17" i="10"/>
  <c r="D17" i="10"/>
  <c r="C17" i="10"/>
  <c r="B17" i="10"/>
  <c r="E16" i="10"/>
  <c r="D16" i="10"/>
  <c r="C16" i="10"/>
  <c r="B16" i="10"/>
  <c r="E15" i="10"/>
  <c r="D15" i="10"/>
  <c r="C15" i="10"/>
  <c r="B15" i="10"/>
  <c r="E14" i="10"/>
  <c r="D14" i="10"/>
  <c r="C14" i="10"/>
  <c r="B14" i="10"/>
  <c r="E13" i="10"/>
  <c r="D13" i="10"/>
  <c r="C13" i="10"/>
  <c r="B13" i="10"/>
  <c r="E12" i="10"/>
  <c r="D12" i="10"/>
  <c r="C12" i="10"/>
  <c r="B12" i="10"/>
  <c r="E11" i="10"/>
  <c r="D11" i="10"/>
  <c r="C11" i="10"/>
  <c r="B11" i="10"/>
  <c r="E10" i="10"/>
  <c r="D10" i="10"/>
  <c r="C10" i="10"/>
  <c r="B10" i="10"/>
  <c r="A3" i="10"/>
  <c r="B33" i="9"/>
  <c r="B32" i="9"/>
  <c r="B31" i="9"/>
  <c r="B30" i="9"/>
  <c r="E29" i="9"/>
  <c r="D29" i="9"/>
  <c r="C29" i="9"/>
  <c r="B29" i="9"/>
  <c r="E28" i="9"/>
  <c r="D28" i="9"/>
  <c r="C28" i="9"/>
  <c r="B28" i="9"/>
  <c r="E27" i="9"/>
  <c r="D27" i="9"/>
  <c r="C27" i="9"/>
  <c r="B27" i="9"/>
  <c r="E26" i="9"/>
  <c r="D26" i="9"/>
  <c r="C26" i="9"/>
  <c r="B26" i="9"/>
  <c r="E25" i="9"/>
  <c r="D25" i="9"/>
  <c r="C25" i="9"/>
  <c r="B25" i="9"/>
  <c r="E24" i="9"/>
  <c r="D24" i="9"/>
  <c r="C24" i="9"/>
  <c r="B24" i="9"/>
  <c r="E23" i="9"/>
  <c r="D23" i="9"/>
  <c r="C23" i="9"/>
  <c r="B23" i="9"/>
  <c r="E22" i="9"/>
  <c r="D22" i="9"/>
  <c r="C22" i="9"/>
  <c r="B22" i="9"/>
  <c r="E21" i="9"/>
  <c r="D21" i="9"/>
  <c r="C21" i="9"/>
  <c r="B21" i="9"/>
  <c r="E20" i="9"/>
  <c r="D20" i="9"/>
  <c r="C20" i="9"/>
  <c r="B20" i="9"/>
  <c r="E19" i="9"/>
  <c r="D19" i="9"/>
  <c r="C19" i="9"/>
  <c r="B19" i="9"/>
  <c r="E18" i="9"/>
  <c r="D18" i="9"/>
  <c r="C18" i="9"/>
  <c r="B18" i="9"/>
  <c r="E17" i="9"/>
  <c r="D17" i="9"/>
  <c r="C17" i="9"/>
  <c r="B17" i="9"/>
  <c r="E16" i="9"/>
  <c r="D16" i="9"/>
  <c r="C16" i="9"/>
  <c r="B16" i="9"/>
  <c r="E15" i="9"/>
  <c r="D15" i="9"/>
  <c r="C15" i="9"/>
  <c r="B15" i="9"/>
  <c r="E14" i="9"/>
  <c r="D14" i="9"/>
  <c r="C14" i="9"/>
  <c r="B14" i="9"/>
  <c r="E13" i="9"/>
  <c r="D13" i="9"/>
  <c r="C13" i="9"/>
  <c r="B13" i="9"/>
  <c r="E12" i="9"/>
  <c r="D12" i="9"/>
  <c r="C12" i="9"/>
  <c r="B12" i="9"/>
  <c r="E11" i="9"/>
  <c r="D11" i="9"/>
  <c r="C11" i="9"/>
  <c r="B11" i="9"/>
  <c r="E10" i="9"/>
  <c r="D10" i="9"/>
  <c r="C10" i="9"/>
  <c r="B10" i="9"/>
  <c r="A3" i="9"/>
  <c r="L9" i="1"/>
  <c r="M11" i="1"/>
  <c r="M14" i="1"/>
  <c r="M18" i="1"/>
  <c r="M12" i="1"/>
  <c r="M16" i="1"/>
  <c r="M19" i="1"/>
  <c r="M13" i="1"/>
  <c r="M20" i="1"/>
  <c r="M10" i="1"/>
  <c r="M21" i="1"/>
  <c r="M9" i="1"/>
  <c r="M15" i="1"/>
  <c r="M17" i="1"/>
  <c r="L14" i="1" l="1"/>
  <c r="L16" i="1"/>
  <c r="L11" i="1"/>
  <c r="E11" i="2" l="1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30" i="2"/>
  <c r="E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30" i="2"/>
  <c r="D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30" i="2"/>
  <c r="C10" i="2"/>
  <c r="A3" i="2"/>
  <c r="B20" i="2"/>
  <c r="B21" i="2"/>
  <c r="B22" i="2"/>
  <c r="B23" i="2"/>
  <c r="B24" i="2"/>
  <c r="B25" i="2"/>
  <c r="B26" i="2"/>
  <c r="B27" i="2"/>
  <c r="B28" i="2"/>
  <c r="B31" i="2"/>
  <c r="B32" i="2"/>
  <c r="B33" i="2"/>
  <c r="B34" i="2"/>
  <c r="B11" i="2" l="1"/>
  <c r="B12" i="2"/>
  <c r="B14" i="2"/>
  <c r="B15" i="2"/>
  <c r="B16" i="2"/>
  <c r="B17" i="2"/>
  <c r="B18" i="2"/>
  <c r="B19" i="2"/>
  <c r="B10" i="2"/>
  <c r="L29" i="1"/>
  <c r="A1" i="9" s="1"/>
  <c r="K4" i="9" s="1"/>
  <c r="F3" i="9" l="1"/>
  <c r="A1" i="2"/>
  <c r="K4" i="2" s="1"/>
  <c r="M28" i="1"/>
  <c r="A2" i="2" s="1"/>
  <c r="L30" i="1"/>
  <c r="A1" i="10" s="1"/>
  <c r="K4" i="10" s="1"/>
  <c r="M29" i="1"/>
  <c r="A2" i="9" s="1"/>
  <c r="F30" i="9" l="1"/>
  <c r="F6" i="9"/>
  <c r="F3" i="10"/>
  <c r="F9" i="9"/>
  <c r="F7" i="9" s="1"/>
  <c r="F8" i="9"/>
  <c r="G3" i="9"/>
  <c r="G30" i="9" s="1"/>
  <c r="F3" i="2"/>
  <c r="F9" i="2" s="1"/>
  <c r="F7" i="2" s="1"/>
  <c r="L31" i="1"/>
  <c r="A1" i="11" s="1"/>
  <c r="K4" i="11" s="1"/>
  <c r="M30" i="1"/>
  <c r="F3" i="11" l="1"/>
  <c r="H3" i="9"/>
  <c r="H30" i="9" s="1"/>
  <c r="G9" i="9"/>
  <c r="G7" i="9" s="1"/>
  <c r="G8" i="9"/>
  <c r="F8" i="10"/>
  <c r="F9" i="10"/>
  <c r="F7" i="10" s="1"/>
  <c r="G3" i="10"/>
  <c r="G3" i="2"/>
  <c r="G9" i="2" s="1"/>
  <c r="G7" i="2" s="1"/>
  <c r="F8" i="2"/>
  <c r="L32" i="1"/>
  <c r="A1" i="12" s="1"/>
  <c r="K4" i="12" s="1"/>
  <c r="M31" i="1"/>
  <c r="F3" i="12" l="1"/>
  <c r="F8" i="11"/>
  <c r="G3" i="11"/>
  <c r="F9" i="11"/>
  <c r="F7" i="11" s="1"/>
  <c r="A2" i="10"/>
  <c r="A2" i="11"/>
  <c r="G8" i="2"/>
  <c r="G8" i="10"/>
  <c r="G9" i="10"/>
  <c r="G7" i="10" s="1"/>
  <c r="H3" i="10"/>
  <c r="H9" i="9"/>
  <c r="H7" i="9" s="1"/>
  <c r="H8" i="9"/>
  <c r="I3" i="9"/>
  <c r="I30" i="9" s="1"/>
  <c r="H3" i="2"/>
  <c r="H9" i="2" s="1"/>
  <c r="H7" i="2" s="1"/>
  <c r="L33" i="1"/>
  <c r="M32" i="1"/>
  <c r="A2" i="12" s="1"/>
  <c r="F8" i="12" l="1"/>
  <c r="G3" i="12"/>
  <c r="F9" i="12"/>
  <c r="F7" i="12" s="1"/>
  <c r="G8" i="11"/>
  <c r="H3" i="11"/>
  <c r="G9" i="11"/>
  <c r="G7" i="11" s="1"/>
  <c r="H8" i="2"/>
  <c r="I8" i="9"/>
  <c r="I9" i="9"/>
  <c r="I7" i="9" s="1"/>
  <c r="J3" i="9"/>
  <c r="J30" i="9" s="1"/>
  <c r="H9" i="10"/>
  <c r="H7" i="10" s="1"/>
  <c r="I3" i="10"/>
  <c r="H8" i="10"/>
  <c r="I3" i="2"/>
  <c r="I9" i="2" s="1"/>
  <c r="I7" i="2" s="1"/>
  <c r="L34" i="1"/>
  <c r="M33" i="1"/>
  <c r="G8" i="12" l="1"/>
  <c r="H3" i="12"/>
  <c r="G9" i="12"/>
  <c r="G7" i="12" s="1"/>
  <c r="H9" i="11"/>
  <c r="H7" i="11" s="1"/>
  <c r="H8" i="11"/>
  <c r="I3" i="11"/>
  <c r="I8" i="2"/>
  <c r="I8" i="10"/>
  <c r="I9" i="10"/>
  <c r="I7" i="10" s="1"/>
  <c r="J3" i="10"/>
  <c r="K3" i="9"/>
  <c r="K30" i="9" s="1"/>
  <c r="J8" i="9"/>
  <c r="J9" i="9"/>
  <c r="J7" i="9" s="1"/>
  <c r="J3" i="2"/>
  <c r="J9" i="2" s="1"/>
  <c r="J7" i="2" s="1"/>
  <c r="L35" i="1"/>
  <c r="M34" i="1"/>
  <c r="H9" i="12" l="1"/>
  <c r="H7" i="12" s="1"/>
  <c r="H8" i="12"/>
  <c r="I3" i="12"/>
  <c r="I8" i="11"/>
  <c r="J3" i="11"/>
  <c r="I9" i="11"/>
  <c r="I7" i="11" s="1"/>
  <c r="J8" i="2"/>
  <c r="K8" i="9"/>
  <c r="K9" i="9"/>
  <c r="K7" i="9" s="1"/>
  <c r="L3" i="9"/>
  <c r="L30" i="9" s="1"/>
  <c r="J9" i="10"/>
  <c r="J7" i="10" s="1"/>
  <c r="J8" i="10"/>
  <c r="K3" i="10"/>
  <c r="K3" i="2"/>
  <c r="K9" i="2" s="1"/>
  <c r="K7" i="2" s="1"/>
  <c r="L36" i="1"/>
  <c r="M35" i="1"/>
  <c r="I8" i="12" l="1"/>
  <c r="I9" i="12"/>
  <c r="I7" i="12" s="1"/>
  <c r="J3" i="12"/>
  <c r="J8" i="11"/>
  <c r="J9" i="11"/>
  <c r="J7" i="11" s="1"/>
  <c r="K3" i="11"/>
  <c r="K8" i="2"/>
  <c r="L3" i="10"/>
  <c r="K8" i="10"/>
  <c r="K9" i="10"/>
  <c r="K7" i="10" s="1"/>
  <c r="M3" i="9"/>
  <c r="M30" i="9" s="1"/>
  <c r="L8" i="9"/>
  <c r="L9" i="9"/>
  <c r="L7" i="9" s="1"/>
  <c r="L3" i="2"/>
  <c r="L9" i="2" s="1"/>
  <c r="L7" i="2" s="1"/>
  <c r="L37" i="1"/>
  <c r="M36" i="1"/>
  <c r="J8" i="12" l="1"/>
  <c r="K3" i="12"/>
  <c r="J9" i="12"/>
  <c r="J7" i="12" s="1"/>
  <c r="K8" i="11"/>
  <c r="K9" i="11"/>
  <c r="K7" i="11" s="1"/>
  <c r="L3" i="11"/>
  <c r="L8" i="2"/>
  <c r="L9" i="10"/>
  <c r="L7" i="10" s="1"/>
  <c r="M3" i="10"/>
  <c r="L8" i="10"/>
  <c r="M8" i="9"/>
  <c r="M9" i="9"/>
  <c r="M7" i="9" s="1"/>
  <c r="N3" i="9"/>
  <c r="N30" i="9" s="1"/>
  <c r="M3" i="2"/>
  <c r="M9" i="2" s="1"/>
  <c r="M7" i="2" s="1"/>
  <c r="L38" i="1"/>
  <c r="M37" i="1"/>
  <c r="K8" i="12" l="1"/>
  <c r="L3" i="12"/>
  <c r="K9" i="12"/>
  <c r="K7" i="12" s="1"/>
  <c r="L9" i="11"/>
  <c r="L7" i="11" s="1"/>
  <c r="M3" i="11"/>
  <c r="L8" i="11"/>
  <c r="M8" i="2"/>
  <c r="O3" i="9"/>
  <c r="O30" i="9" s="1"/>
  <c r="N8" i="9"/>
  <c r="N9" i="9"/>
  <c r="N7" i="9" s="1"/>
  <c r="N3" i="10"/>
  <c r="M8" i="10"/>
  <c r="M9" i="10"/>
  <c r="M7" i="10" s="1"/>
  <c r="N3" i="2"/>
  <c r="N9" i="2" s="1"/>
  <c r="N7" i="2" s="1"/>
  <c r="L39" i="1"/>
  <c r="M39" i="1" s="1"/>
  <c r="M38" i="1"/>
  <c r="L9" i="12" l="1"/>
  <c r="L7" i="12" s="1"/>
  <c r="M3" i="12"/>
  <c r="L8" i="12"/>
  <c r="M8" i="11"/>
  <c r="M9" i="11"/>
  <c r="M7" i="11" s="1"/>
  <c r="N3" i="11"/>
  <c r="O3" i="2"/>
  <c r="O9" i="2" s="1"/>
  <c r="O7" i="2" s="1"/>
  <c r="O8" i="9"/>
  <c r="O9" i="9"/>
  <c r="O7" i="9" s="1"/>
  <c r="P3" i="9"/>
  <c r="P30" i="9" s="1"/>
  <c r="N8" i="10"/>
  <c r="N9" i="10"/>
  <c r="N7" i="10" s="1"/>
  <c r="O3" i="10"/>
  <c r="N8" i="2"/>
  <c r="P3" i="2" l="1"/>
  <c r="P9" i="2" s="1"/>
  <c r="P7" i="2" s="1"/>
  <c r="M9" i="12"/>
  <c r="M7" i="12" s="1"/>
  <c r="M8" i="12"/>
  <c r="N3" i="12"/>
  <c r="O8" i="2"/>
  <c r="O3" i="11"/>
  <c r="N8" i="11"/>
  <c r="N9" i="11"/>
  <c r="N7" i="11" s="1"/>
  <c r="P8" i="9"/>
  <c r="P9" i="9"/>
  <c r="P7" i="9" s="1"/>
  <c r="Q3" i="9"/>
  <c r="Q30" i="9" s="1"/>
  <c r="O8" i="10"/>
  <c r="O9" i="10"/>
  <c r="O7" i="10" s="1"/>
  <c r="P3" i="10"/>
  <c r="P8" i="2" l="1"/>
  <c r="Q3" i="2"/>
  <c r="Q9" i="2" s="1"/>
  <c r="Q7" i="2" s="1"/>
  <c r="O3" i="12"/>
  <c r="N9" i="12"/>
  <c r="N7" i="12" s="1"/>
  <c r="N8" i="12"/>
  <c r="P3" i="11"/>
  <c r="O8" i="11"/>
  <c r="O9" i="11"/>
  <c r="O7" i="11" s="1"/>
  <c r="Q9" i="9"/>
  <c r="Q7" i="9" s="1"/>
  <c r="R3" i="9"/>
  <c r="R30" i="9" s="1"/>
  <c r="Q8" i="9"/>
  <c r="P9" i="10"/>
  <c r="P7" i="10" s="1"/>
  <c r="Q3" i="10"/>
  <c r="P8" i="10"/>
  <c r="Q8" i="2" l="1"/>
  <c r="R3" i="2"/>
  <c r="R9" i="2" s="1"/>
  <c r="R7" i="2" s="1"/>
  <c r="P3" i="12"/>
  <c r="O9" i="12"/>
  <c r="O7" i="12" s="1"/>
  <c r="O8" i="12"/>
  <c r="P8" i="11"/>
  <c r="Q3" i="11"/>
  <c r="P9" i="11"/>
  <c r="P7" i="11" s="1"/>
  <c r="S3" i="9"/>
  <c r="S30" i="9" s="1"/>
  <c r="R8" i="9"/>
  <c r="R9" i="9"/>
  <c r="R7" i="9" s="1"/>
  <c r="R3" i="10"/>
  <c r="Q8" i="10"/>
  <c r="Q9" i="10"/>
  <c r="Q7" i="10" s="1"/>
  <c r="R8" i="2" l="1"/>
  <c r="S3" i="2"/>
  <c r="S9" i="2" s="1"/>
  <c r="S7" i="2" s="1"/>
  <c r="Q3" i="12"/>
  <c r="P8" i="12"/>
  <c r="P9" i="12"/>
  <c r="P7" i="12" s="1"/>
  <c r="R3" i="11"/>
  <c r="Q9" i="11"/>
  <c r="Q7" i="11" s="1"/>
  <c r="Q8" i="11"/>
  <c r="S8" i="9"/>
  <c r="S9" i="9"/>
  <c r="S7" i="9" s="1"/>
  <c r="T3" i="9"/>
  <c r="T30" i="9" s="1"/>
  <c r="S3" i="10"/>
  <c r="R8" i="10"/>
  <c r="R9" i="10"/>
  <c r="R7" i="10" s="1"/>
  <c r="S8" i="2" l="1"/>
  <c r="T3" i="2"/>
  <c r="T9" i="2" s="1"/>
  <c r="T7" i="2" s="1"/>
  <c r="R3" i="12"/>
  <c r="Q9" i="12"/>
  <c r="Q7" i="12" s="1"/>
  <c r="Q8" i="12"/>
  <c r="R9" i="11"/>
  <c r="R7" i="11" s="1"/>
  <c r="R8" i="11"/>
  <c r="S3" i="11"/>
  <c r="S9" i="10"/>
  <c r="S7" i="10" s="1"/>
  <c r="T3" i="10"/>
  <c r="S8" i="10"/>
  <c r="T8" i="9"/>
  <c r="T9" i="9"/>
  <c r="T7" i="9" s="1"/>
  <c r="U3" i="9"/>
  <c r="U30" i="9" s="1"/>
  <c r="T8" i="2" l="1"/>
  <c r="U3" i="2"/>
  <c r="U9" i="2" s="1"/>
  <c r="U7" i="2" s="1"/>
  <c r="S3" i="12"/>
  <c r="R9" i="12"/>
  <c r="R7" i="12" s="1"/>
  <c r="R8" i="12"/>
  <c r="T3" i="11"/>
  <c r="S9" i="11"/>
  <c r="S7" i="11" s="1"/>
  <c r="S8" i="11"/>
  <c r="U9" i="9"/>
  <c r="U7" i="9" s="1"/>
  <c r="V3" i="9"/>
  <c r="V30" i="9" s="1"/>
  <c r="U8" i="9"/>
  <c r="T8" i="10"/>
  <c r="T9" i="10"/>
  <c r="T7" i="10" s="1"/>
  <c r="U3" i="10"/>
  <c r="U8" i="2" l="1"/>
  <c r="V3" i="2"/>
  <c r="V9" i="2" s="1"/>
  <c r="V7" i="2" s="1"/>
  <c r="T3" i="12"/>
  <c r="S9" i="12"/>
  <c r="S7" i="12" s="1"/>
  <c r="S8" i="12"/>
  <c r="U3" i="11"/>
  <c r="T9" i="11"/>
  <c r="T7" i="11" s="1"/>
  <c r="T8" i="11"/>
  <c r="V3" i="10"/>
  <c r="U8" i="10"/>
  <c r="U9" i="10"/>
  <c r="U7" i="10" s="1"/>
  <c r="V8" i="9"/>
  <c r="V9" i="9"/>
  <c r="V7" i="9" s="1"/>
  <c r="W3" i="9"/>
  <c r="W30" i="9" s="1"/>
  <c r="V8" i="2" l="1"/>
  <c r="W3" i="2"/>
  <c r="W9" i="2" s="1"/>
  <c r="W7" i="2" s="1"/>
  <c r="U3" i="12"/>
  <c r="T8" i="12"/>
  <c r="T9" i="12"/>
  <c r="T7" i="12" s="1"/>
  <c r="U9" i="11"/>
  <c r="U7" i="11" s="1"/>
  <c r="V3" i="11"/>
  <c r="U8" i="11"/>
  <c r="W8" i="9"/>
  <c r="W9" i="9"/>
  <c r="W7" i="9" s="1"/>
  <c r="X3" i="9"/>
  <c r="X30" i="9" s="1"/>
  <c r="V9" i="10"/>
  <c r="V7" i="10" s="1"/>
  <c r="W3" i="10"/>
  <c r="V8" i="10"/>
  <c r="W8" i="2" l="1"/>
  <c r="X3" i="2"/>
  <c r="X9" i="2" s="1"/>
  <c r="X7" i="2" s="1"/>
  <c r="V3" i="12"/>
  <c r="U9" i="12"/>
  <c r="U7" i="12" s="1"/>
  <c r="U8" i="12"/>
  <c r="W3" i="11"/>
  <c r="V9" i="11"/>
  <c r="V7" i="11" s="1"/>
  <c r="V8" i="11"/>
  <c r="Y3" i="9"/>
  <c r="Y30" i="9" s="1"/>
  <c r="X8" i="9"/>
  <c r="X9" i="9"/>
  <c r="X7" i="9" s="1"/>
  <c r="W8" i="10"/>
  <c r="W9" i="10"/>
  <c r="W7" i="10" s="1"/>
  <c r="X3" i="10"/>
  <c r="X8" i="2" l="1"/>
  <c r="Y3" i="2"/>
  <c r="Y9" i="2" s="1"/>
  <c r="Y7" i="2" s="1"/>
  <c r="W3" i="12"/>
  <c r="V9" i="12"/>
  <c r="V7" i="12" s="1"/>
  <c r="V8" i="12"/>
  <c r="X3" i="11"/>
  <c r="W8" i="11"/>
  <c r="W9" i="11"/>
  <c r="W7" i="11" s="1"/>
  <c r="Y3" i="10"/>
  <c r="X8" i="10"/>
  <c r="X9" i="10"/>
  <c r="X7" i="10" s="1"/>
  <c r="Y9" i="9"/>
  <c r="Y7" i="9" s="1"/>
  <c r="Y8" i="9"/>
  <c r="Z3" i="9"/>
  <c r="Z30" i="9" s="1"/>
  <c r="Y8" i="2" l="1"/>
  <c r="Z3" i="2"/>
  <c r="Z9" i="2" s="1"/>
  <c r="Z7" i="2" s="1"/>
  <c r="X3" i="12"/>
  <c r="W9" i="12"/>
  <c r="W7" i="12" s="1"/>
  <c r="W8" i="12"/>
  <c r="X8" i="11"/>
  <c r="Y3" i="11"/>
  <c r="X9" i="11"/>
  <c r="X7" i="11" s="1"/>
  <c r="Y8" i="10"/>
  <c r="Y9" i="10"/>
  <c r="Y7" i="10" s="1"/>
  <c r="Z3" i="10"/>
  <c r="AA3" i="9"/>
  <c r="AA30" i="9" s="1"/>
  <c r="Z8" i="9"/>
  <c r="Z9" i="9"/>
  <c r="Z7" i="9" s="1"/>
  <c r="Z8" i="2" l="1"/>
  <c r="AA3" i="2"/>
  <c r="AA9" i="2" s="1"/>
  <c r="AA7" i="2" s="1"/>
  <c r="X8" i="12"/>
  <c r="Y3" i="12"/>
  <c r="X9" i="12"/>
  <c r="X7" i="12" s="1"/>
  <c r="Y9" i="11"/>
  <c r="Y7" i="11" s="1"/>
  <c r="Z3" i="11"/>
  <c r="Y8" i="11"/>
  <c r="AB3" i="9"/>
  <c r="AB30" i="9" s="1"/>
  <c r="AA8" i="9"/>
  <c r="AA9" i="9"/>
  <c r="AA7" i="9" s="1"/>
  <c r="AA3" i="10"/>
  <c r="Z9" i="10"/>
  <c r="Z7" i="10" s="1"/>
  <c r="Z8" i="10"/>
  <c r="AA8" i="2" l="1"/>
  <c r="AB3" i="2"/>
  <c r="AB9" i="2" s="1"/>
  <c r="AB7" i="2" s="1"/>
  <c r="Y9" i="12"/>
  <c r="Y7" i="12" s="1"/>
  <c r="Z3" i="12"/>
  <c r="Y8" i="12"/>
  <c r="AA3" i="11"/>
  <c r="Z9" i="11"/>
  <c r="Z7" i="11" s="1"/>
  <c r="Z8" i="11"/>
  <c r="AB8" i="9"/>
  <c r="AB9" i="9"/>
  <c r="AB7" i="9" s="1"/>
  <c r="AC3" i="9"/>
  <c r="AC30" i="9" s="1"/>
  <c r="AA9" i="10"/>
  <c r="AA7" i="10" s="1"/>
  <c r="AB3" i="10"/>
  <c r="AA8" i="10"/>
  <c r="AB8" i="2" l="1"/>
  <c r="AC3" i="2"/>
  <c r="AC9" i="2" s="1"/>
  <c r="AC7" i="2" s="1"/>
  <c r="AA3" i="12"/>
  <c r="Z9" i="12"/>
  <c r="Z7" i="12" s="1"/>
  <c r="Z8" i="12"/>
  <c r="AB3" i="11"/>
  <c r="AA9" i="11"/>
  <c r="AA7" i="11" s="1"/>
  <c r="AA8" i="11"/>
  <c r="AC9" i="9"/>
  <c r="AC7" i="9" s="1"/>
  <c r="AC8" i="9"/>
  <c r="AD3" i="9"/>
  <c r="AD30" i="9" s="1"/>
  <c r="AB8" i="10"/>
  <c r="AB9" i="10"/>
  <c r="AB7" i="10" s="1"/>
  <c r="AC3" i="10"/>
  <c r="AC8" i="2" l="1"/>
  <c r="AD3" i="2"/>
  <c r="AD9" i="2" s="1"/>
  <c r="AD7" i="2" s="1"/>
  <c r="AB3" i="12"/>
  <c r="AA9" i="12"/>
  <c r="AA7" i="12" s="1"/>
  <c r="AA8" i="12"/>
  <c r="AC3" i="11"/>
  <c r="AB8" i="11"/>
  <c r="AB9" i="11"/>
  <c r="AB7" i="11" s="1"/>
  <c r="AD9" i="9"/>
  <c r="AD7" i="9" s="1"/>
  <c r="AE3" i="9"/>
  <c r="AE30" i="9" s="1"/>
  <c r="AD8" i="9"/>
  <c r="AC8" i="10"/>
  <c r="AC9" i="10"/>
  <c r="AC7" i="10" s="1"/>
  <c r="AD3" i="10"/>
  <c r="AE3" i="2"/>
  <c r="AE9" i="2" s="1"/>
  <c r="AE7" i="2" s="1"/>
  <c r="AD8" i="2" l="1"/>
  <c r="AC3" i="12"/>
  <c r="AB8" i="12"/>
  <c r="AB9" i="12"/>
  <c r="AB7" i="12" s="1"/>
  <c r="AC9" i="11"/>
  <c r="AC7" i="11" s="1"/>
  <c r="AC8" i="11"/>
  <c r="AD3" i="11"/>
  <c r="AD8" i="10"/>
  <c r="AD9" i="10"/>
  <c r="AD7" i="10" s="1"/>
  <c r="AE3" i="10"/>
  <c r="AE9" i="9"/>
  <c r="AE7" i="9" s="1"/>
  <c r="AF3" i="9"/>
  <c r="AF30" i="9" s="1"/>
  <c r="AE8" i="9"/>
  <c r="AF3" i="2"/>
  <c r="AF9" i="2" s="1"/>
  <c r="AF7" i="2" s="1"/>
  <c r="AE8" i="2"/>
  <c r="AC9" i="12" l="1"/>
  <c r="AC7" i="12" s="1"/>
  <c r="AD3" i="12"/>
  <c r="AC8" i="12"/>
  <c r="AE3" i="11"/>
  <c r="AD8" i="11"/>
  <c r="AD9" i="11"/>
  <c r="AD7" i="11" s="1"/>
  <c r="AF3" i="10"/>
  <c r="AE9" i="10"/>
  <c r="AE7" i="10" s="1"/>
  <c r="AE8" i="10"/>
  <c r="AF8" i="9"/>
  <c r="AG3" i="9"/>
  <c r="AG30" i="9" s="1"/>
  <c r="AF9" i="9"/>
  <c r="AF7" i="9" s="1"/>
  <c r="AG3" i="2"/>
  <c r="AG9" i="2" s="1"/>
  <c r="AG7" i="2" s="1"/>
  <c r="AF8" i="2"/>
  <c r="AE3" i="12" l="1"/>
  <c r="AD9" i="12"/>
  <c r="AD7" i="12" s="1"/>
  <c r="AD8" i="12"/>
  <c r="AF3" i="11"/>
  <c r="AE9" i="11"/>
  <c r="AE7" i="11" s="1"/>
  <c r="AE8" i="11"/>
  <c r="AG9" i="9"/>
  <c r="AG7" i="9" s="1"/>
  <c r="AH3" i="9"/>
  <c r="AG8" i="9"/>
  <c r="AF8" i="10"/>
  <c r="AF9" i="10"/>
  <c r="AF7" i="10" s="1"/>
  <c r="AG3" i="10"/>
  <c r="AH3" i="2"/>
  <c r="AH9" i="2" s="1"/>
  <c r="AH7" i="2" s="1"/>
  <c r="AG8" i="2"/>
  <c r="AH9" i="9" l="1"/>
  <c r="AH7" i="9" s="1"/>
  <c r="AH30" i="9"/>
  <c r="AF3" i="12"/>
  <c r="AE9" i="12"/>
  <c r="AE7" i="12" s="1"/>
  <c r="AE8" i="12"/>
  <c r="AF8" i="11"/>
  <c r="AG3" i="11"/>
  <c r="AF9" i="11"/>
  <c r="AF7" i="11" s="1"/>
  <c r="AH3" i="10"/>
  <c r="AG8" i="10"/>
  <c r="AG9" i="10"/>
  <c r="AG7" i="10" s="1"/>
  <c r="AI3" i="9"/>
  <c r="AH8" i="9"/>
  <c r="AI3" i="2"/>
  <c r="AI9" i="2" s="1"/>
  <c r="AI7" i="2" s="1"/>
  <c r="AH8" i="2"/>
  <c r="AI9" i="9" l="1"/>
  <c r="AI7" i="9" s="1"/>
  <c r="AI30" i="9"/>
  <c r="AF8" i="12"/>
  <c r="AG3" i="12"/>
  <c r="AF9" i="12"/>
  <c r="AF7" i="12" s="1"/>
  <c r="AH3" i="11"/>
  <c r="AG8" i="11"/>
  <c r="AG9" i="11"/>
  <c r="AG7" i="11" s="1"/>
  <c r="AI3" i="10"/>
  <c r="AH8" i="10"/>
  <c r="AH9" i="10"/>
  <c r="AH7" i="10" s="1"/>
  <c r="AJ3" i="9"/>
  <c r="AI8" i="9"/>
  <c r="AJ3" i="2"/>
  <c r="AJ9" i="2" s="1"/>
  <c r="AJ7" i="2" s="1"/>
  <c r="AI8" i="2"/>
  <c r="AJ9" i="9" l="1"/>
  <c r="AJ7" i="9" s="1"/>
  <c r="AJ30" i="9"/>
  <c r="AH3" i="12"/>
  <c r="AG9" i="12"/>
  <c r="AG7" i="12" s="1"/>
  <c r="AG8" i="12"/>
  <c r="AH9" i="11"/>
  <c r="AH7" i="11" s="1"/>
  <c r="AI3" i="11"/>
  <c r="AH8" i="11"/>
  <c r="AJ8" i="9"/>
  <c r="AJ3" i="10"/>
  <c r="AI8" i="10"/>
  <c r="AI9" i="10"/>
  <c r="AI7" i="10" s="1"/>
  <c r="AJ8" i="2"/>
  <c r="AI3" i="12" l="1"/>
  <c r="AH9" i="12"/>
  <c r="AH7" i="12" s="1"/>
  <c r="AH8" i="12"/>
  <c r="AI9" i="11"/>
  <c r="AI7" i="11" s="1"/>
  <c r="AJ3" i="11"/>
  <c r="AI8" i="11"/>
  <c r="AJ9" i="10"/>
  <c r="AJ7" i="10" s="1"/>
  <c r="AJ8" i="10"/>
  <c r="AJ3" i="12" l="1"/>
  <c r="AI9" i="12"/>
  <c r="AI7" i="12" s="1"/>
  <c r="AI8" i="12"/>
  <c r="AJ9" i="11"/>
  <c r="AJ7" i="11" s="1"/>
  <c r="AJ8" i="11"/>
  <c r="AJ8" i="12" l="1"/>
  <c r="AJ9" i="12"/>
  <c r="AJ7" i="12" s="1"/>
</calcChain>
</file>

<file path=xl/sharedStrings.xml><?xml version="1.0" encoding="utf-8"?>
<sst xmlns="http://schemas.openxmlformats.org/spreadsheetml/2006/main" count="173" uniqueCount="82">
  <si>
    <t>Enseignant 1</t>
  </si>
  <si>
    <t>enseignant 3</t>
  </si>
  <si>
    <t>enseignant 4</t>
  </si>
  <si>
    <t>enseignant 5</t>
  </si>
  <si>
    <t>Colonne1</t>
  </si>
  <si>
    <t>Date d'entrée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</si>
  <si>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</si>
  <si>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</si>
  <si>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</si>
  <si>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</si>
  <si>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</si>
  <si>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</si>
  <si>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</si>
  <si>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</si>
  <si>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</si>
  <si>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</si>
  <si>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</si>
  <si>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</si>
  <si>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</si>
  <si>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</si>
  <si>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enseignant 6</t>
  </si>
  <si>
    <t>enseignant 7</t>
  </si>
  <si>
    <t>enseignant 8</t>
  </si>
  <si>
    <t>enseignant 9</t>
  </si>
  <si>
    <t>enseignant 10</t>
  </si>
  <si>
    <t>enseignant 11</t>
  </si>
  <si>
    <t>Enseignants</t>
  </si>
  <si>
    <t>Congés</t>
  </si>
  <si>
    <t>Maladie</t>
  </si>
  <si>
    <t>Grèves</t>
  </si>
  <si>
    <t>enseignant 12</t>
  </si>
  <si>
    <t>enseignant 13</t>
  </si>
  <si>
    <t>enseignant 14</t>
  </si>
  <si>
    <t>enseignant 15</t>
  </si>
  <si>
    <t>enseignant 16</t>
  </si>
  <si>
    <t>enseignant 17</t>
  </si>
  <si>
    <t>enseignant 18</t>
  </si>
  <si>
    <t>enseignant 19</t>
  </si>
  <si>
    <t>enseignant 20</t>
  </si>
  <si>
    <t>Ecole :</t>
  </si>
  <si>
    <t>Directeur :</t>
  </si>
  <si>
    <t>Semaine n°:</t>
  </si>
  <si>
    <t>C</t>
  </si>
  <si>
    <t>M</t>
  </si>
  <si>
    <t>Grève</t>
  </si>
  <si>
    <t>G</t>
  </si>
  <si>
    <t>Grossesse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</si>
  <si>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</si>
  <si>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</si>
  <si>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</si>
  <si>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</si>
  <si>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</si>
  <si>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</si>
  <si>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</si>
  <si>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</si>
  <si>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</si>
  <si>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</si>
  <si>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</si>
  <si>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</si>
  <si>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</si>
  <si>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</si>
  <si>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Ecole de :</t>
  </si>
  <si>
    <t>Année :</t>
  </si>
  <si>
    <t>Enseignants:</t>
  </si>
  <si>
    <t>enseignant 21</t>
  </si>
  <si>
    <t>Formation</t>
  </si>
  <si>
    <t>F</t>
  </si>
  <si>
    <t>Congé Mat</t>
  </si>
  <si>
    <t>CM</t>
  </si>
  <si>
    <t>Enseignant 2</t>
  </si>
  <si>
    <t>date début</t>
  </si>
  <si>
    <t>date fin</t>
  </si>
  <si>
    <t>Toussaint</t>
  </si>
  <si>
    <t>Noêl</t>
  </si>
  <si>
    <t>Carnaval</t>
  </si>
  <si>
    <t>Sortie</t>
  </si>
  <si>
    <t>Rentrée scolaire</t>
  </si>
  <si>
    <t>vacances scolaire mayotte</t>
  </si>
  <si>
    <t>grandes vacance</t>
  </si>
  <si>
    <t>xxxxxxxx</t>
  </si>
  <si>
    <t>Mr rrrrrrrrr</t>
  </si>
  <si>
    <t>Vacances scolaires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</si>
</sst>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2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6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Elephant"/>
      <family val="1"/>
    </font>
    <font>
      <b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9"/>
      <color rgb="FFFFFF00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8"/>
      <color theme="1"/>
      <name val="Arial"/>
      <family val="2"/>
    </font>
    <font>
      <b/>
      <sz val="22"/>
      <color theme="1"/>
      <name val="Elephant"/>
      <family val="1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14" fontId="2" fillId="0" borderId="0" xfId="0" applyNumberFormat="1" applyFont="1" applyAlignment="1">
      <alignment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7" fillId="0" borderId="0" xfId="0" applyFont="1"/>
    <xf numFmtId="0" fontId="4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16" fontId="0" fillId="0" borderId="7" xfId="0" quotePrefix="1" applyNumberFormat="1" applyBorder="1"/>
    <xf numFmtId="0" fontId="0" fillId="0" borderId="7" xfId="0" quotePrefix="1" applyBorder="1"/>
    <xf numFmtId="16" fontId="0" fillId="0" borderId="10" xfId="0" quotePrefix="1" applyNumberFormat="1" applyBorder="1"/>
    <xf numFmtId="0" fontId="0" fillId="0" borderId="12" xfId="0" applyBorder="1"/>
    <xf numFmtId="2" fontId="0" fillId="0" borderId="14" xfId="0" applyNumberFormat="1" applyBorder="1"/>
    <xf numFmtId="0" fontId="0" fillId="0" borderId="14" xfId="0" applyBorder="1"/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8" fillId="2" borderId="16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0" fontId="12" fillId="6" borderId="14" xfId="0" applyFont="1" applyFill="1" applyBorder="1"/>
    <xf numFmtId="0" fontId="12" fillId="6" borderId="1" xfId="0" applyFont="1" applyFill="1" applyBorder="1"/>
    <xf numFmtId="2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/>
    <xf numFmtId="0" fontId="19" fillId="0" borderId="0" xfId="0" applyFont="1" applyAlignment="1">
      <alignment horizontal="right" vertical="center"/>
    </xf>
    <xf numFmtId="0" fontId="20" fillId="0" borderId="0" xfId="0" applyFont="1"/>
    <xf numFmtId="0" fontId="21" fillId="0" borderId="13" xfId="0" applyFont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1" fillId="0" borderId="0" xfId="0" applyFont="1"/>
    <xf numFmtId="0" fontId="23" fillId="3" borderId="0" xfId="0" applyFont="1" applyFill="1" applyAlignment="1">
      <alignment horizontal="center" vertical="center"/>
    </xf>
    <xf numFmtId="0" fontId="24" fillId="9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22" fillId="8" borderId="0" xfId="0" applyFont="1" applyFill="1"/>
    <xf numFmtId="14" fontId="1" fillId="0" borderId="0" xfId="0" applyNumberFormat="1" applyFont="1" applyAlignment="1">
      <alignment horizontal="center" vertical="center"/>
    </xf>
    <xf numFmtId="14" fontId="26" fillId="0" borderId="0" xfId="0" applyNumberFormat="1" applyFont="1" applyAlignment="1">
      <alignment textRotation="90"/>
    </xf>
    <xf numFmtId="14" fontId="0" fillId="0" borderId="5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0" fontId="11" fillId="10" borderId="0" xfId="0" applyFont="1" applyFill="1"/>
    <xf numFmtId="0" fontId="1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 vertical="center"/>
    </xf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72"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 tint="0.39994506668294322"/>
        </patternFill>
      </fill>
      <border>
        <left style="thin">
          <color auto="1"/>
        </left>
        <vertical/>
        <horizontal/>
      </border>
    </dxf>
    <dxf>
      <font>
        <color theme="2"/>
      </font>
      <fill>
        <patternFill>
          <bgColor theme="8" tint="-0.24994659260841701"/>
        </patternFill>
      </fill>
    </dxf>
    <dxf>
      <font>
        <b/>
        <i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 tint="0.39994506668294322"/>
        </patternFill>
      </fill>
      <border>
        <left style="thin">
          <color auto="1"/>
        </left>
        <vertical/>
        <horizontal/>
      </border>
    </dxf>
    <dxf>
      <font>
        <color theme="2"/>
      </font>
      <fill>
        <patternFill>
          <bgColor theme="8" tint="-0.24994659260841701"/>
        </patternFill>
      </fill>
    </dxf>
    <dxf>
      <font>
        <b/>
        <i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  <border>
        <left style="thin">
          <color auto="1"/>
        </left>
        <vertical/>
        <horizontal/>
      </border>
    </dxf>
    <dxf>
      <font>
        <color theme="2"/>
      </font>
      <fill>
        <patternFill>
          <bgColor theme="8" tint="-0.24994659260841701"/>
        </patternFill>
      </fill>
    </dxf>
    <dxf>
      <fill>
        <patternFill>
          <bgColor theme="0"/>
        </patternFill>
      </fill>
    </dxf>
    <dxf>
      <font>
        <b/>
        <i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  <border>
        <left style="thin">
          <color auto="1"/>
        </left>
        <vertical/>
        <horizontal/>
      </border>
    </dxf>
    <dxf>
      <font>
        <color theme="2"/>
      </font>
      <fill>
        <patternFill>
          <bgColor theme="8" tint="-0.24994659260841701"/>
        </patternFill>
      </fill>
    </dxf>
    <dxf>
      <fill>
        <patternFill>
          <bgColor theme="0"/>
        </patternFill>
      </fill>
    </dxf>
    <dxf>
      <font>
        <b/>
        <i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  <border>
        <left style="thin">
          <color auto="1"/>
        </left>
        <vertical/>
        <horizontal/>
      </border>
    </dxf>
    <dxf>
      <font>
        <color theme="2"/>
      </font>
      <fill>
        <patternFill>
          <bgColor theme="8" tint="-0.24994659260841701"/>
        </patternFill>
      </fill>
    </dxf>
    <dxf>
      <font>
        <b/>
        <i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9" tint="0.39994506668294322"/>
        </patternFill>
      </fill>
      <border>
        <left style="thin">
          <color auto="1"/>
        </left>
        <vertical/>
        <horizontal/>
      </border>
    </dxf>
    <dxf>
      <font>
        <color theme="2"/>
      </font>
      <fill>
        <patternFill>
          <bgColor theme="8" tint="-0.24994659260841701"/>
        </patternFill>
      </fill>
    </dxf>
    <dxf>
      <font>
        <b/>
        <i/>
      </font>
      <fill>
        <patternFill>
          <bgColor theme="4" tint="0.39994506668294322"/>
        </patternFill>
      </fill>
    </dxf>
    <dxf>
      <font>
        <b/>
        <i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5:B26" totalsRowShown="0">
  <autoFilter ref="B5:B26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opLeftCell="A19" workbookViewId="0">
      <selection activeCell="L54" sqref="L54"/>
    </sheetView>
  </sheetViews>
  <sheetFormatPr baseColWidth="10" defaultRowHeight="15" x14ac:dyDescent="0.25"/>
  <cols>
    <col min="1" max="1" width="4.7109375" customWidth="1"/>
    <col min="2" max="2" width="21" customWidth="1"/>
    <col min="4" max="4" width="15" customWidth="1"/>
    <col min="5" max="5" width="14.7109375" customWidth="1"/>
    <col min="11" max="11" width="16.5703125" customWidth="1"/>
    <col min="12" max="12" width="16.140625" customWidth="1"/>
  </cols>
  <sheetData>
    <row r="1" spans="2:13" ht="18" customHeight="1" x14ac:dyDescent="0.25"/>
    <row r="2" spans="2:13" ht="18.75" customHeight="1" x14ac:dyDescent="0.25">
      <c r="B2" s="39" t="s">
        <v>61</v>
      </c>
      <c r="C2" s="63" t="s">
        <v>79</v>
      </c>
      <c r="D2" s="63"/>
      <c r="E2" s="63"/>
    </row>
    <row r="3" spans="2:13" ht="29.25" customHeight="1" x14ac:dyDescent="0.25">
      <c r="C3" s="39" t="s">
        <v>62</v>
      </c>
      <c r="D3" s="59">
        <v>2019</v>
      </c>
      <c r="E3" s="60" t="str">
        <f xml:space="preserve"> "/ "&amp;D3+1</f>
        <v>/ 2020</v>
      </c>
    </row>
    <row r="4" spans="2:13" ht="27.75" customHeight="1" x14ac:dyDescent="0.25">
      <c r="B4" s="6" t="s">
        <v>63</v>
      </c>
    </row>
    <row r="5" spans="2:13" x14ac:dyDescent="0.25">
      <c r="B5" t="s">
        <v>4</v>
      </c>
    </row>
    <row r="6" spans="2:13" ht="15.75" thickBot="1" x14ac:dyDescent="0.3">
      <c r="B6" t="s">
        <v>0</v>
      </c>
    </row>
    <row r="7" spans="2:13" ht="21" thickBot="1" x14ac:dyDescent="0.3">
      <c r="B7" t="s">
        <v>69</v>
      </c>
      <c r="K7" s="54" t="s">
        <v>47</v>
      </c>
      <c r="L7" s="53">
        <f>$D$3</f>
        <v>2019</v>
      </c>
    </row>
    <row r="8" spans="2:13" ht="15.75" thickBot="1" x14ac:dyDescent="0.3">
      <c r="B8" t="s">
        <v>1</v>
      </c>
    </row>
    <row r="9" spans="2:13" x14ac:dyDescent="0.25">
      <c r="B9" t="s">
        <v>2</v>
      </c>
      <c r="K9" s="14" t="s">
        <v>48</v>
      </c>
      <c r="L9" s="50">
        <f>DATE($L$7,1,1)</f>
        <v>43466</v>
      </c>
      <c r="M9" s="15" t="e">
        <f ca="1">_xlfn.FORMULATEXT(L9)</f>
        <v>#NAME?</v>
      </c>
    </row>
    <row r="10" spans="2:13" x14ac:dyDescent="0.25">
      <c r="B10" t="s">
        <v>3</v>
      </c>
      <c r="K10" s="16" t="s">
        <v>49</v>
      </c>
      <c r="L10" s="51">
        <f>ROUND(DATE($L$7,4,MOD(234-11*MOD($L$7,19),30))/7,)*7-6</f>
        <v>43576</v>
      </c>
      <c r="M10" s="17" t="e">
        <f t="shared" ref="M10:M21" ca="1" si="0">_xlfn.FORMULATEXT(L10)</f>
        <v>#NAME?</v>
      </c>
    </row>
    <row r="11" spans="2:13" x14ac:dyDescent="0.25">
      <c r="B11" t="s">
        <v>20</v>
      </c>
      <c r="K11" s="16" t="s">
        <v>50</v>
      </c>
      <c r="L11" s="51">
        <f>L10+1</f>
        <v>43577</v>
      </c>
      <c r="M11" s="17" t="e">
        <f t="shared" ca="1" si="0"/>
        <v>#NAME?</v>
      </c>
    </row>
    <row r="12" spans="2:13" x14ac:dyDescent="0.25">
      <c r="B12" t="s">
        <v>21</v>
      </c>
      <c r="K12" s="16" t="s">
        <v>51</v>
      </c>
      <c r="L12" s="51">
        <f>DATE($L$7,5,1)</f>
        <v>43586</v>
      </c>
      <c r="M12" s="17" t="e">
        <f t="shared" ca="1" si="0"/>
        <v>#NAME?</v>
      </c>
    </row>
    <row r="13" spans="2:13" x14ac:dyDescent="0.25">
      <c r="B13" t="s">
        <v>22</v>
      </c>
      <c r="K13" s="18" t="s">
        <v>52</v>
      </c>
      <c r="L13" s="51">
        <f>DATE($L$7,5,8)</f>
        <v>43593</v>
      </c>
      <c r="M13" s="17" t="e">
        <f t="shared" ca="1" si="0"/>
        <v>#NAME?</v>
      </c>
    </row>
    <row r="14" spans="2:13" x14ac:dyDescent="0.25">
      <c r="B14" t="s">
        <v>23</v>
      </c>
      <c r="K14" s="16" t="s">
        <v>53</v>
      </c>
      <c r="L14" s="51">
        <f>L10+39</f>
        <v>43615</v>
      </c>
      <c r="M14" s="17" t="e">
        <f t="shared" ca="1" si="0"/>
        <v>#NAME?</v>
      </c>
    </row>
    <row r="15" spans="2:13" x14ac:dyDescent="0.25">
      <c r="B15" t="s">
        <v>24</v>
      </c>
      <c r="K15" s="16" t="s">
        <v>54</v>
      </c>
      <c r="L15" s="51">
        <f>L10+49</f>
        <v>43625</v>
      </c>
      <c r="M15" s="17" t="e">
        <f t="shared" ca="1" si="0"/>
        <v>#NAME?</v>
      </c>
    </row>
    <row r="16" spans="2:13" x14ac:dyDescent="0.25">
      <c r="B16" t="s">
        <v>25</v>
      </c>
      <c r="K16" s="16" t="s">
        <v>55</v>
      </c>
      <c r="L16" s="51">
        <f>L10+50</f>
        <v>43626</v>
      </c>
      <c r="M16" s="17" t="e">
        <f t="shared" ca="1" si="0"/>
        <v>#NAME?</v>
      </c>
    </row>
    <row r="17" spans="2:13" x14ac:dyDescent="0.25">
      <c r="B17" t="s">
        <v>30</v>
      </c>
      <c r="K17" s="19" t="s">
        <v>56</v>
      </c>
      <c r="L17" s="51">
        <f>DATE($L$7,7,14)</f>
        <v>43660</v>
      </c>
      <c r="M17" s="17" t="e">
        <f t="shared" ca="1" si="0"/>
        <v>#NAME?</v>
      </c>
    </row>
    <row r="18" spans="2:13" x14ac:dyDescent="0.25">
      <c r="B18" t="s">
        <v>31</v>
      </c>
      <c r="K18" s="19" t="s">
        <v>57</v>
      </c>
      <c r="L18" s="51">
        <f>DATE($L$7,8,15)</f>
        <v>43692</v>
      </c>
      <c r="M18" s="17" t="e">
        <f t="shared" ca="1" si="0"/>
        <v>#NAME?</v>
      </c>
    </row>
    <row r="19" spans="2:13" x14ac:dyDescent="0.25">
      <c r="B19" t="s">
        <v>32</v>
      </c>
      <c r="K19" s="19" t="s">
        <v>58</v>
      </c>
      <c r="L19" s="51">
        <f>DATE($L$7,11,1)</f>
        <v>43770</v>
      </c>
      <c r="M19" s="17" t="e">
        <f t="shared" ca="1" si="0"/>
        <v>#NAME?</v>
      </c>
    </row>
    <row r="20" spans="2:13" x14ac:dyDescent="0.25">
      <c r="B20" t="s">
        <v>33</v>
      </c>
      <c r="K20" s="19" t="s">
        <v>59</v>
      </c>
      <c r="L20" s="51">
        <f>DATE($L$7,11,11)</f>
        <v>43780</v>
      </c>
      <c r="M20" s="17" t="e">
        <f t="shared" ca="1" si="0"/>
        <v>#NAME?</v>
      </c>
    </row>
    <row r="21" spans="2:13" ht="15.75" thickBot="1" x14ac:dyDescent="0.3">
      <c r="B21" t="s">
        <v>34</v>
      </c>
      <c r="K21" s="20" t="s">
        <v>60</v>
      </c>
      <c r="L21" s="52">
        <f>DATE($L$7,12,25)</f>
        <v>43824</v>
      </c>
      <c r="M21" s="21" t="e">
        <f t="shared" ca="1" si="0"/>
        <v>#NAME?</v>
      </c>
    </row>
    <row r="22" spans="2:13" x14ac:dyDescent="0.25">
      <c r="B22" t="s">
        <v>35</v>
      </c>
    </row>
    <row r="23" spans="2:13" x14ac:dyDescent="0.25">
      <c r="B23" t="s">
        <v>36</v>
      </c>
    </row>
    <row r="24" spans="2:13" x14ac:dyDescent="0.25">
      <c r="B24" t="s">
        <v>37</v>
      </c>
    </row>
    <row r="25" spans="2:13" x14ac:dyDescent="0.25">
      <c r="B25" t="s">
        <v>38</v>
      </c>
      <c r="K25" t="s">
        <v>5</v>
      </c>
      <c r="L25" s="1">
        <f>DATE($D$3,8,1)</f>
        <v>43678</v>
      </c>
    </row>
    <row r="26" spans="2:13" x14ac:dyDescent="0.25">
      <c r="B26" t="s">
        <v>64</v>
      </c>
    </row>
    <row r="27" spans="2:13" x14ac:dyDescent="0.25">
      <c r="K27" s="8"/>
      <c r="L27" s="8" t="s">
        <v>18</v>
      </c>
      <c r="M27" s="8" t="s">
        <v>19</v>
      </c>
    </row>
    <row r="28" spans="2:13" x14ac:dyDescent="0.25">
      <c r="K28" s="8" t="s">
        <v>13</v>
      </c>
      <c r="L28" s="38">
        <f>L25</f>
        <v>43678</v>
      </c>
      <c r="M28" s="38">
        <f>EOMONTH(L28,0)</f>
        <v>43708</v>
      </c>
    </row>
    <row r="29" spans="2:13" x14ac:dyDescent="0.25">
      <c r="K29" s="8" t="s">
        <v>14</v>
      </c>
      <c r="L29" s="38">
        <f>EDATE(L28,1)</f>
        <v>43709</v>
      </c>
      <c r="M29" s="38">
        <f>EOMONTH(L29,0)</f>
        <v>43738</v>
      </c>
    </row>
    <row r="30" spans="2:13" x14ac:dyDescent="0.25">
      <c r="K30" s="8" t="s">
        <v>15</v>
      </c>
      <c r="L30" s="38">
        <f t="shared" ref="L30:L39" si="1">EDATE(L29,1)</f>
        <v>43739</v>
      </c>
      <c r="M30" s="38">
        <f t="shared" ref="M30:M39" si="2">EOMONTH(L30,0)</f>
        <v>43769</v>
      </c>
    </row>
    <row r="31" spans="2:13" x14ac:dyDescent="0.25">
      <c r="K31" s="8" t="s">
        <v>16</v>
      </c>
      <c r="L31" s="38">
        <f t="shared" si="1"/>
        <v>43770</v>
      </c>
      <c r="M31" s="38">
        <f t="shared" si="2"/>
        <v>43799</v>
      </c>
    </row>
    <row r="32" spans="2:13" x14ac:dyDescent="0.25">
      <c r="K32" s="8" t="s">
        <v>17</v>
      </c>
      <c r="L32" s="38">
        <f t="shared" si="1"/>
        <v>43800</v>
      </c>
      <c r="M32" s="38">
        <f t="shared" si="2"/>
        <v>43830</v>
      </c>
    </row>
    <row r="33" spans="9:13" x14ac:dyDescent="0.25">
      <c r="K33" s="8" t="s">
        <v>6</v>
      </c>
      <c r="L33" s="38">
        <f t="shared" si="1"/>
        <v>43831</v>
      </c>
      <c r="M33" s="38">
        <f t="shared" si="2"/>
        <v>43861</v>
      </c>
    </row>
    <row r="34" spans="9:13" x14ac:dyDescent="0.25">
      <c r="K34" s="8" t="s">
        <v>7</v>
      </c>
      <c r="L34" s="38">
        <f t="shared" si="1"/>
        <v>43862</v>
      </c>
      <c r="M34" s="38">
        <f t="shared" si="2"/>
        <v>43890</v>
      </c>
    </row>
    <row r="35" spans="9:13" x14ac:dyDescent="0.25">
      <c r="K35" s="8" t="s">
        <v>8</v>
      </c>
      <c r="L35" s="38">
        <f t="shared" si="1"/>
        <v>43891</v>
      </c>
      <c r="M35" s="38">
        <f t="shared" si="2"/>
        <v>43921</v>
      </c>
    </row>
    <row r="36" spans="9:13" x14ac:dyDescent="0.25">
      <c r="K36" s="8" t="s">
        <v>9</v>
      </c>
      <c r="L36" s="38">
        <f t="shared" si="1"/>
        <v>43922</v>
      </c>
      <c r="M36" s="38">
        <f t="shared" si="2"/>
        <v>43951</v>
      </c>
    </row>
    <row r="37" spans="9:13" x14ac:dyDescent="0.25">
      <c r="K37" s="8" t="s">
        <v>10</v>
      </c>
      <c r="L37" s="38">
        <f t="shared" si="1"/>
        <v>43952</v>
      </c>
      <c r="M37" s="38">
        <f t="shared" si="2"/>
        <v>43982</v>
      </c>
    </row>
    <row r="38" spans="9:13" x14ac:dyDescent="0.25">
      <c r="K38" s="8" t="s">
        <v>11</v>
      </c>
      <c r="L38" s="38">
        <f t="shared" si="1"/>
        <v>43983</v>
      </c>
      <c r="M38" s="38">
        <f t="shared" si="2"/>
        <v>44012</v>
      </c>
    </row>
    <row r="39" spans="9:13" x14ac:dyDescent="0.25">
      <c r="K39" s="8" t="s">
        <v>12</v>
      </c>
      <c r="L39" s="38">
        <f t="shared" si="1"/>
        <v>44013</v>
      </c>
      <c r="M39" s="38">
        <f t="shared" si="2"/>
        <v>44043</v>
      </c>
    </row>
    <row r="43" spans="9:13" ht="18.75" x14ac:dyDescent="0.25">
      <c r="I43" s="65" t="s">
        <v>77</v>
      </c>
      <c r="J43" s="65"/>
      <c r="K43" s="65"/>
      <c r="L43" s="65"/>
      <c r="M43" s="65"/>
    </row>
    <row r="44" spans="9:13" ht="18.75" x14ac:dyDescent="0.25">
      <c r="I44" s="56"/>
      <c r="J44" s="56"/>
      <c r="K44" s="56"/>
      <c r="L44" s="56"/>
      <c r="M44" s="56"/>
    </row>
    <row r="46" spans="9:13" x14ac:dyDescent="0.25">
      <c r="K46" s="4" t="s">
        <v>70</v>
      </c>
      <c r="L46" s="4" t="s">
        <v>71</v>
      </c>
    </row>
    <row r="47" spans="9:13" x14ac:dyDescent="0.25">
      <c r="I47" s="64" t="s">
        <v>76</v>
      </c>
      <c r="J47" s="64"/>
      <c r="K47" s="58">
        <f>DATE(D3,8,23)</f>
        <v>43700</v>
      </c>
      <c r="L47" s="55"/>
    </row>
    <row r="48" spans="9:13" x14ac:dyDescent="0.25">
      <c r="I48" s="64" t="s">
        <v>72</v>
      </c>
      <c r="J48" s="64"/>
      <c r="K48" s="55">
        <f>K47+46</f>
        <v>43746</v>
      </c>
      <c r="L48" s="55">
        <f>K48+14</f>
        <v>43760</v>
      </c>
    </row>
    <row r="49" spans="9:12" x14ac:dyDescent="0.25">
      <c r="I49" s="64" t="s">
        <v>73</v>
      </c>
      <c r="J49" s="64"/>
      <c r="K49" s="55">
        <f>L48+49</f>
        <v>43809</v>
      </c>
      <c r="L49" s="55">
        <f>K49+30</f>
        <v>43839</v>
      </c>
    </row>
    <row r="50" spans="9:12" x14ac:dyDescent="0.25">
      <c r="I50" s="64" t="s">
        <v>74</v>
      </c>
      <c r="J50" s="64"/>
      <c r="K50" s="55">
        <f>L49+47</f>
        <v>43886</v>
      </c>
      <c r="L50" s="55">
        <f>K50+14</f>
        <v>43900</v>
      </c>
    </row>
    <row r="51" spans="9:12" x14ac:dyDescent="0.25">
      <c r="I51" s="64" t="s">
        <v>49</v>
      </c>
      <c r="J51" s="64"/>
      <c r="K51" s="55">
        <f>L50+50</f>
        <v>43950</v>
      </c>
      <c r="L51" s="55">
        <f>K51+7</f>
        <v>43957</v>
      </c>
    </row>
    <row r="52" spans="9:12" x14ac:dyDescent="0.25">
      <c r="I52" s="64" t="s">
        <v>75</v>
      </c>
      <c r="J52" s="64"/>
      <c r="K52" s="55">
        <f>L51+31</f>
        <v>43988</v>
      </c>
      <c r="L52" s="55"/>
    </row>
    <row r="53" spans="9:12" x14ac:dyDescent="0.25">
      <c r="I53" s="66" t="s">
        <v>78</v>
      </c>
      <c r="J53" s="66"/>
      <c r="K53" s="9">
        <v>43651</v>
      </c>
      <c r="L53" s="57">
        <f>K47-1</f>
        <v>43699</v>
      </c>
    </row>
    <row r="54" spans="9:12" x14ac:dyDescent="0.25">
      <c r="I54" s="66"/>
      <c r="J54" s="66"/>
    </row>
    <row r="55" spans="9:12" x14ac:dyDescent="0.25">
      <c r="I55" s="66"/>
      <c r="J55" s="66"/>
    </row>
  </sheetData>
  <mergeCells count="11">
    <mergeCell ref="I53:J53"/>
    <mergeCell ref="I55:J55"/>
    <mergeCell ref="I50:J50"/>
    <mergeCell ref="I51:J51"/>
    <mergeCell ref="I52:J52"/>
    <mergeCell ref="I54:J54"/>
    <mergeCell ref="C2:E2"/>
    <mergeCell ref="I47:J47"/>
    <mergeCell ref="I48:J48"/>
    <mergeCell ref="I49:J49"/>
    <mergeCell ref="I43:M4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7" zoomScale="115" zoomScaleNormal="115" workbookViewId="0">
      <selection activeCell="AL34" sqref="AL34"/>
    </sheetView>
  </sheetViews>
  <sheetFormatPr baseColWidth="10" defaultRowHeight="20.25" customHeight="1" x14ac:dyDescent="0.25"/>
  <cols>
    <col min="1" max="1" width="13.5703125" customWidth="1"/>
    <col min="2" max="2" width="21.85546875" customWidth="1"/>
    <col min="3" max="5" width="5.7109375" customWidth="1"/>
    <col min="6" max="9" width="3.28515625" bestFit="1" customWidth="1"/>
    <col min="10" max="10" width="4.28515625" bestFit="1" customWidth="1"/>
    <col min="11" max="16" width="3.28515625" bestFit="1" customWidth="1"/>
    <col min="17" max="17" width="4.28515625" bestFit="1" customWidth="1"/>
    <col min="18" max="23" width="3.28515625" bestFit="1" customWidth="1"/>
    <col min="24" max="24" width="4.28515625" bestFit="1" customWidth="1"/>
    <col min="25" max="30" width="3.28515625" bestFit="1" customWidth="1"/>
    <col min="31" max="31" width="4.28515625" bestFit="1" customWidth="1"/>
    <col min="32" max="36" width="3.28515625" bestFit="1" customWidth="1"/>
  </cols>
  <sheetData>
    <row r="1" spans="1:37" ht="20.25" customHeight="1" x14ac:dyDescent="0.25">
      <c r="A1" s="2">
        <f>config!L28</f>
        <v>43678</v>
      </c>
    </row>
    <row r="2" spans="1:37" ht="20.25" customHeight="1" x14ac:dyDescent="0.25">
      <c r="A2" s="2">
        <f>config!M28</f>
        <v>43708</v>
      </c>
    </row>
    <row r="3" spans="1:37" ht="53.25" x14ac:dyDescent="0.25">
      <c r="A3" s="9">
        <f ca="1">TODAY()</f>
        <v>43646</v>
      </c>
      <c r="F3" s="3">
        <f>A1</f>
        <v>43678</v>
      </c>
      <c r="G3" s="3">
        <f>F3+1</f>
        <v>43679</v>
      </c>
      <c r="H3" s="3">
        <f t="shared" ref="H3:AG3" si="0">G3+1</f>
        <v>43680</v>
      </c>
      <c r="I3" s="3">
        <f t="shared" si="0"/>
        <v>43681</v>
      </c>
      <c r="J3" s="3">
        <f t="shared" si="0"/>
        <v>43682</v>
      </c>
      <c r="K3" s="3">
        <f t="shared" si="0"/>
        <v>43683</v>
      </c>
      <c r="L3" s="3">
        <f t="shared" si="0"/>
        <v>43684</v>
      </c>
      <c r="M3" s="3">
        <f t="shared" si="0"/>
        <v>43685</v>
      </c>
      <c r="N3" s="3">
        <f t="shared" si="0"/>
        <v>43686</v>
      </c>
      <c r="O3" s="3">
        <f t="shared" si="0"/>
        <v>43687</v>
      </c>
      <c r="P3" s="3">
        <f t="shared" si="0"/>
        <v>43688</v>
      </c>
      <c r="Q3" s="3">
        <f t="shared" si="0"/>
        <v>43689</v>
      </c>
      <c r="R3" s="3">
        <f t="shared" si="0"/>
        <v>43690</v>
      </c>
      <c r="S3" s="3">
        <f t="shared" si="0"/>
        <v>43691</v>
      </c>
      <c r="T3" s="3">
        <f t="shared" si="0"/>
        <v>43692</v>
      </c>
      <c r="U3" s="3">
        <f t="shared" si="0"/>
        <v>43693</v>
      </c>
      <c r="V3" s="3">
        <f t="shared" si="0"/>
        <v>43694</v>
      </c>
      <c r="W3" s="3">
        <f t="shared" si="0"/>
        <v>43695</v>
      </c>
      <c r="X3" s="3">
        <f t="shared" si="0"/>
        <v>43696</v>
      </c>
      <c r="Y3" s="3">
        <f t="shared" si="0"/>
        <v>43697</v>
      </c>
      <c r="Z3" s="3">
        <f t="shared" si="0"/>
        <v>43698</v>
      </c>
      <c r="AA3" s="3">
        <f t="shared" si="0"/>
        <v>43699</v>
      </c>
      <c r="AB3" s="3">
        <f t="shared" si="0"/>
        <v>43700</v>
      </c>
      <c r="AC3" s="3">
        <f t="shared" si="0"/>
        <v>43701</v>
      </c>
      <c r="AD3" s="3">
        <f t="shared" si="0"/>
        <v>43702</v>
      </c>
      <c r="AE3" s="3">
        <f t="shared" si="0"/>
        <v>43703</v>
      </c>
      <c r="AF3" s="3">
        <f t="shared" si="0"/>
        <v>43704</v>
      </c>
      <c r="AG3" s="3">
        <f t="shared" si="0"/>
        <v>43705</v>
      </c>
      <c r="AH3" s="3">
        <f>IFERROR(IF(AG3+1&gt;$A$2,"",AG3+1),"")</f>
        <v>43706</v>
      </c>
      <c r="AI3" s="3">
        <f t="shared" ref="AI3:AJ3" si="1">IFERROR(IF(AH3+1&gt;$A$2,"",AH3+1),"")</f>
        <v>43707</v>
      </c>
      <c r="AJ3" s="3">
        <f t="shared" si="1"/>
        <v>43708</v>
      </c>
      <c r="AK3" s="1"/>
    </row>
    <row r="4" spans="1:37" ht="20.25" customHeight="1" x14ac:dyDescent="0.4">
      <c r="A4" s="72" t="s">
        <v>39</v>
      </c>
      <c r="B4" s="72"/>
      <c r="C4" s="75" t="str">
        <f>config!C2</f>
        <v>xxxxxxxx</v>
      </c>
      <c r="D4" s="75"/>
      <c r="E4" s="75"/>
      <c r="F4" s="75"/>
      <c r="G4" s="75"/>
      <c r="K4" s="67" t="str">
        <f>TEXT(A1,"mmmmmmmmmmmm")&amp; TEXT(A1," aaaa")</f>
        <v>août 2019</v>
      </c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</row>
    <row r="5" spans="1:37" ht="20.25" customHeight="1" x14ac:dyDescent="0.25">
      <c r="A5" s="73" t="s">
        <v>40</v>
      </c>
      <c r="B5" s="73"/>
      <c r="C5" s="76" t="s">
        <v>80</v>
      </c>
      <c r="D5" s="76"/>
      <c r="E5" s="76"/>
      <c r="F5" s="76"/>
      <c r="G5" s="76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</row>
    <row r="6" spans="1:37" ht="20.25" customHeight="1" x14ac:dyDescent="0.25"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</row>
    <row r="7" spans="1:37" ht="20.25" customHeight="1" x14ac:dyDescent="0.25">
      <c r="D7" s="74" t="s">
        <v>41</v>
      </c>
      <c r="E7" s="74"/>
      <c r="F7" s="40" t="str">
        <f t="shared" ref="F7:AJ7" si="2">IF(F9="L","S "&amp;WEEKNUM(F3),"")</f>
        <v/>
      </c>
      <c r="G7" s="40" t="str">
        <f t="shared" si="2"/>
        <v/>
      </c>
      <c r="H7" s="40" t="str">
        <f t="shared" si="2"/>
        <v/>
      </c>
      <c r="I7" s="40" t="str">
        <f t="shared" si="2"/>
        <v/>
      </c>
      <c r="J7" s="40" t="str">
        <f t="shared" si="2"/>
        <v>S 32</v>
      </c>
      <c r="K7" s="40" t="str">
        <f t="shared" si="2"/>
        <v/>
      </c>
      <c r="L7" s="40" t="str">
        <f t="shared" si="2"/>
        <v/>
      </c>
      <c r="M7" s="40" t="str">
        <f t="shared" si="2"/>
        <v/>
      </c>
      <c r="N7" s="40" t="str">
        <f t="shared" si="2"/>
        <v/>
      </c>
      <c r="O7" s="40" t="str">
        <f t="shared" si="2"/>
        <v/>
      </c>
      <c r="P7" s="40" t="str">
        <f t="shared" si="2"/>
        <v/>
      </c>
      <c r="Q7" s="40" t="str">
        <f t="shared" si="2"/>
        <v>S 33</v>
      </c>
      <c r="R7" s="40" t="str">
        <f t="shared" si="2"/>
        <v/>
      </c>
      <c r="S7" s="40" t="str">
        <f t="shared" si="2"/>
        <v/>
      </c>
      <c r="T7" s="40" t="str">
        <f t="shared" si="2"/>
        <v/>
      </c>
      <c r="U7" s="40" t="str">
        <f t="shared" si="2"/>
        <v/>
      </c>
      <c r="V7" s="40" t="str">
        <f t="shared" si="2"/>
        <v/>
      </c>
      <c r="W7" s="40" t="str">
        <f t="shared" si="2"/>
        <v/>
      </c>
      <c r="X7" s="40" t="str">
        <f t="shared" si="2"/>
        <v>S 34</v>
      </c>
      <c r="Y7" s="40" t="str">
        <f t="shared" si="2"/>
        <v/>
      </c>
      <c r="Z7" s="40" t="str">
        <f t="shared" si="2"/>
        <v/>
      </c>
      <c r="AA7" s="40" t="str">
        <f t="shared" si="2"/>
        <v/>
      </c>
      <c r="AB7" s="40" t="str">
        <f t="shared" si="2"/>
        <v/>
      </c>
      <c r="AC7" s="40" t="str">
        <f t="shared" si="2"/>
        <v/>
      </c>
      <c r="AD7" s="40" t="str">
        <f t="shared" si="2"/>
        <v/>
      </c>
      <c r="AE7" s="40" t="str">
        <f t="shared" si="2"/>
        <v>S 35</v>
      </c>
      <c r="AF7" s="40" t="str">
        <f t="shared" si="2"/>
        <v/>
      </c>
      <c r="AG7" s="40" t="str">
        <f t="shared" si="2"/>
        <v/>
      </c>
      <c r="AH7" s="40" t="str">
        <f t="shared" si="2"/>
        <v/>
      </c>
      <c r="AI7" s="40" t="str">
        <f t="shared" si="2"/>
        <v/>
      </c>
      <c r="AJ7" s="40" t="str">
        <f t="shared" si="2"/>
        <v/>
      </c>
    </row>
    <row r="8" spans="1:37" ht="20.25" customHeight="1" thickBot="1" x14ac:dyDescent="0.3">
      <c r="F8" s="41">
        <f t="shared" ref="F8:AG8" si="3">DAY(F3)</f>
        <v>1</v>
      </c>
      <c r="G8" s="41">
        <f t="shared" si="3"/>
        <v>2</v>
      </c>
      <c r="H8" s="41">
        <f t="shared" si="3"/>
        <v>3</v>
      </c>
      <c r="I8" s="41">
        <f t="shared" si="3"/>
        <v>4</v>
      </c>
      <c r="J8" s="41">
        <f t="shared" si="3"/>
        <v>5</v>
      </c>
      <c r="K8" s="41">
        <f t="shared" si="3"/>
        <v>6</v>
      </c>
      <c r="L8" s="41">
        <f t="shared" si="3"/>
        <v>7</v>
      </c>
      <c r="M8" s="41">
        <f t="shared" si="3"/>
        <v>8</v>
      </c>
      <c r="N8" s="41">
        <f t="shared" si="3"/>
        <v>9</v>
      </c>
      <c r="O8" s="41">
        <f t="shared" si="3"/>
        <v>10</v>
      </c>
      <c r="P8" s="41">
        <f t="shared" si="3"/>
        <v>11</v>
      </c>
      <c r="Q8" s="41">
        <f t="shared" si="3"/>
        <v>12</v>
      </c>
      <c r="R8" s="41">
        <f t="shared" si="3"/>
        <v>13</v>
      </c>
      <c r="S8" s="41">
        <f t="shared" si="3"/>
        <v>14</v>
      </c>
      <c r="T8" s="41">
        <f t="shared" si="3"/>
        <v>15</v>
      </c>
      <c r="U8" s="41">
        <f t="shared" si="3"/>
        <v>16</v>
      </c>
      <c r="V8" s="41">
        <f t="shared" si="3"/>
        <v>17</v>
      </c>
      <c r="W8" s="41">
        <f t="shared" si="3"/>
        <v>18</v>
      </c>
      <c r="X8" s="41">
        <f t="shared" si="3"/>
        <v>19</v>
      </c>
      <c r="Y8" s="41">
        <f t="shared" si="3"/>
        <v>20</v>
      </c>
      <c r="Z8" s="41">
        <f t="shared" si="3"/>
        <v>21</v>
      </c>
      <c r="AA8" s="41">
        <f t="shared" si="3"/>
        <v>22</v>
      </c>
      <c r="AB8" s="41">
        <f t="shared" si="3"/>
        <v>23</v>
      </c>
      <c r="AC8" s="41">
        <f t="shared" si="3"/>
        <v>24</v>
      </c>
      <c r="AD8" s="41">
        <f t="shared" si="3"/>
        <v>25</v>
      </c>
      <c r="AE8" s="41">
        <f t="shared" si="3"/>
        <v>26</v>
      </c>
      <c r="AF8" s="41">
        <f t="shared" si="3"/>
        <v>27</v>
      </c>
      <c r="AG8" s="41">
        <f t="shared" si="3"/>
        <v>28</v>
      </c>
      <c r="AH8" s="41">
        <f>IFERROR(DAY(AH3),"")</f>
        <v>29</v>
      </c>
      <c r="AI8" s="41">
        <f>IFERROR(DAY(AI3),"")</f>
        <v>30</v>
      </c>
      <c r="AJ8" s="41">
        <f>IFERROR(DAY(AJ3),"")</f>
        <v>31</v>
      </c>
    </row>
    <row r="9" spans="1:37" ht="20.25" customHeight="1" thickBot="1" x14ac:dyDescent="0.3">
      <c r="B9" s="28" t="s">
        <v>26</v>
      </c>
      <c r="C9" s="31" t="s">
        <v>27</v>
      </c>
      <c r="D9" s="32" t="s">
        <v>28</v>
      </c>
      <c r="E9" s="33" t="s">
        <v>29</v>
      </c>
      <c r="F9" s="24" t="str">
        <f t="shared" ref="F9:AJ9" si="4">CHOOSE(WEEKDAY(F3),"D","L","M","M","J","V","S")</f>
        <v>J</v>
      </c>
      <c r="G9" s="25" t="str">
        <f t="shared" si="4"/>
        <v>V</v>
      </c>
      <c r="H9" s="25" t="str">
        <f t="shared" si="4"/>
        <v>S</v>
      </c>
      <c r="I9" s="25" t="str">
        <f t="shared" si="4"/>
        <v>D</v>
      </c>
      <c r="J9" s="25" t="str">
        <f t="shared" si="4"/>
        <v>L</v>
      </c>
      <c r="K9" s="25" t="str">
        <f t="shared" si="4"/>
        <v>M</v>
      </c>
      <c r="L9" s="25" t="str">
        <f t="shared" si="4"/>
        <v>M</v>
      </c>
      <c r="M9" s="25" t="str">
        <f t="shared" si="4"/>
        <v>J</v>
      </c>
      <c r="N9" s="25" t="str">
        <f t="shared" si="4"/>
        <v>V</v>
      </c>
      <c r="O9" s="25" t="str">
        <f t="shared" si="4"/>
        <v>S</v>
      </c>
      <c r="P9" s="25" t="str">
        <f t="shared" si="4"/>
        <v>D</v>
      </c>
      <c r="Q9" s="25" t="str">
        <f t="shared" si="4"/>
        <v>L</v>
      </c>
      <c r="R9" s="25" t="str">
        <f t="shared" si="4"/>
        <v>M</v>
      </c>
      <c r="S9" s="25" t="str">
        <f t="shared" si="4"/>
        <v>M</v>
      </c>
      <c r="T9" s="25" t="str">
        <f t="shared" si="4"/>
        <v>J</v>
      </c>
      <c r="U9" s="25" t="str">
        <f t="shared" si="4"/>
        <v>V</v>
      </c>
      <c r="V9" s="25" t="str">
        <f t="shared" si="4"/>
        <v>S</v>
      </c>
      <c r="W9" s="25" t="str">
        <f t="shared" si="4"/>
        <v>D</v>
      </c>
      <c r="X9" s="25" t="str">
        <f t="shared" si="4"/>
        <v>L</v>
      </c>
      <c r="Y9" s="25" t="str">
        <f t="shared" si="4"/>
        <v>M</v>
      </c>
      <c r="Z9" s="25" t="str">
        <f t="shared" si="4"/>
        <v>M</v>
      </c>
      <c r="AA9" s="25" t="str">
        <f t="shared" si="4"/>
        <v>J</v>
      </c>
      <c r="AB9" s="25" t="str">
        <f t="shared" si="4"/>
        <v>V</v>
      </c>
      <c r="AC9" s="25" t="str">
        <f t="shared" si="4"/>
        <v>S</v>
      </c>
      <c r="AD9" s="25" t="str">
        <f t="shared" si="4"/>
        <v>D</v>
      </c>
      <c r="AE9" s="25" t="str">
        <f t="shared" si="4"/>
        <v>L</v>
      </c>
      <c r="AF9" s="25" t="str">
        <f t="shared" si="4"/>
        <v>M</v>
      </c>
      <c r="AG9" s="25" t="str">
        <f t="shared" si="4"/>
        <v>M</v>
      </c>
      <c r="AH9" s="25" t="str">
        <f t="shared" si="4"/>
        <v>J</v>
      </c>
      <c r="AI9" s="25" t="str">
        <f t="shared" si="4"/>
        <v>V</v>
      </c>
      <c r="AJ9" s="26" t="str">
        <f t="shared" si="4"/>
        <v>S</v>
      </c>
    </row>
    <row r="10" spans="1:37" ht="15" customHeight="1" x14ac:dyDescent="0.25">
      <c r="B10" s="34" t="str">
        <f>IF(config!B6&lt;&gt;"",config!B6,"")</f>
        <v>Enseignant 1</v>
      </c>
      <c r="C10" s="29">
        <f>COUNTIF(F10:AJ10,"C")</f>
        <v>0</v>
      </c>
      <c r="D10" s="29">
        <f>COUNTIF(G10:AK10,"M")</f>
        <v>1</v>
      </c>
      <c r="E10" s="29">
        <f>COUNTIF(H10:AL10,"G")</f>
        <v>0</v>
      </c>
      <c r="F10" s="22"/>
      <c r="G10" s="22" t="s">
        <v>43</v>
      </c>
      <c r="H10" s="22"/>
      <c r="I10" s="22"/>
      <c r="J10" s="22"/>
      <c r="K10" s="22"/>
      <c r="L10" s="22"/>
      <c r="M10" s="22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</row>
    <row r="11" spans="1:37" ht="15" customHeight="1" x14ac:dyDescent="0.25">
      <c r="B11" s="35" t="str">
        <f>IF(config!B7&lt;&gt;"",config!B7,"")</f>
        <v>Enseignant 2</v>
      </c>
      <c r="C11" s="30">
        <f t="shared" ref="C11:C30" si="5">COUNTIF(F11:AJ11,"C")</f>
        <v>1</v>
      </c>
      <c r="D11" s="30">
        <f t="shared" ref="D11:D30" si="6">COUNTIF(G11:AK11,"M")</f>
        <v>1</v>
      </c>
      <c r="E11" s="30">
        <f t="shared" ref="E11:E30" si="7">COUNTIF(H11:AL11,"G")</f>
        <v>0</v>
      </c>
      <c r="F11" s="8"/>
      <c r="G11" s="8"/>
      <c r="H11" s="8"/>
      <c r="I11" s="8"/>
      <c r="J11" s="8"/>
      <c r="K11" s="8"/>
      <c r="L11" s="8" t="s">
        <v>43</v>
      </c>
      <c r="M11" s="8" t="s">
        <v>42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</row>
    <row r="12" spans="1:37" ht="15" customHeight="1" x14ac:dyDescent="0.25">
      <c r="B12" s="35" t="str">
        <f>IF(config!B8&lt;&gt;"",config!B8,"")</f>
        <v>enseignant 3</v>
      </c>
      <c r="C12" s="30">
        <f t="shared" si="5"/>
        <v>1</v>
      </c>
      <c r="D12" s="30">
        <f t="shared" si="6"/>
        <v>1</v>
      </c>
      <c r="E12" s="30">
        <f t="shared" si="7"/>
        <v>0</v>
      </c>
      <c r="F12" s="8"/>
      <c r="G12" s="8"/>
      <c r="H12" s="8"/>
      <c r="I12" s="8"/>
      <c r="J12" s="8"/>
      <c r="K12" s="8"/>
      <c r="L12" s="8"/>
      <c r="M12" s="8" t="s">
        <v>42</v>
      </c>
      <c r="N12" s="8" t="s">
        <v>43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</row>
    <row r="13" spans="1:37" ht="15" customHeight="1" x14ac:dyDescent="0.25">
      <c r="B13" s="35" t="str">
        <f>IF(config!B9&lt;&gt;"",config!B9,"")</f>
        <v>enseignant 4</v>
      </c>
      <c r="C13" s="30">
        <f t="shared" si="5"/>
        <v>0</v>
      </c>
      <c r="D13" s="30">
        <f t="shared" si="6"/>
        <v>0</v>
      </c>
      <c r="E13" s="30">
        <f t="shared" si="7"/>
        <v>0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</row>
    <row r="14" spans="1:37" ht="15" customHeight="1" x14ac:dyDescent="0.25">
      <c r="B14" s="35" t="str">
        <f>IF(config!B10&lt;&gt;"",config!B10,"")</f>
        <v>enseignant 5</v>
      </c>
      <c r="C14" s="30">
        <f t="shared" si="5"/>
        <v>0</v>
      </c>
      <c r="D14" s="30">
        <f t="shared" si="6"/>
        <v>0</v>
      </c>
      <c r="E14" s="30">
        <f t="shared" si="7"/>
        <v>0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</row>
    <row r="15" spans="1:37" ht="15" customHeight="1" x14ac:dyDescent="0.25">
      <c r="B15" s="35" t="str">
        <f>IF(config!B11&lt;&gt;"",config!B11,"")</f>
        <v>enseignant 6</v>
      </c>
      <c r="C15" s="30">
        <f t="shared" si="5"/>
        <v>0</v>
      </c>
      <c r="D15" s="30">
        <f t="shared" si="6"/>
        <v>0</v>
      </c>
      <c r="E15" s="30">
        <f t="shared" si="7"/>
        <v>0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</row>
    <row r="16" spans="1:37" ht="15" customHeight="1" x14ac:dyDescent="0.25">
      <c r="B16" s="35" t="str">
        <f>IF(config!B12&lt;&gt;"",config!B12,"")</f>
        <v>enseignant 7</v>
      </c>
      <c r="C16" s="30">
        <f t="shared" si="5"/>
        <v>0</v>
      </c>
      <c r="D16" s="30">
        <f t="shared" si="6"/>
        <v>0</v>
      </c>
      <c r="E16" s="30">
        <f t="shared" si="7"/>
        <v>2</v>
      </c>
      <c r="F16" s="8"/>
      <c r="G16" s="8"/>
      <c r="H16" s="8"/>
      <c r="I16" s="8"/>
      <c r="J16" s="8"/>
      <c r="K16" s="8"/>
      <c r="L16" s="8"/>
      <c r="M16" s="8" t="s">
        <v>45</v>
      </c>
      <c r="N16" s="8" t="s">
        <v>45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</row>
    <row r="17" spans="2:36" ht="15" customHeight="1" x14ac:dyDescent="0.25">
      <c r="B17" s="35" t="str">
        <f>IF(config!B13&lt;&gt;"",config!B13,"")</f>
        <v>enseignant 8</v>
      </c>
      <c r="C17" s="30">
        <f t="shared" si="5"/>
        <v>0</v>
      </c>
      <c r="D17" s="30">
        <f t="shared" si="6"/>
        <v>0</v>
      </c>
      <c r="E17" s="30">
        <f t="shared" si="7"/>
        <v>0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</row>
    <row r="18" spans="2:36" ht="15" customHeight="1" x14ac:dyDescent="0.25">
      <c r="B18" s="35" t="str">
        <f>IF(config!B14&lt;&gt;"",config!B14,"")</f>
        <v>enseignant 9</v>
      </c>
      <c r="C18" s="30">
        <f t="shared" si="5"/>
        <v>0</v>
      </c>
      <c r="D18" s="30">
        <f t="shared" si="6"/>
        <v>0</v>
      </c>
      <c r="E18" s="30">
        <f t="shared" si="7"/>
        <v>0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</row>
    <row r="19" spans="2:36" ht="15" customHeight="1" x14ac:dyDescent="0.25">
      <c r="B19" s="35" t="str">
        <f>IF(config!B15&lt;&gt;"",config!B15,"")</f>
        <v>enseignant 10</v>
      </c>
      <c r="C19" s="30">
        <f t="shared" si="5"/>
        <v>0</v>
      </c>
      <c r="D19" s="30">
        <f t="shared" si="6"/>
        <v>0</v>
      </c>
      <c r="E19" s="30">
        <f t="shared" si="7"/>
        <v>0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</row>
    <row r="20" spans="2:36" ht="15" customHeight="1" x14ac:dyDescent="0.25">
      <c r="B20" s="35" t="str">
        <f>IF(config!B16&lt;&gt;"",config!B16,"")</f>
        <v>enseignant 11</v>
      </c>
      <c r="C20" s="30">
        <f t="shared" si="5"/>
        <v>0</v>
      </c>
      <c r="D20" s="30">
        <f t="shared" si="6"/>
        <v>0</v>
      </c>
      <c r="E20" s="30">
        <f t="shared" si="7"/>
        <v>0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</row>
    <row r="21" spans="2:36" ht="15" customHeight="1" x14ac:dyDescent="0.25">
      <c r="B21" s="35" t="str">
        <f>IF(config!B17&lt;&gt;"",config!B17,"")</f>
        <v>enseignant 12</v>
      </c>
      <c r="C21" s="30">
        <f t="shared" si="5"/>
        <v>0</v>
      </c>
      <c r="D21" s="30">
        <f t="shared" si="6"/>
        <v>0</v>
      </c>
      <c r="E21" s="30">
        <f t="shared" si="7"/>
        <v>0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</row>
    <row r="22" spans="2:36" ht="15" customHeight="1" x14ac:dyDescent="0.25">
      <c r="B22" s="35" t="str">
        <f>IF(config!B18&lt;&gt;"",config!B18,"")</f>
        <v>enseignant 13</v>
      </c>
      <c r="C22" s="30">
        <f t="shared" si="5"/>
        <v>0</v>
      </c>
      <c r="D22" s="30">
        <f t="shared" si="6"/>
        <v>0</v>
      </c>
      <c r="E22" s="30">
        <f t="shared" si="7"/>
        <v>0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</row>
    <row r="23" spans="2:36" ht="15" customHeight="1" x14ac:dyDescent="0.25">
      <c r="B23" s="35" t="str">
        <f>IF(config!B19&lt;&gt;"",config!B19,"")</f>
        <v>enseignant 14</v>
      </c>
      <c r="C23" s="30">
        <f t="shared" si="5"/>
        <v>0</v>
      </c>
      <c r="D23" s="30">
        <f t="shared" si="6"/>
        <v>0</v>
      </c>
      <c r="E23" s="30">
        <f t="shared" si="7"/>
        <v>0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</row>
    <row r="24" spans="2:36" ht="15" customHeight="1" x14ac:dyDescent="0.25">
      <c r="B24" s="35" t="str">
        <f>IF(config!B20&lt;&gt;"",config!B20,"")</f>
        <v>enseignant 15</v>
      </c>
      <c r="C24" s="30">
        <f t="shared" si="5"/>
        <v>0</v>
      </c>
      <c r="D24" s="30">
        <f t="shared" si="6"/>
        <v>0</v>
      </c>
      <c r="E24" s="30">
        <f t="shared" si="7"/>
        <v>0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</row>
    <row r="25" spans="2:36" ht="15" customHeight="1" x14ac:dyDescent="0.25">
      <c r="B25" s="35" t="str">
        <f>IF(config!B21&lt;&gt;"",config!B21,"")</f>
        <v>enseignant 16</v>
      </c>
      <c r="C25" s="30">
        <f t="shared" si="5"/>
        <v>0</v>
      </c>
      <c r="D25" s="30">
        <f t="shared" si="6"/>
        <v>0</v>
      </c>
      <c r="E25" s="30">
        <f t="shared" si="7"/>
        <v>0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</row>
    <row r="26" spans="2:36" ht="15" customHeight="1" x14ac:dyDescent="0.25">
      <c r="B26" s="35" t="str">
        <f>IF(config!B22&lt;&gt;"",config!B22,"")</f>
        <v>enseignant 17</v>
      </c>
      <c r="C26" s="30">
        <f t="shared" si="5"/>
        <v>0</v>
      </c>
      <c r="D26" s="30">
        <f t="shared" si="6"/>
        <v>0</v>
      </c>
      <c r="E26" s="30">
        <f t="shared" si="7"/>
        <v>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</row>
    <row r="27" spans="2:36" ht="15" customHeight="1" x14ac:dyDescent="0.25">
      <c r="B27" s="35" t="str">
        <f>IF(config!B23&lt;&gt;"",config!B23,"")</f>
        <v>enseignant 18</v>
      </c>
      <c r="C27" s="30">
        <f t="shared" si="5"/>
        <v>0</v>
      </c>
      <c r="D27" s="30">
        <f t="shared" si="6"/>
        <v>0</v>
      </c>
      <c r="E27" s="30">
        <f t="shared" si="7"/>
        <v>0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</row>
    <row r="28" spans="2:36" ht="15" customHeight="1" x14ac:dyDescent="0.25">
      <c r="B28" s="35" t="str">
        <f>IF(config!B24&lt;&gt;"",config!B24,"")</f>
        <v>enseignant 19</v>
      </c>
      <c r="C28" s="30">
        <f t="shared" si="5"/>
        <v>0</v>
      </c>
      <c r="D28" s="30">
        <f t="shared" si="6"/>
        <v>0</v>
      </c>
      <c r="E28" s="30">
        <f t="shared" si="7"/>
        <v>0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</row>
    <row r="29" spans="2:36" ht="15" customHeight="1" x14ac:dyDescent="0.25">
      <c r="B29" s="35" t="str">
        <f>IF(config!B25&lt;&gt;"",config!B25,"")</f>
        <v>enseignant 20</v>
      </c>
      <c r="C29" s="30">
        <f t="shared" ref="C29" si="8">COUNTIF(F29:AJ29,"C")</f>
        <v>0</v>
      </c>
      <c r="D29" s="30">
        <f t="shared" ref="D29" si="9">COUNTIF(G29:AK29,"M")</f>
        <v>0</v>
      </c>
      <c r="E29" s="30">
        <f t="shared" ref="E29" si="10">COUNTIF(H29:AL29,"G")</f>
        <v>0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2:36" ht="15" customHeight="1" x14ac:dyDescent="0.25">
      <c r="B30" s="35" t="str">
        <f>IF(config!B26&lt;&gt;"",config!B26,"")</f>
        <v>enseignant 21</v>
      </c>
      <c r="C30" s="30">
        <f t="shared" si="5"/>
        <v>0</v>
      </c>
      <c r="D30" s="30">
        <f t="shared" si="6"/>
        <v>0</v>
      </c>
      <c r="E30" s="30">
        <f t="shared" si="7"/>
        <v>0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</row>
    <row r="31" spans="2:36" ht="20.25" customHeight="1" x14ac:dyDescent="0.25">
      <c r="B31" t="str">
        <f>IF(config!B27&lt;&gt;"",config!B27,"")</f>
        <v/>
      </c>
    </row>
    <row r="32" spans="2:36" ht="20.25" customHeight="1" x14ac:dyDescent="0.25">
      <c r="B32" t="str">
        <f>IF(config!B28&lt;&gt;"",config!B28,"")</f>
        <v/>
      </c>
      <c r="D32" s="69" t="s">
        <v>27</v>
      </c>
      <c r="E32" s="69"/>
      <c r="F32" s="42" t="s">
        <v>42</v>
      </c>
      <c r="G32" s="43"/>
      <c r="H32" s="43"/>
      <c r="I32" s="43"/>
      <c r="J32" s="69" t="s">
        <v>28</v>
      </c>
      <c r="K32" s="69"/>
      <c r="L32" s="69"/>
      <c r="M32" s="44" t="s">
        <v>43</v>
      </c>
      <c r="N32" s="43"/>
      <c r="O32" s="43"/>
      <c r="P32" s="70" t="s">
        <v>65</v>
      </c>
      <c r="Q32" s="70"/>
      <c r="R32" s="70"/>
      <c r="S32" s="70"/>
      <c r="T32" s="45" t="s">
        <v>66</v>
      </c>
    </row>
    <row r="33" spans="2:20" ht="20.25" customHeight="1" x14ac:dyDescent="0.25">
      <c r="B33" t="str">
        <f>IF(config!B29&lt;&gt;"",config!B29,"")</f>
        <v/>
      </c>
      <c r="D33" s="69" t="s">
        <v>44</v>
      </c>
      <c r="E33" s="69"/>
      <c r="F33" s="46" t="s">
        <v>45</v>
      </c>
      <c r="G33" s="43"/>
      <c r="H33" s="43"/>
      <c r="I33" s="71" t="s">
        <v>67</v>
      </c>
      <c r="J33" s="71"/>
      <c r="K33" s="71"/>
      <c r="L33" s="71"/>
      <c r="M33" s="47" t="s">
        <v>68</v>
      </c>
      <c r="N33" s="43"/>
      <c r="O33" s="43"/>
      <c r="P33" s="43"/>
      <c r="R33" s="43"/>
      <c r="S33" s="61" t="s">
        <v>81</v>
      </c>
      <c r="T33" s="62"/>
    </row>
    <row r="34" spans="2:20" ht="20.25" customHeight="1" x14ac:dyDescent="0.25">
      <c r="B34" t="str">
        <f>IF(config!B30&lt;&gt;"",config!B30,"")</f>
        <v/>
      </c>
    </row>
  </sheetData>
  <mergeCells count="11">
    <mergeCell ref="A4:B4"/>
    <mergeCell ref="A5:B5"/>
    <mergeCell ref="D7:E7"/>
    <mergeCell ref="D32:E32"/>
    <mergeCell ref="C4:G4"/>
    <mergeCell ref="C5:G5"/>
    <mergeCell ref="K4:AB6"/>
    <mergeCell ref="D33:E33"/>
    <mergeCell ref="J32:L32"/>
    <mergeCell ref="P32:S32"/>
    <mergeCell ref="I33:L33"/>
  </mergeCells>
  <conditionalFormatting sqref="F9:AJ9">
    <cfRule type="containsText" dxfId="18" priority="9" operator="containsText" text="D">
      <formula>NOT(ISERROR(SEARCH("D",F9)))</formula>
    </cfRule>
    <cfRule type="containsText" dxfId="17" priority="14" operator="containsText" text="S">
      <formula>NOT(ISERROR(SEARCH("S",F9)))</formula>
    </cfRule>
  </conditionalFormatting>
  <conditionalFormatting sqref="F3:AI3">
    <cfRule type="cellIs" dxfId="16" priority="16" operator="equal">
      <formula>$A$3</formula>
    </cfRule>
  </conditionalFormatting>
  <conditionalFormatting sqref="F7:AJ7">
    <cfRule type="containsText" dxfId="15" priority="15" operator="containsText" text="S">
      <formula>NOT(ISERROR(SEARCH("S",F7)))</formula>
    </cfRule>
  </conditionalFormatting>
  <conditionalFormatting sqref="F10:AJ30">
    <cfRule type="containsText" dxfId="14" priority="3" operator="containsText" text="G">
      <formula>NOT(ISERROR(SEARCH("G",F10)))</formula>
    </cfRule>
    <cfRule type="containsText" dxfId="13" priority="4" operator="containsText" text="M">
      <formula>NOT(ISERROR(SEARCH("M",F10)))</formula>
    </cfRule>
    <cfRule type="containsText" dxfId="12" priority="6" operator="containsText" text="C">
      <formula>NOT(ISERROR(SEARCH("C",F10)))</formula>
    </cfRule>
    <cfRule type="expression" dxfId="9" priority="2">
      <formula>WEEKDAY(F$3,2)&gt;5</formula>
    </cfRule>
  </conditionalFormatting>
  <dataValidations count="1">
    <dataValidation type="list" allowBlank="1" showInputMessage="1" showErrorMessage="1" sqref="F10:AJ30">
      <formula1>"C,M,G"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F0D9631-1D47-4FA8-B8D5-C4F2DDD0B90A}">
            <xm:f>SUM((F$3&gt;=config!$K$48:$K$53)*(F$3&lt;=config!$L$48:$L$53))</xm:f>
            <x14:dxf>
              <fill>
                <patternFill>
                  <bgColor rgb="FF00B0F0"/>
                </patternFill>
              </fill>
            </x14:dxf>
          </x14:cfRule>
          <xm:sqref>F10:AJ30</xm:sqref>
        </x14:conditionalFormatting>
        <x14:conditionalFormatting xmlns:xm="http://schemas.microsoft.com/office/excel/2006/main">
          <x14:cfRule type="expression" priority="8" id="{FA9BF422-C98A-4221-A6FC-78265182FBE7}">
            <xm:f>F$3=VLOOKUP(F$3,config!$L$9:$L$21,1,0)</xm:f>
            <x14:dxf>
              <fill>
                <patternFill>
                  <bgColor theme="2" tint="-0.499984740745262"/>
                </patternFill>
              </fill>
            </x14:dxf>
          </x14:cfRule>
          <xm:sqref>F9:AJ30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opLeftCell="A4" zoomScale="115" zoomScaleNormal="115" workbookViewId="0">
      <selection activeCell="K4" sqref="K4:AB6"/>
    </sheetView>
  </sheetViews>
  <sheetFormatPr baseColWidth="10" defaultRowHeight="15" x14ac:dyDescent="0.25"/>
  <cols>
    <col min="1" max="1" width="8.28515625" customWidth="1"/>
    <col min="2" max="2" width="20.42578125" customWidth="1"/>
    <col min="3" max="5" width="5.7109375" customWidth="1"/>
    <col min="6" max="36" width="2.7109375" customWidth="1"/>
  </cols>
  <sheetData>
    <row r="1" spans="1:37" ht="9.75" customHeight="1" x14ac:dyDescent="0.25">
      <c r="A1" s="2">
        <f>config!L29</f>
        <v>43709</v>
      </c>
    </row>
    <row r="2" spans="1:37" ht="12" customHeight="1" x14ac:dyDescent="0.25">
      <c r="A2" s="2">
        <f>config!M29</f>
        <v>43738</v>
      </c>
    </row>
    <row r="3" spans="1:37" ht="49.5" customHeight="1" x14ac:dyDescent="0.25">
      <c r="A3" s="48">
        <f ca="1">TODAY()</f>
        <v>43646</v>
      </c>
      <c r="F3" s="49">
        <f>A1</f>
        <v>43709</v>
      </c>
      <c r="G3" s="49">
        <f>F3+1</f>
        <v>43710</v>
      </c>
      <c r="H3" s="49">
        <f t="shared" ref="H3:AG3" si="0">G3+1</f>
        <v>43711</v>
      </c>
      <c r="I3" s="49">
        <f t="shared" si="0"/>
        <v>43712</v>
      </c>
      <c r="J3" s="49">
        <f t="shared" si="0"/>
        <v>43713</v>
      </c>
      <c r="K3" s="49">
        <f t="shared" si="0"/>
        <v>43714</v>
      </c>
      <c r="L3" s="49">
        <f t="shared" si="0"/>
        <v>43715</v>
      </c>
      <c r="M3" s="49">
        <f t="shared" si="0"/>
        <v>43716</v>
      </c>
      <c r="N3" s="49">
        <f t="shared" si="0"/>
        <v>43717</v>
      </c>
      <c r="O3" s="49">
        <f t="shared" si="0"/>
        <v>43718</v>
      </c>
      <c r="P3" s="49">
        <f t="shared" si="0"/>
        <v>43719</v>
      </c>
      <c r="Q3" s="49">
        <f t="shared" si="0"/>
        <v>43720</v>
      </c>
      <c r="R3" s="49">
        <f t="shared" si="0"/>
        <v>43721</v>
      </c>
      <c r="S3" s="49">
        <f t="shared" si="0"/>
        <v>43722</v>
      </c>
      <c r="T3" s="49">
        <f t="shared" si="0"/>
        <v>43723</v>
      </c>
      <c r="U3" s="49">
        <f t="shared" si="0"/>
        <v>43724</v>
      </c>
      <c r="V3" s="49">
        <f t="shared" si="0"/>
        <v>43725</v>
      </c>
      <c r="W3" s="49">
        <f t="shared" si="0"/>
        <v>43726</v>
      </c>
      <c r="X3" s="49">
        <f t="shared" si="0"/>
        <v>43727</v>
      </c>
      <c r="Y3" s="49">
        <f t="shared" si="0"/>
        <v>43728</v>
      </c>
      <c r="Z3" s="49">
        <f t="shared" si="0"/>
        <v>43729</v>
      </c>
      <c r="AA3" s="49">
        <f t="shared" si="0"/>
        <v>43730</v>
      </c>
      <c r="AB3" s="49">
        <f t="shared" si="0"/>
        <v>43731</v>
      </c>
      <c r="AC3" s="49">
        <f t="shared" si="0"/>
        <v>43732</v>
      </c>
      <c r="AD3" s="49">
        <f t="shared" si="0"/>
        <v>43733</v>
      </c>
      <c r="AE3" s="49">
        <f t="shared" si="0"/>
        <v>43734</v>
      </c>
      <c r="AF3" s="49">
        <f t="shared" si="0"/>
        <v>43735</v>
      </c>
      <c r="AG3" s="49">
        <f t="shared" si="0"/>
        <v>43736</v>
      </c>
      <c r="AH3" s="49">
        <f>IFERROR(IF(AG3+1&gt;$A$2,"",AG3+1),"")</f>
        <v>43737</v>
      </c>
      <c r="AI3" s="49">
        <f t="shared" ref="AI3:AJ3" si="1">IFERROR(IF(AH3+1&gt;$A$2,"",AH3+1),"")</f>
        <v>43738</v>
      </c>
      <c r="AJ3" s="49" t="str">
        <f t="shared" si="1"/>
        <v/>
      </c>
      <c r="AK3" s="1"/>
    </row>
    <row r="4" spans="1:37" ht="26.25" x14ac:dyDescent="0.4">
      <c r="A4" s="72" t="s">
        <v>39</v>
      </c>
      <c r="B4" s="72"/>
      <c r="C4" s="75" t="str">
        <f>aout!C4</f>
        <v>xxxxxxxx</v>
      </c>
      <c r="D4" s="75"/>
      <c r="E4" s="75"/>
      <c r="F4" s="75"/>
      <c r="G4" s="75"/>
      <c r="K4" s="78" t="str">
        <f>TEXT(A1,"mmmmmmmmmmmm")&amp; TEXT(A1," aaaa")</f>
        <v>septembre 2019</v>
      </c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</row>
    <row r="5" spans="1:37" x14ac:dyDescent="0.25">
      <c r="A5" s="73" t="s">
        <v>40</v>
      </c>
      <c r="B5" s="73"/>
      <c r="C5" s="76" t="str">
        <f>aout!C5</f>
        <v>Mr rrrrrrrrr</v>
      </c>
      <c r="D5" s="76"/>
      <c r="E5" s="76"/>
      <c r="F5" s="76"/>
      <c r="G5" s="76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</row>
    <row r="6" spans="1:37" x14ac:dyDescent="0.25">
      <c r="F6" t="str">
        <f>IF(AND(F$3&gt;=config!$K$50,F$3&lt;=config!$L$50),"1","")</f>
        <v/>
      </c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</row>
    <row r="7" spans="1:37" ht="20.25" customHeight="1" x14ac:dyDescent="0.25">
      <c r="D7" s="80" t="s">
        <v>41</v>
      </c>
      <c r="E7" s="80"/>
      <c r="F7" s="10" t="str">
        <f t="shared" ref="F7:AG7" si="2">IF(F9="L","S "&amp;WEEKNUM(F3),"")</f>
        <v/>
      </c>
      <c r="G7" s="10" t="str">
        <f t="shared" si="2"/>
        <v>S 36</v>
      </c>
      <c r="H7" s="10" t="str">
        <f t="shared" si="2"/>
        <v/>
      </c>
      <c r="I7" s="10" t="str">
        <f t="shared" si="2"/>
        <v/>
      </c>
      <c r="J7" s="10" t="str">
        <f t="shared" si="2"/>
        <v/>
      </c>
      <c r="K7" s="10" t="str">
        <f t="shared" si="2"/>
        <v/>
      </c>
      <c r="L7" s="10" t="str">
        <f t="shared" si="2"/>
        <v/>
      </c>
      <c r="M7" s="10" t="str">
        <f t="shared" si="2"/>
        <v/>
      </c>
      <c r="N7" s="10" t="str">
        <f t="shared" si="2"/>
        <v>S 37</v>
      </c>
      <c r="O7" s="10" t="str">
        <f t="shared" si="2"/>
        <v/>
      </c>
      <c r="P7" s="10" t="str">
        <f t="shared" si="2"/>
        <v/>
      </c>
      <c r="Q7" s="10" t="str">
        <f t="shared" si="2"/>
        <v/>
      </c>
      <c r="R7" s="10" t="str">
        <f t="shared" si="2"/>
        <v/>
      </c>
      <c r="S7" s="10" t="str">
        <f t="shared" si="2"/>
        <v/>
      </c>
      <c r="T7" s="10" t="str">
        <f t="shared" si="2"/>
        <v/>
      </c>
      <c r="U7" s="10" t="str">
        <f t="shared" si="2"/>
        <v>S 38</v>
      </c>
      <c r="V7" s="10" t="str">
        <f t="shared" si="2"/>
        <v/>
      </c>
      <c r="W7" s="10" t="str">
        <f t="shared" si="2"/>
        <v/>
      </c>
      <c r="X7" s="10" t="str">
        <f t="shared" si="2"/>
        <v/>
      </c>
      <c r="Y7" s="10" t="str">
        <f t="shared" si="2"/>
        <v/>
      </c>
      <c r="Z7" s="10" t="str">
        <f t="shared" si="2"/>
        <v/>
      </c>
      <c r="AA7" s="10" t="str">
        <f t="shared" si="2"/>
        <v/>
      </c>
      <c r="AB7" s="10" t="str">
        <f t="shared" si="2"/>
        <v>S 39</v>
      </c>
      <c r="AC7" s="10" t="str">
        <f t="shared" si="2"/>
        <v/>
      </c>
      <c r="AD7" s="10" t="str">
        <f t="shared" si="2"/>
        <v/>
      </c>
      <c r="AE7" s="10" t="str">
        <f t="shared" si="2"/>
        <v/>
      </c>
      <c r="AF7" s="10" t="str">
        <f t="shared" si="2"/>
        <v/>
      </c>
      <c r="AG7" s="10" t="str">
        <f t="shared" si="2"/>
        <v/>
      </c>
      <c r="AH7" s="10" t="str">
        <f>IFERROR(IF(AH9="L","S "&amp;WEEKNUM(AH3),""),"")</f>
        <v/>
      </c>
      <c r="AI7" s="10" t="str">
        <f t="shared" ref="AI7:AJ7" si="3">IFERROR(IF(AI9="L","S "&amp;WEEKNUM(AI3),""),"")</f>
        <v>S 40</v>
      </c>
      <c r="AJ7" s="10" t="str">
        <f t="shared" si="3"/>
        <v/>
      </c>
    </row>
    <row r="8" spans="1:37" ht="13.5" customHeight="1" thickBot="1" x14ac:dyDescent="0.3">
      <c r="F8" s="27">
        <f t="shared" ref="F8:AG8" si="4">DAY(F3)</f>
        <v>1</v>
      </c>
      <c r="G8" s="27">
        <f t="shared" si="4"/>
        <v>2</v>
      </c>
      <c r="H8" s="27">
        <f t="shared" si="4"/>
        <v>3</v>
      </c>
      <c r="I8" s="27">
        <f t="shared" si="4"/>
        <v>4</v>
      </c>
      <c r="J8" s="27">
        <f t="shared" si="4"/>
        <v>5</v>
      </c>
      <c r="K8" s="27">
        <f t="shared" si="4"/>
        <v>6</v>
      </c>
      <c r="L8" s="27">
        <f t="shared" si="4"/>
        <v>7</v>
      </c>
      <c r="M8" s="27">
        <f t="shared" si="4"/>
        <v>8</v>
      </c>
      <c r="N8" s="27">
        <f t="shared" si="4"/>
        <v>9</v>
      </c>
      <c r="O8" s="27">
        <f t="shared" si="4"/>
        <v>10</v>
      </c>
      <c r="P8" s="27">
        <f t="shared" si="4"/>
        <v>11</v>
      </c>
      <c r="Q8" s="27">
        <f t="shared" si="4"/>
        <v>12</v>
      </c>
      <c r="R8" s="27">
        <f t="shared" si="4"/>
        <v>13</v>
      </c>
      <c r="S8" s="27">
        <f t="shared" si="4"/>
        <v>14</v>
      </c>
      <c r="T8" s="27">
        <f t="shared" si="4"/>
        <v>15</v>
      </c>
      <c r="U8" s="27">
        <f t="shared" si="4"/>
        <v>16</v>
      </c>
      <c r="V8" s="27">
        <f t="shared" si="4"/>
        <v>17</v>
      </c>
      <c r="W8" s="27">
        <f t="shared" si="4"/>
        <v>18</v>
      </c>
      <c r="X8" s="27">
        <f t="shared" si="4"/>
        <v>19</v>
      </c>
      <c r="Y8" s="27">
        <f t="shared" si="4"/>
        <v>20</v>
      </c>
      <c r="Z8" s="27">
        <f t="shared" si="4"/>
        <v>21</v>
      </c>
      <c r="AA8" s="27">
        <f t="shared" si="4"/>
        <v>22</v>
      </c>
      <c r="AB8" s="27">
        <f t="shared" si="4"/>
        <v>23</v>
      </c>
      <c r="AC8" s="27">
        <f t="shared" si="4"/>
        <v>24</v>
      </c>
      <c r="AD8" s="27">
        <f t="shared" si="4"/>
        <v>25</v>
      </c>
      <c r="AE8" s="27">
        <f t="shared" si="4"/>
        <v>26</v>
      </c>
      <c r="AF8" s="27">
        <f t="shared" si="4"/>
        <v>27</v>
      </c>
      <c r="AG8" s="27">
        <f t="shared" si="4"/>
        <v>28</v>
      </c>
      <c r="AH8" s="27">
        <f>IFERROR(DAY(AH3),"")</f>
        <v>29</v>
      </c>
      <c r="AI8" s="27">
        <f>IFERROR(DAY(AI3),"")</f>
        <v>30</v>
      </c>
      <c r="AJ8" s="27" t="str">
        <f>IFERROR(DAY(AJ3),"")</f>
        <v/>
      </c>
    </row>
    <row r="9" spans="1:37" ht="24.75" customHeight="1" thickBot="1" x14ac:dyDescent="0.3">
      <c r="B9" s="28" t="s">
        <v>26</v>
      </c>
      <c r="C9" s="31" t="s">
        <v>27</v>
      </c>
      <c r="D9" s="32" t="s">
        <v>28</v>
      </c>
      <c r="E9" s="33" t="s">
        <v>29</v>
      </c>
      <c r="F9" s="24" t="str">
        <f t="shared" ref="F9:AG9" si="5">CHOOSE(WEEKDAY(F3),"D","L","M","M","J","V","S")</f>
        <v>D</v>
      </c>
      <c r="G9" s="25" t="str">
        <f t="shared" si="5"/>
        <v>L</v>
      </c>
      <c r="H9" s="25" t="str">
        <f t="shared" si="5"/>
        <v>M</v>
      </c>
      <c r="I9" s="25" t="str">
        <f t="shared" si="5"/>
        <v>M</v>
      </c>
      <c r="J9" s="25" t="str">
        <f t="shared" si="5"/>
        <v>J</v>
      </c>
      <c r="K9" s="25" t="str">
        <f t="shared" si="5"/>
        <v>V</v>
      </c>
      <c r="L9" s="25" t="str">
        <f t="shared" si="5"/>
        <v>S</v>
      </c>
      <c r="M9" s="25" t="str">
        <f t="shared" si="5"/>
        <v>D</v>
      </c>
      <c r="N9" s="25" t="str">
        <f t="shared" si="5"/>
        <v>L</v>
      </c>
      <c r="O9" s="25" t="str">
        <f t="shared" si="5"/>
        <v>M</v>
      </c>
      <c r="P9" s="25" t="str">
        <f t="shared" si="5"/>
        <v>M</v>
      </c>
      <c r="Q9" s="25" t="str">
        <f t="shared" si="5"/>
        <v>J</v>
      </c>
      <c r="R9" s="25" t="str">
        <f t="shared" si="5"/>
        <v>V</v>
      </c>
      <c r="S9" s="25" t="str">
        <f t="shared" si="5"/>
        <v>S</v>
      </c>
      <c r="T9" s="25" t="str">
        <f t="shared" si="5"/>
        <v>D</v>
      </c>
      <c r="U9" s="25" t="str">
        <f t="shared" si="5"/>
        <v>L</v>
      </c>
      <c r="V9" s="25" t="str">
        <f t="shared" si="5"/>
        <v>M</v>
      </c>
      <c r="W9" s="25" t="str">
        <f t="shared" si="5"/>
        <v>M</v>
      </c>
      <c r="X9" s="25" t="str">
        <f t="shared" si="5"/>
        <v>J</v>
      </c>
      <c r="Y9" s="25" t="str">
        <f t="shared" si="5"/>
        <v>V</v>
      </c>
      <c r="Z9" s="25" t="str">
        <f t="shared" si="5"/>
        <v>S</v>
      </c>
      <c r="AA9" s="25" t="str">
        <f t="shared" si="5"/>
        <v>D</v>
      </c>
      <c r="AB9" s="25" t="str">
        <f t="shared" si="5"/>
        <v>L</v>
      </c>
      <c r="AC9" s="25" t="str">
        <f t="shared" si="5"/>
        <v>M</v>
      </c>
      <c r="AD9" s="25" t="str">
        <f t="shared" si="5"/>
        <v>M</v>
      </c>
      <c r="AE9" s="25" t="str">
        <f t="shared" si="5"/>
        <v>J</v>
      </c>
      <c r="AF9" s="25" t="str">
        <f t="shared" si="5"/>
        <v>V</v>
      </c>
      <c r="AG9" s="25" t="str">
        <f t="shared" si="5"/>
        <v>S</v>
      </c>
      <c r="AH9" s="25" t="str">
        <f>IFERROR(CHOOSE(WEEKDAY(AH3),"D","L","M","M","J","V","S"),"")</f>
        <v>D</v>
      </c>
      <c r="AI9" s="25" t="str">
        <f t="shared" ref="AI9:AJ9" si="6">IFERROR(CHOOSE(WEEKDAY(AI3),"D","L","M","M","J","V","S"),"")</f>
        <v>L</v>
      </c>
      <c r="AJ9" s="25" t="str">
        <f t="shared" si="6"/>
        <v/>
      </c>
    </row>
    <row r="10" spans="1:37" x14ac:dyDescent="0.25">
      <c r="B10" s="34" t="str">
        <f>IF(config!B6&lt;&gt;"",config!B6,"")</f>
        <v>Enseignant 1</v>
      </c>
      <c r="C10" s="29">
        <f>COUNTIF(F10:AJ10,"C")</f>
        <v>1</v>
      </c>
      <c r="D10" s="29">
        <f>COUNTIF(G10:AK10,"M")</f>
        <v>0</v>
      </c>
      <c r="E10" s="29">
        <f>COUNTIF(H10:AL10,"G")</f>
        <v>0</v>
      </c>
      <c r="F10" s="36"/>
      <c r="G10" s="36"/>
      <c r="H10" s="36"/>
      <c r="I10" s="36"/>
      <c r="J10" s="36"/>
      <c r="K10" s="36"/>
      <c r="L10" s="36"/>
      <c r="M10" s="36"/>
      <c r="N10" s="37" t="s">
        <v>42</v>
      </c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</row>
    <row r="11" spans="1:37" x14ac:dyDescent="0.25">
      <c r="B11" s="35" t="str">
        <f>IF(config!B7&lt;&gt;"",config!B7,"")</f>
        <v>Enseignant 2</v>
      </c>
      <c r="C11" s="30">
        <f t="shared" ref="C11:C29" si="7">COUNTIF(F11:AJ11,"C")</f>
        <v>0</v>
      </c>
      <c r="D11" s="30">
        <f t="shared" ref="D11:D29" si="8">COUNTIF(G11:AK11,"M")</f>
        <v>0</v>
      </c>
      <c r="E11" s="30">
        <f t="shared" ref="E11:E29" si="9">COUNTIF(H11:AL11,"G")</f>
        <v>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7" x14ac:dyDescent="0.25">
      <c r="B12" s="35" t="str">
        <f>IF(config!B8&lt;&gt;"",config!B8,"")</f>
        <v>enseignant 3</v>
      </c>
      <c r="C12" s="30">
        <f t="shared" si="7"/>
        <v>0</v>
      </c>
      <c r="D12" s="30">
        <f t="shared" si="8"/>
        <v>0</v>
      </c>
      <c r="E12" s="30">
        <f t="shared" si="9"/>
        <v>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7" x14ac:dyDescent="0.25">
      <c r="B13" s="35" t="str">
        <f>IF(config!B9&lt;&gt;"",config!B9,"")</f>
        <v>enseignant 4</v>
      </c>
      <c r="C13" s="30">
        <f t="shared" si="7"/>
        <v>1</v>
      </c>
      <c r="D13" s="30">
        <f t="shared" si="8"/>
        <v>0</v>
      </c>
      <c r="E13" s="30">
        <f t="shared" si="9"/>
        <v>2</v>
      </c>
      <c r="F13" s="7"/>
      <c r="G13" s="7"/>
      <c r="H13" s="7"/>
      <c r="I13" s="7"/>
      <c r="J13" s="7"/>
      <c r="K13" s="7"/>
      <c r="L13" s="7" t="s">
        <v>45</v>
      </c>
      <c r="M13" s="7" t="s">
        <v>45</v>
      </c>
      <c r="N13" s="7" t="s">
        <v>42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5" t="str">
        <f>IF(config!B10&lt;&gt;"",config!B10,"")</f>
        <v>enseignant 5</v>
      </c>
      <c r="C14" s="30">
        <f t="shared" si="7"/>
        <v>0</v>
      </c>
      <c r="D14" s="30">
        <f t="shared" si="8"/>
        <v>0</v>
      </c>
      <c r="E14" s="30">
        <f t="shared" si="9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7" x14ac:dyDescent="0.25">
      <c r="B15" s="35" t="str">
        <f>IF(config!B11&lt;&gt;"",config!B11,"")</f>
        <v>enseignant 6</v>
      </c>
      <c r="C15" s="30">
        <f t="shared" si="7"/>
        <v>0</v>
      </c>
      <c r="D15" s="30">
        <f t="shared" si="8"/>
        <v>0</v>
      </c>
      <c r="E15" s="30">
        <f t="shared" si="9"/>
        <v>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7" x14ac:dyDescent="0.25">
      <c r="B16" s="35" t="str">
        <f>IF(config!B12&lt;&gt;"",config!B12,"")</f>
        <v>enseignant 7</v>
      </c>
      <c r="C16" s="30">
        <f t="shared" si="7"/>
        <v>0</v>
      </c>
      <c r="D16" s="30">
        <f t="shared" si="8"/>
        <v>0</v>
      </c>
      <c r="E16" s="30">
        <f t="shared" si="9"/>
        <v>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2:36" x14ac:dyDescent="0.25">
      <c r="B17" s="35" t="str">
        <f>IF(config!B13&lt;&gt;"",config!B13,"")</f>
        <v>enseignant 8</v>
      </c>
      <c r="C17" s="30">
        <f t="shared" si="7"/>
        <v>0</v>
      </c>
      <c r="D17" s="30">
        <f t="shared" si="8"/>
        <v>3</v>
      </c>
      <c r="E17" s="30">
        <f t="shared" si="9"/>
        <v>0</v>
      </c>
      <c r="F17" s="7"/>
      <c r="G17" s="7" t="s">
        <v>43</v>
      </c>
      <c r="H17" s="7"/>
      <c r="I17" s="7"/>
      <c r="J17" s="7"/>
      <c r="K17" s="7"/>
      <c r="L17" s="7"/>
      <c r="M17" s="7"/>
      <c r="N17" s="7"/>
      <c r="O17" s="7" t="s">
        <v>43</v>
      </c>
      <c r="P17" s="7" t="s">
        <v>43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2:36" x14ac:dyDescent="0.25">
      <c r="B18" s="35" t="str">
        <f>IF(config!B14&lt;&gt;"",config!B14,"")</f>
        <v>enseignant 9</v>
      </c>
      <c r="C18" s="30">
        <f t="shared" si="7"/>
        <v>0</v>
      </c>
      <c r="D18" s="30">
        <f t="shared" si="8"/>
        <v>0</v>
      </c>
      <c r="E18" s="30">
        <f t="shared" si="9"/>
        <v>0</v>
      </c>
      <c r="F18" s="7" t="s">
        <v>43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2:36" x14ac:dyDescent="0.25">
      <c r="B19" s="35" t="str">
        <f>IF(config!B15&lt;&gt;"",config!B15,"")</f>
        <v>enseignant 10</v>
      </c>
      <c r="C19" s="30">
        <f t="shared" si="7"/>
        <v>0</v>
      </c>
      <c r="D19" s="30">
        <f t="shared" si="8"/>
        <v>1</v>
      </c>
      <c r="E19" s="30">
        <f t="shared" si="9"/>
        <v>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 t="s">
        <v>43</v>
      </c>
      <c r="AB19" s="7"/>
      <c r="AC19" s="7"/>
      <c r="AD19" s="7"/>
      <c r="AE19" s="7"/>
      <c r="AF19" s="7"/>
      <c r="AG19" s="7"/>
      <c r="AH19" s="7"/>
      <c r="AI19" s="7"/>
      <c r="AJ19" s="7"/>
    </row>
    <row r="20" spans="2:36" x14ac:dyDescent="0.25">
      <c r="B20" s="35" t="str">
        <f>IF(config!B16&lt;&gt;"",config!B16,"")</f>
        <v>enseignant 11</v>
      </c>
      <c r="C20" s="30">
        <f t="shared" si="7"/>
        <v>0</v>
      </c>
      <c r="D20" s="30">
        <f t="shared" si="8"/>
        <v>0</v>
      </c>
      <c r="E20" s="30">
        <f t="shared" si="9"/>
        <v>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2:36" x14ac:dyDescent="0.25">
      <c r="B21" s="35" t="str">
        <f>IF(config!B17&lt;&gt;"",config!B17,"")</f>
        <v>enseignant 12</v>
      </c>
      <c r="C21" s="30">
        <f t="shared" si="7"/>
        <v>0</v>
      </c>
      <c r="D21" s="30">
        <f t="shared" si="8"/>
        <v>0</v>
      </c>
      <c r="E21" s="30">
        <f t="shared" si="9"/>
        <v>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2:36" x14ac:dyDescent="0.25">
      <c r="B22" s="35" t="str">
        <f>IF(config!B18&lt;&gt;"",config!B18,"")</f>
        <v>enseignant 13</v>
      </c>
      <c r="C22" s="30">
        <f t="shared" si="7"/>
        <v>1</v>
      </c>
      <c r="D22" s="30">
        <f t="shared" si="8"/>
        <v>2</v>
      </c>
      <c r="E22" s="30">
        <f t="shared" si="9"/>
        <v>0</v>
      </c>
      <c r="F22" s="7"/>
      <c r="G22" s="7" t="s">
        <v>43</v>
      </c>
      <c r="H22" s="7"/>
      <c r="I22" s="7"/>
      <c r="J22" s="7" t="s">
        <v>42</v>
      </c>
      <c r="K22" s="7" t="s">
        <v>43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2:36" x14ac:dyDescent="0.25">
      <c r="B23" s="35" t="str">
        <f>IF(config!B19&lt;&gt;"",config!B19,"")</f>
        <v>enseignant 14</v>
      </c>
      <c r="C23" s="30">
        <f t="shared" si="7"/>
        <v>0</v>
      </c>
      <c r="D23" s="30">
        <f t="shared" si="8"/>
        <v>0</v>
      </c>
      <c r="E23" s="30">
        <f t="shared" si="9"/>
        <v>1</v>
      </c>
      <c r="F23" s="7"/>
      <c r="G23" s="7"/>
      <c r="H23" s="7"/>
      <c r="I23" s="7"/>
      <c r="J23" s="7"/>
      <c r="K23" s="7"/>
      <c r="L23" s="7" t="s">
        <v>45</v>
      </c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2:36" x14ac:dyDescent="0.25">
      <c r="B24" s="35" t="str">
        <f>IF(config!B20&lt;&gt;"",config!B20,"")</f>
        <v>enseignant 15</v>
      </c>
      <c r="C24" s="30">
        <f t="shared" si="7"/>
        <v>0</v>
      </c>
      <c r="D24" s="30">
        <f t="shared" si="8"/>
        <v>0</v>
      </c>
      <c r="E24" s="30">
        <f t="shared" si="9"/>
        <v>0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2:36" x14ac:dyDescent="0.25">
      <c r="B25" s="35" t="str">
        <f>IF(config!B21&lt;&gt;"",config!B21,"")</f>
        <v>enseignant 16</v>
      </c>
      <c r="C25" s="30">
        <f t="shared" si="7"/>
        <v>0</v>
      </c>
      <c r="D25" s="30">
        <f t="shared" si="8"/>
        <v>3</v>
      </c>
      <c r="E25" s="30">
        <f t="shared" si="9"/>
        <v>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 t="s">
        <v>43</v>
      </c>
      <c r="W25" s="7" t="s">
        <v>43</v>
      </c>
      <c r="X25" s="7" t="s">
        <v>43</v>
      </c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2:36" x14ac:dyDescent="0.25">
      <c r="B26" s="35" t="str">
        <f>IF(config!B22&lt;&gt;"",config!B22,"")</f>
        <v>enseignant 17</v>
      </c>
      <c r="C26" s="30">
        <f t="shared" si="7"/>
        <v>0</v>
      </c>
      <c r="D26" s="30">
        <f t="shared" si="8"/>
        <v>0</v>
      </c>
      <c r="E26" s="30">
        <f t="shared" si="9"/>
        <v>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2:36" x14ac:dyDescent="0.25">
      <c r="B27" s="35" t="str">
        <f>IF(config!B23&lt;&gt;"",config!B23,"")</f>
        <v>enseignant 18</v>
      </c>
      <c r="C27" s="30">
        <f t="shared" si="7"/>
        <v>0</v>
      </c>
      <c r="D27" s="30">
        <f t="shared" si="8"/>
        <v>0</v>
      </c>
      <c r="E27" s="30">
        <f t="shared" si="9"/>
        <v>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2:36" x14ac:dyDescent="0.25">
      <c r="B28" s="35" t="str">
        <f>IF(config!B24&lt;&gt;"",config!B24,"")</f>
        <v>enseignant 19</v>
      </c>
      <c r="C28" s="30">
        <f t="shared" si="7"/>
        <v>0</v>
      </c>
      <c r="D28" s="30">
        <f t="shared" si="8"/>
        <v>0</v>
      </c>
      <c r="E28" s="30">
        <f t="shared" si="9"/>
        <v>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2:36" x14ac:dyDescent="0.25">
      <c r="B29" s="35" t="str">
        <f>IF(config!B25&lt;&gt;"",config!B25,"")</f>
        <v>enseignant 20</v>
      </c>
      <c r="C29" s="30">
        <f t="shared" si="7"/>
        <v>0</v>
      </c>
      <c r="D29" s="30">
        <f t="shared" si="8"/>
        <v>0</v>
      </c>
      <c r="E29" s="30">
        <f t="shared" si="9"/>
        <v>0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2:36" x14ac:dyDescent="0.25">
      <c r="B30" t="str">
        <f>IF(config!B27&lt;&gt;"",config!B27,"")</f>
        <v/>
      </c>
      <c r="F30" t="str">
        <f>IF(AND(F$3&gt;=config!$K$50,F$3&lt;=config!$L$50),"1","")</f>
        <v/>
      </c>
      <c r="G30" t="str">
        <f>IF(AND(G$3&gt;=config!$K$50,G$3&lt;=config!$L$50),"1","")</f>
        <v/>
      </c>
      <c r="H30" t="str">
        <f>IF(AND(H$3&gt;=config!$K$50,H$3&lt;=config!$L$50),"1","")</f>
        <v/>
      </c>
      <c r="I30" t="str">
        <f>IF(AND(I$3&gt;=config!$K$50,I$3&lt;=config!$L$50),"1","")</f>
        <v/>
      </c>
      <c r="J30" t="str">
        <f>IF(AND(J$3&gt;=config!$K$50,J$3&lt;=config!$L$50),"1","")</f>
        <v/>
      </c>
      <c r="K30" t="str">
        <f>IF(AND(K$3&gt;=config!$K$50,K$3&lt;=config!$L$50),"1","")</f>
        <v/>
      </c>
      <c r="L30" t="str">
        <f>IF(AND(L$3&gt;=config!$K$50,L$3&lt;=config!$L$50),"1","")</f>
        <v/>
      </c>
      <c r="M30" t="str">
        <f>IF(AND(M$3&gt;=config!$K$50,M$3&lt;=config!$L$50),"1","")</f>
        <v/>
      </c>
      <c r="N30" t="str">
        <f>IF(AND(N$3&gt;=config!$K$50,N$3&lt;=config!$L$50),"1","")</f>
        <v/>
      </c>
      <c r="O30" t="str">
        <f>IF(AND(O$3&gt;=config!$K$50,O$3&lt;=config!$L$50),"1","")</f>
        <v/>
      </c>
      <c r="P30" t="str">
        <f>IF(AND(P$3&gt;=config!$K$50,P$3&lt;=config!$L$50),"1","")</f>
        <v/>
      </c>
      <c r="Q30" t="str">
        <f>IF(AND(Q$3&gt;=config!$K$50,Q$3&lt;=config!$L$50),"1","")</f>
        <v/>
      </c>
      <c r="R30" t="str">
        <f>IF(AND(R$3&gt;=config!$K$50,R$3&lt;=config!$L$50),"1","")</f>
        <v/>
      </c>
      <c r="S30" t="str">
        <f>IF(AND(S$3&gt;=config!$K$50,S$3&lt;=config!$L$50),"1","")</f>
        <v/>
      </c>
      <c r="T30" t="str">
        <f>IF(AND(T$3&gt;=config!$K$50,T$3&lt;=config!$L$50),"1","")</f>
        <v/>
      </c>
      <c r="U30" t="str">
        <f>IF(AND(U$3&gt;=config!$K$50,U$3&lt;=config!$L$50),"1","")</f>
        <v/>
      </c>
      <c r="V30" t="str">
        <f>IF(AND(V$3&gt;=config!$K$50,V$3&lt;=config!$L$50),"1","")</f>
        <v/>
      </c>
      <c r="W30" t="str">
        <f>IF(AND(W$3&gt;=config!$K$50,W$3&lt;=config!$L$50),"1","")</f>
        <v/>
      </c>
      <c r="X30" t="str">
        <f>IF(AND(X$3&gt;=config!$K$50,X$3&lt;=config!$L$50),"1","")</f>
        <v/>
      </c>
      <c r="Y30" t="str">
        <f>IF(AND(Y$3&gt;=config!$K$50,Y$3&lt;=config!$L$50),"1","")</f>
        <v/>
      </c>
      <c r="Z30" t="str">
        <f>IF(AND(Z$3&gt;=config!$K$50,Z$3&lt;=config!$L$50),"1","")</f>
        <v/>
      </c>
      <c r="AA30" t="str">
        <f>IF(AND(AA$3&gt;=config!$K$50,AA$3&lt;=config!$L$50),"1","")</f>
        <v/>
      </c>
      <c r="AB30" t="str">
        <f>IF(AND(AB$3&gt;=config!$K$50,AB$3&lt;=config!$L$50),"1","")</f>
        <v/>
      </c>
      <c r="AC30" t="str">
        <f>IF(AND(AC$3&gt;=config!$K$50,AC$3&lt;=config!$L$50),"1","")</f>
        <v/>
      </c>
      <c r="AD30" t="str">
        <f>IF(AND(AD$3&gt;=config!$K$50,AD$3&lt;=config!$L$50),"1","")</f>
        <v/>
      </c>
      <c r="AE30" t="str">
        <f>IF(AND(AE$3&gt;=config!$K$50,AE$3&lt;=config!$L$50),"1","")</f>
        <v/>
      </c>
      <c r="AF30" t="str">
        <f>IF(AND(AF$3&gt;=config!$K$50,AF$3&lt;=config!$L$50),"1","")</f>
        <v/>
      </c>
      <c r="AG30" t="str">
        <f>IF(AND(AG$3&gt;=config!$K$50,AG$3&lt;=config!$L$50),"1","")</f>
        <v/>
      </c>
      <c r="AH30" t="str">
        <f>IF(AND(AH$3&gt;=config!$K$50,AH$3&lt;=config!$L$50),"1","")</f>
        <v/>
      </c>
      <c r="AI30" t="str">
        <f>IF(AND(AI$3&gt;=config!$K$50,AI$3&lt;=config!$L$50),"1","")</f>
        <v/>
      </c>
      <c r="AJ30" t="str">
        <f>IF(AND(AJ$3&gt;=config!$K$50,AJ$3&lt;=config!$L$50),"1","")</f>
        <v/>
      </c>
    </row>
    <row r="31" spans="2:36" x14ac:dyDescent="0.25">
      <c r="B31" t="str">
        <f>IF(config!B28&lt;&gt;"",config!B28,"")</f>
        <v/>
      </c>
      <c r="D31" s="77" t="s">
        <v>27</v>
      </c>
      <c r="E31" s="77"/>
      <c r="F31" s="11" t="s">
        <v>42</v>
      </c>
      <c r="J31" s="77" t="s">
        <v>28</v>
      </c>
      <c r="K31" s="77"/>
      <c r="L31" s="77"/>
      <c r="M31" s="12" t="s">
        <v>43</v>
      </c>
    </row>
    <row r="32" spans="2:36" x14ac:dyDescent="0.25">
      <c r="B32" t="str">
        <f>IF(config!B29&lt;&gt;"",config!B29,"")</f>
        <v/>
      </c>
      <c r="D32" s="77" t="s">
        <v>44</v>
      </c>
      <c r="E32" s="77"/>
      <c r="F32" s="13" t="s">
        <v>45</v>
      </c>
      <c r="I32" s="4"/>
      <c r="K32" s="5" t="s">
        <v>46</v>
      </c>
      <c r="L32" s="5"/>
    </row>
    <row r="33" spans="2:2" x14ac:dyDescent="0.25">
      <c r="B33" t="str">
        <f>IF(config!B30&lt;&gt;"",config!B30,"")</f>
        <v/>
      </c>
    </row>
  </sheetData>
  <mergeCells count="9">
    <mergeCell ref="D31:E31"/>
    <mergeCell ref="J31:L31"/>
    <mergeCell ref="D32:E32"/>
    <mergeCell ref="A4:B4"/>
    <mergeCell ref="C4:G4"/>
    <mergeCell ref="K4:AB6"/>
    <mergeCell ref="A5:B5"/>
    <mergeCell ref="C5:G5"/>
    <mergeCell ref="D7:E7"/>
  </mergeCells>
  <conditionalFormatting sqref="F9:AJ9">
    <cfRule type="containsText" dxfId="71" priority="11" operator="containsText" text="D">
      <formula>NOT(ISERROR(SEARCH("D",F9)))</formula>
    </cfRule>
    <cfRule type="containsText" dxfId="70" priority="12" operator="containsText" text="S">
      <formula>NOT(ISERROR(SEARCH("S",F9)))</formula>
    </cfRule>
  </conditionalFormatting>
  <conditionalFormatting sqref="F3:AI3">
    <cfRule type="cellIs" dxfId="69" priority="14" operator="equal">
      <formula>$A$3</formula>
    </cfRule>
  </conditionalFormatting>
  <conditionalFormatting sqref="F7:AJ7">
    <cfRule type="containsText" dxfId="68" priority="13" operator="containsText" text="S">
      <formula>NOT(ISERROR(SEARCH("S",F7)))</formula>
    </cfRule>
  </conditionalFormatting>
  <conditionalFormatting sqref="H10:AJ29">
    <cfRule type="containsText" dxfId="67" priority="1" operator="containsText" text="G">
      <formula>NOT(ISERROR(SEARCH("G",H10)))</formula>
    </cfRule>
    <cfRule type="containsText" dxfId="66" priority="5" operator="containsText" text="M">
      <formula>NOT(ISERROR(SEARCH("M",H10)))</formula>
    </cfRule>
    <cfRule type="containsText" dxfId="65" priority="6" operator="containsText" text="C">
      <formula>NOT(ISERROR(SEARCH("C",H10)))</formula>
    </cfRule>
  </conditionalFormatting>
  <conditionalFormatting sqref="G10:G29">
    <cfRule type="containsText" dxfId="64" priority="19" operator="containsText" text="G">
      <formula>NOT(ISERROR(SEARCH("G",G10)))</formula>
    </cfRule>
    <cfRule type="containsText" dxfId="63" priority="20" operator="containsText" text="M">
      <formula>NOT(ISERROR(SEARCH("M",G10)))</formula>
    </cfRule>
    <cfRule type="containsText" dxfId="62" priority="21" operator="containsText" text="C">
      <formula>NOT(ISERROR(SEARCH("C",G10)))</formula>
    </cfRule>
  </conditionalFormatting>
  <conditionalFormatting sqref="F10:F29">
    <cfRule type="containsText" dxfId="61" priority="23" operator="containsText" text="G">
      <formula>NOT(ISERROR(SEARCH("G",F10)))</formula>
    </cfRule>
    <cfRule type="containsText" dxfId="60" priority="24" operator="containsText" text="M">
      <formula>NOT(ISERROR(SEARCH("M",F10)))</formula>
    </cfRule>
    <cfRule type="containsText" dxfId="59" priority="25" operator="containsText" text="C">
      <formula>NOT(ISERROR(SEARCH("C",F10)))</formula>
    </cfRule>
  </conditionalFormatting>
  <dataValidations count="1">
    <dataValidation type="list" allowBlank="1" showInputMessage="1" showErrorMessage="1" sqref="F10:AJ29">
      <formula1>"C,M,G"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E397E485-6B3E-4CBA-913B-E70D14F37B97}">
            <xm:f>AND(H$3&gt;=config!M$49,H$3&lt;=config!N$49)</xm:f>
            <x14:dxf>
              <fill>
                <patternFill>
                  <bgColor rgb="FFFFFF00"/>
                </patternFill>
              </fill>
            </x14:dxf>
          </x14:cfRule>
          <xm:sqref>H10:AJ29</xm:sqref>
        </x14:conditionalFormatting>
        <x14:conditionalFormatting xmlns:xm="http://schemas.microsoft.com/office/excel/2006/main">
          <x14:cfRule type="expression" priority="7" id="{43E26D96-6C88-40D1-961D-66848DE28160}">
            <xm:f>F$3=VLOOKUP(F$3,config!$L$9:$L$21,1,0)</xm:f>
            <x14:dxf>
              <fill>
                <patternFill>
                  <bgColor theme="2" tint="-0.499984740745262"/>
                </patternFill>
              </fill>
            </x14:dxf>
          </x14:cfRule>
          <xm:sqref>F9:AJ29</xm:sqref>
        </x14:conditionalFormatting>
        <x14:conditionalFormatting xmlns:xm="http://schemas.microsoft.com/office/excel/2006/main">
          <x14:cfRule type="expression" priority="22" id="{E397E485-6B3E-4CBA-913B-E70D14F37B97}">
            <xm:f>AND(G$3&gt;=config!L$50,G$3&lt;=config!M$49)</xm:f>
            <x14:dxf>
              <fill>
                <patternFill>
                  <bgColor rgb="FFFFFF00"/>
                </patternFill>
              </fill>
            </x14:dxf>
          </x14:cfRule>
          <xm:sqref>G10:G29</xm:sqref>
        </x14:conditionalFormatting>
        <x14:conditionalFormatting xmlns:xm="http://schemas.microsoft.com/office/excel/2006/main">
          <x14:cfRule type="expression" priority="26" id="{E397E485-6B3E-4CBA-913B-E70D14F37B97}">
            <xm:f>AND(F$3&gt;=config!K$50,F$3&lt;=config!L$50)</xm:f>
            <x14:dxf>
              <fill>
                <patternFill>
                  <bgColor rgb="FFFFFF00"/>
                </patternFill>
              </fill>
            </x14:dxf>
          </x14:cfRule>
          <xm:sqref>F10:F29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workbookViewId="0">
      <selection activeCell="G6" sqref="G6"/>
    </sheetView>
  </sheetViews>
  <sheetFormatPr baseColWidth="10" defaultRowHeight="15" x14ac:dyDescent="0.25"/>
  <cols>
    <col min="1" max="1" width="2.5703125" customWidth="1"/>
    <col min="2" max="2" width="20.7109375" customWidth="1"/>
    <col min="3" max="5" width="5.7109375" customWidth="1"/>
    <col min="6" max="36" width="2.7109375" customWidth="1"/>
  </cols>
  <sheetData>
    <row r="1" spans="1:37" ht="7.5" customHeight="1" x14ac:dyDescent="0.25">
      <c r="A1" s="2">
        <f>config!L30</f>
        <v>43739</v>
      </c>
    </row>
    <row r="2" spans="1:37" ht="12" customHeight="1" x14ac:dyDescent="0.25">
      <c r="A2" s="2">
        <f>config!M31</f>
        <v>43799</v>
      </c>
    </row>
    <row r="3" spans="1:37" ht="10.5" customHeight="1" x14ac:dyDescent="0.25">
      <c r="A3" s="48">
        <f ca="1">TODAY()</f>
        <v>43646</v>
      </c>
      <c r="F3" s="3">
        <f>A1</f>
        <v>43739</v>
      </c>
      <c r="G3" s="3">
        <f>F3+1</f>
        <v>43740</v>
      </c>
      <c r="H3" s="3">
        <f t="shared" ref="H3:AG3" si="0">G3+1</f>
        <v>43741</v>
      </c>
      <c r="I3" s="3">
        <f t="shared" si="0"/>
        <v>43742</v>
      </c>
      <c r="J3" s="3">
        <f t="shared" si="0"/>
        <v>43743</v>
      </c>
      <c r="K3" s="3">
        <f t="shared" si="0"/>
        <v>43744</v>
      </c>
      <c r="L3" s="3">
        <f t="shared" si="0"/>
        <v>43745</v>
      </c>
      <c r="M3" s="3">
        <f t="shared" si="0"/>
        <v>43746</v>
      </c>
      <c r="N3" s="3">
        <f t="shared" si="0"/>
        <v>43747</v>
      </c>
      <c r="O3" s="3">
        <f t="shared" si="0"/>
        <v>43748</v>
      </c>
      <c r="P3" s="3">
        <f t="shared" si="0"/>
        <v>43749</v>
      </c>
      <c r="Q3" s="3">
        <f t="shared" si="0"/>
        <v>43750</v>
      </c>
      <c r="R3" s="3">
        <f t="shared" si="0"/>
        <v>43751</v>
      </c>
      <c r="S3" s="3">
        <f t="shared" si="0"/>
        <v>43752</v>
      </c>
      <c r="T3" s="3">
        <f t="shared" si="0"/>
        <v>43753</v>
      </c>
      <c r="U3" s="3">
        <f t="shared" si="0"/>
        <v>43754</v>
      </c>
      <c r="V3" s="3">
        <f t="shared" si="0"/>
        <v>43755</v>
      </c>
      <c r="W3" s="3">
        <f t="shared" si="0"/>
        <v>43756</v>
      </c>
      <c r="X3" s="3">
        <f t="shared" si="0"/>
        <v>43757</v>
      </c>
      <c r="Y3" s="3">
        <f t="shared" si="0"/>
        <v>43758</v>
      </c>
      <c r="Z3" s="3">
        <f t="shared" si="0"/>
        <v>43759</v>
      </c>
      <c r="AA3" s="3">
        <f t="shared" si="0"/>
        <v>43760</v>
      </c>
      <c r="AB3" s="3">
        <f t="shared" si="0"/>
        <v>43761</v>
      </c>
      <c r="AC3" s="3">
        <f t="shared" si="0"/>
        <v>43762</v>
      </c>
      <c r="AD3" s="3">
        <f t="shared" si="0"/>
        <v>43763</v>
      </c>
      <c r="AE3" s="3">
        <f t="shared" si="0"/>
        <v>43764</v>
      </c>
      <c r="AF3" s="3">
        <f t="shared" si="0"/>
        <v>43765</v>
      </c>
      <c r="AG3" s="3">
        <f t="shared" si="0"/>
        <v>43766</v>
      </c>
      <c r="AH3" s="3">
        <f>IFERROR(IF(AG3+1&gt;$A$2,"",AG3+1),"")</f>
        <v>43767</v>
      </c>
      <c r="AI3" s="3">
        <f t="shared" ref="AI3:AJ3" si="1">IFERROR(IF(AH3+1&gt;$A$2,"",AH3+1),"")</f>
        <v>43768</v>
      </c>
      <c r="AJ3" s="3">
        <f t="shared" si="1"/>
        <v>43769</v>
      </c>
      <c r="AK3" s="1"/>
    </row>
    <row r="4" spans="1:37" ht="26.25" x14ac:dyDescent="0.4">
      <c r="A4" s="72" t="s">
        <v>39</v>
      </c>
      <c r="B4" s="72"/>
      <c r="C4" s="75" t="str">
        <f>config!C2</f>
        <v>xxxxxxxx</v>
      </c>
      <c r="D4" s="75"/>
      <c r="E4" s="75"/>
      <c r="F4" s="75"/>
      <c r="G4" s="75"/>
      <c r="K4" s="78" t="str">
        <f>TEXT(A1,"mmmmmmmmmmmm")&amp; TEXT(A1," aaaa")</f>
        <v>octobre 2019</v>
      </c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</row>
    <row r="5" spans="1:37" x14ac:dyDescent="0.25">
      <c r="A5" s="73" t="s">
        <v>40</v>
      </c>
      <c r="B5" s="73"/>
      <c r="C5" s="76" t="str">
        <f>aout!C5</f>
        <v>Mr rrrrrrrrr</v>
      </c>
      <c r="D5" s="76"/>
      <c r="E5" s="76"/>
      <c r="F5" s="76"/>
      <c r="G5" s="76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</row>
    <row r="6" spans="1:37" x14ac:dyDescent="0.25"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</row>
    <row r="7" spans="1:37" ht="20.25" customHeight="1" x14ac:dyDescent="0.25">
      <c r="D7" s="80" t="s">
        <v>41</v>
      </c>
      <c r="E7" s="80"/>
      <c r="F7" s="10" t="str">
        <f t="shared" ref="F7:AJ7" si="2">IF(F9="L","S "&amp;WEEKNUM(F3),"")</f>
        <v/>
      </c>
      <c r="G7" s="10" t="str">
        <f t="shared" si="2"/>
        <v/>
      </c>
      <c r="H7" s="10" t="str">
        <f t="shared" si="2"/>
        <v/>
      </c>
      <c r="I7" s="10" t="str">
        <f t="shared" si="2"/>
        <v/>
      </c>
      <c r="J7" s="10" t="str">
        <f t="shared" si="2"/>
        <v/>
      </c>
      <c r="K7" s="10" t="str">
        <f t="shared" si="2"/>
        <v/>
      </c>
      <c r="L7" s="10" t="str">
        <f t="shared" si="2"/>
        <v>S 41</v>
      </c>
      <c r="M7" s="10" t="str">
        <f t="shared" si="2"/>
        <v/>
      </c>
      <c r="N7" s="10" t="str">
        <f t="shared" si="2"/>
        <v/>
      </c>
      <c r="O7" s="10" t="str">
        <f t="shared" si="2"/>
        <v/>
      </c>
      <c r="P7" s="10" t="str">
        <f t="shared" si="2"/>
        <v/>
      </c>
      <c r="Q7" s="10" t="str">
        <f t="shared" si="2"/>
        <v/>
      </c>
      <c r="R7" s="10" t="str">
        <f t="shared" si="2"/>
        <v/>
      </c>
      <c r="S7" s="10" t="str">
        <f t="shared" si="2"/>
        <v>S 42</v>
      </c>
      <c r="T7" s="10" t="str">
        <f t="shared" si="2"/>
        <v/>
      </c>
      <c r="U7" s="10" t="str">
        <f t="shared" si="2"/>
        <v/>
      </c>
      <c r="V7" s="10" t="str">
        <f t="shared" si="2"/>
        <v/>
      </c>
      <c r="W7" s="10" t="str">
        <f t="shared" si="2"/>
        <v/>
      </c>
      <c r="X7" s="10" t="str">
        <f t="shared" si="2"/>
        <v/>
      </c>
      <c r="Y7" s="10" t="str">
        <f t="shared" si="2"/>
        <v/>
      </c>
      <c r="Z7" s="10" t="str">
        <f t="shared" si="2"/>
        <v>S 43</v>
      </c>
      <c r="AA7" s="10" t="str">
        <f t="shared" si="2"/>
        <v/>
      </c>
      <c r="AB7" s="10" t="str">
        <f t="shared" si="2"/>
        <v/>
      </c>
      <c r="AC7" s="10" t="str">
        <f t="shared" si="2"/>
        <v/>
      </c>
      <c r="AD7" s="10" t="str">
        <f t="shared" si="2"/>
        <v/>
      </c>
      <c r="AE7" s="10" t="str">
        <f t="shared" si="2"/>
        <v/>
      </c>
      <c r="AF7" s="10" t="str">
        <f t="shared" si="2"/>
        <v/>
      </c>
      <c r="AG7" s="10" t="str">
        <f t="shared" si="2"/>
        <v>S 44</v>
      </c>
      <c r="AH7" s="10" t="str">
        <f t="shared" si="2"/>
        <v/>
      </c>
      <c r="AI7" s="10" t="str">
        <f t="shared" si="2"/>
        <v/>
      </c>
      <c r="AJ7" s="10" t="str">
        <f t="shared" si="2"/>
        <v/>
      </c>
    </row>
    <row r="8" spans="1:37" ht="13.5" customHeight="1" thickBot="1" x14ac:dyDescent="0.3">
      <c r="F8" s="27">
        <f t="shared" ref="F8:AG8" si="3">DAY(F3)</f>
        <v>1</v>
      </c>
      <c r="G8" s="27">
        <f t="shared" si="3"/>
        <v>2</v>
      </c>
      <c r="H8" s="27">
        <f t="shared" si="3"/>
        <v>3</v>
      </c>
      <c r="I8" s="27">
        <f t="shared" si="3"/>
        <v>4</v>
      </c>
      <c r="J8" s="27">
        <f t="shared" si="3"/>
        <v>5</v>
      </c>
      <c r="K8" s="27">
        <f t="shared" si="3"/>
        <v>6</v>
      </c>
      <c r="L8" s="27">
        <f t="shared" si="3"/>
        <v>7</v>
      </c>
      <c r="M8" s="27">
        <f t="shared" si="3"/>
        <v>8</v>
      </c>
      <c r="N8" s="27">
        <f t="shared" si="3"/>
        <v>9</v>
      </c>
      <c r="O8" s="27">
        <f t="shared" si="3"/>
        <v>10</v>
      </c>
      <c r="P8" s="27">
        <f t="shared" si="3"/>
        <v>11</v>
      </c>
      <c r="Q8" s="27">
        <f t="shared" si="3"/>
        <v>12</v>
      </c>
      <c r="R8" s="27">
        <f t="shared" si="3"/>
        <v>13</v>
      </c>
      <c r="S8" s="27">
        <f t="shared" si="3"/>
        <v>14</v>
      </c>
      <c r="T8" s="27">
        <f t="shared" si="3"/>
        <v>15</v>
      </c>
      <c r="U8" s="27">
        <f t="shared" si="3"/>
        <v>16</v>
      </c>
      <c r="V8" s="27">
        <f t="shared" si="3"/>
        <v>17</v>
      </c>
      <c r="W8" s="27">
        <f t="shared" si="3"/>
        <v>18</v>
      </c>
      <c r="X8" s="27">
        <f t="shared" si="3"/>
        <v>19</v>
      </c>
      <c r="Y8" s="27">
        <f t="shared" si="3"/>
        <v>20</v>
      </c>
      <c r="Z8" s="27">
        <f t="shared" si="3"/>
        <v>21</v>
      </c>
      <c r="AA8" s="27">
        <f t="shared" si="3"/>
        <v>22</v>
      </c>
      <c r="AB8" s="27">
        <f t="shared" si="3"/>
        <v>23</v>
      </c>
      <c r="AC8" s="27">
        <f t="shared" si="3"/>
        <v>24</v>
      </c>
      <c r="AD8" s="27">
        <f t="shared" si="3"/>
        <v>25</v>
      </c>
      <c r="AE8" s="27">
        <f t="shared" si="3"/>
        <v>26</v>
      </c>
      <c r="AF8" s="27">
        <f t="shared" si="3"/>
        <v>27</v>
      </c>
      <c r="AG8" s="27">
        <f t="shared" si="3"/>
        <v>28</v>
      </c>
      <c r="AH8" s="27">
        <f>IFERROR(DAY(AH3),"")</f>
        <v>29</v>
      </c>
      <c r="AI8" s="27">
        <f>IFERROR(DAY(AI3),"")</f>
        <v>30</v>
      </c>
      <c r="AJ8" s="27">
        <f>IFERROR(DAY(AJ3),"")</f>
        <v>31</v>
      </c>
    </row>
    <row r="9" spans="1:37" ht="24.75" customHeight="1" thickBot="1" x14ac:dyDescent="0.3">
      <c r="B9" s="28" t="s">
        <v>26</v>
      </c>
      <c r="C9" s="31" t="s">
        <v>27</v>
      </c>
      <c r="D9" s="32" t="s">
        <v>28</v>
      </c>
      <c r="E9" s="33" t="s">
        <v>29</v>
      </c>
      <c r="F9" s="24" t="str">
        <f t="shared" ref="F9:AJ9" si="4">CHOOSE(WEEKDAY(F3),"D","L","M","M","J","V","S")</f>
        <v>M</v>
      </c>
      <c r="G9" s="25" t="str">
        <f t="shared" si="4"/>
        <v>M</v>
      </c>
      <c r="H9" s="25" t="str">
        <f t="shared" si="4"/>
        <v>J</v>
      </c>
      <c r="I9" s="25" t="str">
        <f t="shared" si="4"/>
        <v>V</v>
      </c>
      <c r="J9" s="25" t="str">
        <f t="shared" si="4"/>
        <v>S</v>
      </c>
      <c r="K9" s="25" t="str">
        <f t="shared" si="4"/>
        <v>D</v>
      </c>
      <c r="L9" s="25" t="str">
        <f t="shared" si="4"/>
        <v>L</v>
      </c>
      <c r="M9" s="25" t="str">
        <f t="shared" si="4"/>
        <v>M</v>
      </c>
      <c r="N9" s="25" t="str">
        <f t="shared" si="4"/>
        <v>M</v>
      </c>
      <c r="O9" s="25" t="str">
        <f t="shared" si="4"/>
        <v>J</v>
      </c>
      <c r="P9" s="25" t="str">
        <f t="shared" si="4"/>
        <v>V</v>
      </c>
      <c r="Q9" s="25" t="str">
        <f t="shared" si="4"/>
        <v>S</v>
      </c>
      <c r="R9" s="25" t="str">
        <f t="shared" si="4"/>
        <v>D</v>
      </c>
      <c r="S9" s="25" t="str">
        <f t="shared" si="4"/>
        <v>L</v>
      </c>
      <c r="T9" s="25" t="str">
        <f t="shared" si="4"/>
        <v>M</v>
      </c>
      <c r="U9" s="25" t="str">
        <f t="shared" si="4"/>
        <v>M</v>
      </c>
      <c r="V9" s="25" t="str">
        <f t="shared" si="4"/>
        <v>J</v>
      </c>
      <c r="W9" s="25" t="str">
        <f t="shared" si="4"/>
        <v>V</v>
      </c>
      <c r="X9" s="25" t="str">
        <f t="shared" si="4"/>
        <v>S</v>
      </c>
      <c r="Y9" s="25" t="str">
        <f t="shared" si="4"/>
        <v>D</v>
      </c>
      <c r="Z9" s="25" t="str">
        <f t="shared" si="4"/>
        <v>L</v>
      </c>
      <c r="AA9" s="25" t="str">
        <f t="shared" si="4"/>
        <v>M</v>
      </c>
      <c r="AB9" s="25" t="str">
        <f t="shared" si="4"/>
        <v>M</v>
      </c>
      <c r="AC9" s="25" t="str">
        <f t="shared" si="4"/>
        <v>J</v>
      </c>
      <c r="AD9" s="25" t="str">
        <f t="shared" si="4"/>
        <v>V</v>
      </c>
      <c r="AE9" s="25" t="str">
        <f t="shared" si="4"/>
        <v>S</v>
      </c>
      <c r="AF9" s="25" t="str">
        <f t="shared" si="4"/>
        <v>D</v>
      </c>
      <c r="AG9" s="25" t="str">
        <f t="shared" si="4"/>
        <v>L</v>
      </c>
      <c r="AH9" s="25" t="str">
        <f t="shared" si="4"/>
        <v>M</v>
      </c>
      <c r="AI9" s="25" t="str">
        <f t="shared" si="4"/>
        <v>M</v>
      </c>
      <c r="AJ9" s="26" t="str">
        <f t="shared" si="4"/>
        <v>J</v>
      </c>
    </row>
    <row r="10" spans="1:37" x14ac:dyDescent="0.25">
      <c r="B10" s="34" t="str">
        <f>IF(config!B6&lt;&gt;"",config!B6,"")</f>
        <v>Enseignant 1</v>
      </c>
      <c r="C10" s="29">
        <f>COUNTIF(F10:AJ10,"C")</f>
        <v>0</v>
      </c>
      <c r="D10" s="29">
        <f>COUNTIF(G10:AK10,"M")</f>
        <v>0</v>
      </c>
      <c r="E10" s="29">
        <f>COUNTIF(H10:AL10,"G")</f>
        <v>0</v>
      </c>
      <c r="F10" s="36"/>
      <c r="G10" s="36"/>
      <c r="H10" s="36"/>
      <c r="I10" s="36"/>
      <c r="J10" s="36"/>
      <c r="K10" s="36"/>
      <c r="L10" s="36"/>
      <c r="M10" s="36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</row>
    <row r="11" spans="1:37" x14ac:dyDescent="0.25">
      <c r="B11" s="35" t="str">
        <f>IF(config!B7&lt;&gt;"",config!B7,"")</f>
        <v>Enseignant 2</v>
      </c>
      <c r="C11" s="30">
        <f t="shared" ref="C11:C29" si="5">COUNTIF(F11:AJ11,"C")</f>
        <v>0</v>
      </c>
      <c r="D11" s="30">
        <f t="shared" ref="D11:D29" si="6">COUNTIF(G11:AK11,"M")</f>
        <v>0</v>
      </c>
      <c r="E11" s="30">
        <f t="shared" ref="E11:E29" si="7">COUNTIF(H11:AL11,"G")</f>
        <v>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7" x14ac:dyDescent="0.25">
      <c r="B12" s="35" t="str">
        <f>IF(config!B8&lt;&gt;"",config!B8,"")</f>
        <v>enseignant 3</v>
      </c>
      <c r="C12" s="30">
        <f t="shared" si="5"/>
        <v>0</v>
      </c>
      <c r="D12" s="30">
        <f t="shared" si="6"/>
        <v>0</v>
      </c>
      <c r="E12" s="30">
        <f t="shared" si="7"/>
        <v>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7" x14ac:dyDescent="0.25">
      <c r="B13" s="35" t="str">
        <f>IF(config!B9&lt;&gt;"",config!B9,"")</f>
        <v>enseignant 4</v>
      </c>
      <c r="C13" s="30">
        <f t="shared" si="5"/>
        <v>0</v>
      </c>
      <c r="D13" s="30">
        <f t="shared" si="6"/>
        <v>0</v>
      </c>
      <c r="E13" s="30">
        <f t="shared" si="7"/>
        <v>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5" t="str">
        <f>IF(config!B10&lt;&gt;"",config!B10,"")</f>
        <v>enseignant 5</v>
      </c>
      <c r="C14" s="30">
        <f t="shared" si="5"/>
        <v>0</v>
      </c>
      <c r="D14" s="30">
        <f t="shared" si="6"/>
        <v>0</v>
      </c>
      <c r="E14" s="30">
        <f t="shared" si="7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7" x14ac:dyDescent="0.25">
      <c r="B15" s="35" t="str">
        <f>IF(config!B11&lt;&gt;"",config!B11,"")</f>
        <v>enseignant 6</v>
      </c>
      <c r="C15" s="30">
        <f t="shared" si="5"/>
        <v>0</v>
      </c>
      <c r="D15" s="30">
        <f t="shared" si="6"/>
        <v>0</v>
      </c>
      <c r="E15" s="30">
        <f t="shared" si="7"/>
        <v>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7" x14ac:dyDescent="0.25">
      <c r="B16" s="35" t="str">
        <f>IF(config!B12&lt;&gt;"",config!B12,"")</f>
        <v>enseignant 7</v>
      </c>
      <c r="C16" s="30">
        <f t="shared" si="5"/>
        <v>0</v>
      </c>
      <c r="D16" s="30">
        <f t="shared" si="6"/>
        <v>0</v>
      </c>
      <c r="E16" s="30">
        <f t="shared" si="7"/>
        <v>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2:36" x14ac:dyDescent="0.25">
      <c r="B17" s="35" t="str">
        <f>IF(config!B13&lt;&gt;"",config!B13,"")</f>
        <v>enseignant 8</v>
      </c>
      <c r="C17" s="30">
        <f t="shared" si="5"/>
        <v>0</v>
      </c>
      <c r="D17" s="30">
        <f t="shared" si="6"/>
        <v>0</v>
      </c>
      <c r="E17" s="30">
        <f t="shared" si="7"/>
        <v>0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2:36" x14ac:dyDescent="0.25">
      <c r="B18" s="35" t="str">
        <f>IF(config!B14&lt;&gt;"",config!B14,"")</f>
        <v>enseignant 9</v>
      </c>
      <c r="C18" s="30">
        <f t="shared" si="5"/>
        <v>0</v>
      </c>
      <c r="D18" s="30">
        <f t="shared" si="6"/>
        <v>0</v>
      </c>
      <c r="E18" s="30">
        <f t="shared" si="7"/>
        <v>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2:36" x14ac:dyDescent="0.25">
      <c r="B19" s="35" t="str">
        <f>IF(config!B15&lt;&gt;"",config!B15,"")</f>
        <v>enseignant 10</v>
      </c>
      <c r="C19" s="30">
        <f t="shared" si="5"/>
        <v>0</v>
      </c>
      <c r="D19" s="30">
        <f t="shared" si="6"/>
        <v>0</v>
      </c>
      <c r="E19" s="30">
        <f t="shared" si="7"/>
        <v>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2:36" x14ac:dyDescent="0.25">
      <c r="B20" s="35" t="str">
        <f>IF(config!B16&lt;&gt;"",config!B16,"")</f>
        <v>enseignant 11</v>
      </c>
      <c r="C20" s="30">
        <f t="shared" si="5"/>
        <v>0</v>
      </c>
      <c r="D20" s="30">
        <f t="shared" si="6"/>
        <v>0</v>
      </c>
      <c r="E20" s="30">
        <f t="shared" si="7"/>
        <v>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2:36" x14ac:dyDescent="0.25">
      <c r="B21" s="35" t="str">
        <f>IF(config!B17&lt;&gt;"",config!B17,"")</f>
        <v>enseignant 12</v>
      </c>
      <c r="C21" s="30">
        <f t="shared" si="5"/>
        <v>0</v>
      </c>
      <c r="D21" s="30">
        <f t="shared" si="6"/>
        <v>1</v>
      </c>
      <c r="E21" s="30">
        <f t="shared" si="7"/>
        <v>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 t="s">
        <v>43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2:36" x14ac:dyDescent="0.25">
      <c r="B22" s="35" t="str">
        <f>IF(config!B18&lt;&gt;"",config!B18,"")</f>
        <v>enseignant 13</v>
      </c>
      <c r="C22" s="30">
        <f t="shared" si="5"/>
        <v>0</v>
      </c>
      <c r="D22" s="30">
        <f t="shared" si="6"/>
        <v>0</v>
      </c>
      <c r="E22" s="30">
        <f t="shared" si="7"/>
        <v>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2:36" x14ac:dyDescent="0.25">
      <c r="B23" s="35" t="str">
        <f>IF(config!B19&lt;&gt;"",config!B19,"")</f>
        <v>enseignant 14</v>
      </c>
      <c r="C23" s="30">
        <f t="shared" si="5"/>
        <v>0</v>
      </c>
      <c r="D23" s="30">
        <f t="shared" si="6"/>
        <v>0</v>
      </c>
      <c r="E23" s="30">
        <f t="shared" si="7"/>
        <v>0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2:36" x14ac:dyDescent="0.25">
      <c r="B24" s="35" t="str">
        <f>IF(config!B20&lt;&gt;"",config!B20,"")</f>
        <v>enseignant 15</v>
      </c>
      <c r="C24" s="30">
        <f t="shared" si="5"/>
        <v>0</v>
      </c>
      <c r="D24" s="30">
        <f t="shared" si="6"/>
        <v>0</v>
      </c>
      <c r="E24" s="30">
        <f t="shared" si="7"/>
        <v>0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2:36" x14ac:dyDescent="0.25">
      <c r="B25" s="35" t="str">
        <f>IF(config!B21&lt;&gt;"",config!B21,"")</f>
        <v>enseignant 16</v>
      </c>
      <c r="C25" s="30">
        <f t="shared" si="5"/>
        <v>0</v>
      </c>
      <c r="D25" s="30">
        <f t="shared" si="6"/>
        <v>0</v>
      </c>
      <c r="E25" s="30">
        <f t="shared" si="7"/>
        <v>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2:36" x14ac:dyDescent="0.25">
      <c r="B26" s="35" t="str">
        <f>IF(config!B22&lt;&gt;"",config!B22,"")</f>
        <v>enseignant 17</v>
      </c>
      <c r="C26" s="30">
        <f t="shared" si="5"/>
        <v>0</v>
      </c>
      <c r="D26" s="30">
        <f t="shared" si="6"/>
        <v>0</v>
      </c>
      <c r="E26" s="30">
        <f t="shared" si="7"/>
        <v>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2:36" x14ac:dyDescent="0.25">
      <c r="B27" s="35" t="str">
        <f>IF(config!B23&lt;&gt;"",config!B23,"")</f>
        <v>enseignant 18</v>
      </c>
      <c r="C27" s="30">
        <f t="shared" si="5"/>
        <v>0</v>
      </c>
      <c r="D27" s="30">
        <f t="shared" si="6"/>
        <v>0</v>
      </c>
      <c r="E27" s="30">
        <f t="shared" si="7"/>
        <v>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2:36" x14ac:dyDescent="0.25">
      <c r="B28" s="35" t="str">
        <f>IF(config!B24&lt;&gt;"",config!B24,"")</f>
        <v>enseignant 19</v>
      </c>
      <c r="C28" s="30">
        <f t="shared" si="5"/>
        <v>0</v>
      </c>
      <c r="D28" s="30">
        <f t="shared" si="6"/>
        <v>0</v>
      </c>
      <c r="E28" s="30">
        <f t="shared" si="7"/>
        <v>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2:36" x14ac:dyDescent="0.25">
      <c r="B29" s="35" t="str">
        <f>IF(config!B25&lt;&gt;"",config!B25,"")</f>
        <v>enseignant 20</v>
      </c>
      <c r="C29" s="30">
        <f t="shared" si="5"/>
        <v>0</v>
      </c>
      <c r="D29" s="30">
        <f t="shared" si="6"/>
        <v>0</v>
      </c>
      <c r="E29" s="30">
        <f t="shared" si="7"/>
        <v>0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2:36" x14ac:dyDescent="0.25">
      <c r="B30" t="str">
        <f>IF(config!B27&lt;&gt;"",config!B27,"")</f>
        <v/>
      </c>
    </row>
    <row r="31" spans="2:36" x14ac:dyDescent="0.25">
      <c r="B31" t="str">
        <f>IF(config!B28&lt;&gt;"",config!B28,"")</f>
        <v/>
      </c>
      <c r="D31" s="77" t="s">
        <v>27</v>
      </c>
      <c r="E31" s="77"/>
      <c r="F31" s="11" t="s">
        <v>42</v>
      </c>
      <c r="J31" s="77" t="s">
        <v>28</v>
      </c>
      <c r="K31" s="77"/>
      <c r="L31" s="77"/>
      <c r="M31" s="12" t="s">
        <v>43</v>
      </c>
    </row>
    <row r="32" spans="2:36" x14ac:dyDescent="0.25">
      <c r="B32" t="str">
        <f>IF(config!B29&lt;&gt;"",config!B29,"")</f>
        <v/>
      </c>
      <c r="D32" s="77" t="s">
        <v>44</v>
      </c>
      <c r="E32" s="77"/>
      <c r="F32" s="13" t="s">
        <v>45</v>
      </c>
      <c r="I32" s="4"/>
      <c r="K32" s="5" t="s">
        <v>46</v>
      </c>
      <c r="L32" s="5"/>
    </row>
    <row r="33" spans="2:2" x14ac:dyDescent="0.25">
      <c r="B33" t="str">
        <f>IF(config!B30&lt;&gt;"",config!B30,"")</f>
        <v/>
      </c>
    </row>
  </sheetData>
  <mergeCells count="9">
    <mergeCell ref="D31:E31"/>
    <mergeCell ref="J31:L31"/>
    <mergeCell ref="D32:E32"/>
    <mergeCell ref="A4:B4"/>
    <mergeCell ref="C4:G4"/>
    <mergeCell ref="K4:AB6"/>
    <mergeCell ref="A5:B5"/>
    <mergeCell ref="C5:G5"/>
    <mergeCell ref="D7:E7"/>
  </mergeCells>
  <conditionalFormatting sqref="F9:AJ9">
    <cfRule type="containsText" dxfId="54" priority="8" operator="containsText" text="D">
      <formula>NOT(ISERROR(SEARCH("D",F9)))</formula>
    </cfRule>
    <cfRule type="containsText" dxfId="53" priority="9" operator="containsText" text="S">
      <formula>NOT(ISERROR(SEARCH("S",F9)))</formula>
    </cfRule>
  </conditionalFormatting>
  <conditionalFormatting sqref="F3:AI3">
    <cfRule type="cellIs" dxfId="52" priority="11" operator="equal">
      <formula>$A$3</formula>
    </cfRule>
  </conditionalFormatting>
  <conditionalFormatting sqref="F7:AJ7">
    <cfRule type="containsText" dxfId="51" priority="10" operator="containsText" text="S">
      <formula>NOT(ISERROR(SEARCH("S",F7)))</formula>
    </cfRule>
  </conditionalFormatting>
  <conditionalFormatting sqref="F10:R10">
    <cfRule type="expression" dxfId="50" priority="5">
      <formula>OR(IF(F$6=1,F$6=7))</formula>
    </cfRule>
  </conditionalFormatting>
  <conditionalFormatting sqref="F10:AJ29">
    <cfRule type="containsText" dxfId="49" priority="2" operator="containsText" text="G">
      <formula>NOT(ISERROR(SEARCH("G",F10)))</formula>
    </cfRule>
    <cfRule type="containsText" dxfId="48" priority="3" operator="containsText" text="M">
      <formula>NOT(ISERROR(SEARCH("M",F10)))</formula>
    </cfRule>
    <cfRule type="containsText" dxfId="47" priority="4" operator="containsText" text="C">
      <formula>NOT(ISERROR(SEARCH("C",F10)))</formula>
    </cfRule>
  </conditionalFormatting>
  <dataValidations count="1">
    <dataValidation type="list" allowBlank="1" showInputMessage="1" showErrorMessage="1" sqref="F10:AJ29">
      <formula1>"C,M,G"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880A4807-B04C-46A7-A9AA-C055BECE9FED}">
            <xm:f>F$3=VLOOKUP($F$3,config!$L$9:$L$21,1,0)</xm:f>
            <x14:dxf>
              <fill>
                <patternFill>
                  <bgColor theme="9" tint="-0.24994659260841701"/>
                </patternFill>
              </fill>
            </x14:dxf>
          </x14:cfRule>
          <xm:sqref>F10:AJ29</xm:sqref>
        </x14:conditionalFormatting>
        <x14:conditionalFormatting xmlns:xm="http://schemas.microsoft.com/office/excel/2006/main">
          <x14:cfRule type="expression" priority="1" id="{C99848A6-B5C1-4975-8057-645FC467E640}">
            <xm:f>F$3=VLOOKUP(F$3,config!$L$9:$L$21,1,0)</xm:f>
            <x14:dxf>
              <fill>
                <patternFill>
                  <bgColor theme="2" tint="-0.499984740745262"/>
                </patternFill>
              </fill>
            </x14:dxf>
          </x14:cfRule>
          <x14:cfRule type="expression" priority="7" id="{F883ACA7-9376-4D86-8561-EB459A43690A}">
            <xm:f>AND(F$3&gt;=config!K$50,F$3&lt;=config!L$50)</xm:f>
            <x14:dxf>
              <fill>
                <patternFill>
                  <bgColor rgb="FFFFFF00"/>
                </patternFill>
              </fill>
            </x14:dxf>
          </x14:cfRule>
          <xm:sqref>F9:F29</xm:sqref>
        </x14:conditionalFormatting>
        <x14:conditionalFormatting xmlns:xm="http://schemas.microsoft.com/office/excel/2006/main">
          <x14:cfRule type="expression" priority="33" id="{C99848A6-B5C1-4975-8057-645FC467E640}">
            <xm:f>H$3=VLOOKUP(H$3,config!$L$9:$L$21,1,0)</xm:f>
            <x14:dxf>
              <fill>
                <patternFill>
                  <bgColor theme="2" tint="-0.499984740745262"/>
                </patternFill>
              </fill>
            </x14:dxf>
          </x14:cfRule>
          <x14:cfRule type="expression" priority="34" id="{F883ACA7-9376-4D86-8561-EB459A43690A}">
            <xm:f>AND(H$3&gt;=config!M$49,H$3&lt;=config!N$49)</xm:f>
            <x14:dxf>
              <fill>
                <patternFill>
                  <bgColor rgb="FFFFFF00"/>
                </patternFill>
              </fill>
            </x14:dxf>
          </x14:cfRule>
          <xm:sqref>H9:AJ29</xm:sqref>
        </x14:conditionalFormatting>
        <x14:conditionalFormatting xmlns:xm="http://schemas.microsoft.com/office/excel/2006/main">
          <x14:cfRule type="expression" priority="35" id="{C99848A6-B5C1-4975-8057-645FC467E640}">
            <xm:f>G$3=VLOOKUP(G$3,config!$L$9:$L$21,1,0)</xm:f>
            <x14:dxf>
              <fill>
                <patternFill>
                  <bgColor theme="2" tint="-0.499984740745262"/>
                </patternFill>
              </fill>
            </x14:dxf>
          </x14:cfRule>
          <x14:cfRule type="expression" priority="36" id="{F883ACA7-9376-4D86-8561-EB459A43690A}">
            <xm:f>AND(G$3&gt;=config!L$50,G$3&lt;=config!M$49)</xm:f>
            <x14:dxf>
              <fill>
                <patternFill>
                  <bgColor rgb="FFFFFF00"/>
                </patternFill>
              </fill>
            </x14:dxf>
          </x14:cfRule>
          <xm:sqref>G9:G29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workbookViewId="0">
      <selection activeCell="W19" sqref="W19"/>
    </sheetView>
  </sheetViews>
  <sheetFormatPr baseColWidth="10" defaultRowHeight="15" x14ac:dyDescent="0.25"/>
  <cols>
    <col min="1" max="1" width="3" customWidth="1"/>
    <col min="2" max="2" width="20.7109375" customWidth="1"/>
    <col min="3" max="5" width="5.7109375" customWidth="1"/>
    <col min="6" max="36" width="2.7109375" customWidth="1"/>
  </cols>
  <sheetData>
    <row r="1" spans="1:37" ht="24.75" customHeight="1" x14ac:dyDescent="0.25">
      <c r="A1" s="2">
        <f>config!L31</f>
        <v>43770</v>
      </c>
    </row>
    <row r="2" spans="1:37" ht="12" customHeight="1" x14ac:dyDescent="0.25">
      <c r="A2" s="2">
        <f>config!M31</f>
        <v>43799</v>
      </c>
    </row>
    <row r="3" spans="1:37" ht="10.5" customHeight="1" x14ac:dyDescent="0.25">
      <c r="A3" s="48">
        <f ca="1">TODAY()</f>
        <v>43646</v>
      </c>
      <c r="F3" s="3">
        <f>A1</f>
        <v>43770</v>
      </c>
      <c r="G3" s="3">
        <f>F3+1</f>
        <v>43771</v>
      </c>
      <c r="H3" s="3">
        <f t="shared" ref="H3:AG3" si="0">G3+1</f>
        <v>43772</v>
      </c>
      <c r="I3" s="3">
        <f t="shared" si="0"/>
        <v>43773</v>
      </c>
      <c r="J3" s="3">
        <f t="shared" si="0"/>
        <v>43774</v>
      </c>
      <c r="K3" s="3">
        <f t="shared" si="0"/>
        <v>43775</v>
      </c>
      <c r="L3" s="3">
        <f t="shared" si="0"/>
        <v>43776</v>
      </c>
      <c r="M3" s="3">
        <f t="shared" si="0"/>
        <v>43777</v>
      </c>
      <c r="N3" s="3">
        <f t="shared" si="0"/>
        <v>43778</v>
      </c>
      <c r="O3" s="3">
        <f t="shared" si="0"/>
        <v>43779</v>
      </c>
      <c r="P3" s="3">
        <f t="shared" si="0"/>
        <v>43780</v>
      </c>
      <c r="Q3" s="3">
        <f t="shared" si="0"/>
        <v>43781</v>
      </c>
      <c r="R3" s="3">
        <f t="shared" si="0"/>
        <v>43782</v>
      </c>
      <c r="S3" s="3">
        <f t="shared" si="0"/>
        <v>43783</v>
      </c>
      <c r="T3" s="3">
        <f t="shared" si="0"/>
        <v>43784</v>
      </c>
      <c r="U3" s="3">
        <f t="shared" si="0"/>
        <v>43785</v>
      </c>
      <c r="V3" s="3">
        <f t="shared" si="0"/>
        <v>43786</v>
      </c>
      <c r="W3" s="3">
        <f t="shared" si="0"/>
        <v>43787</v>
      </c>
      <c r="X3" s="3">
        <f t="shared" si="0"/>
        <v>43788</v>
      </c>
      <c r="Y3" s="3">
        <f t="shared" si="0"/>
        <v>43789</v>
      </c>
      <c r="Z3" s="3">
        <f t="shared" si="0"/>
        <v>43790</v>
      </c>
      <c r="AA3" s="3">
        <f t="shared" si="0"/>
        <v>43791</v>
      </c>
      <c r="AB3" s="3">
        <f t="shared" si="0"/>
        <v>43792</v>
      </c>
      <c r="AC3" s="3">
        <f t="shared" si="0"/>
        <v>43793</v>
      </c>
      <c r="AD3" s="3">
        <f t="shared" si="0"/>
        <v>43794</v>
      </c>
      <c r="AE3" s="3">
        <f t="shared" si="0"/>
        <v>43795</v>
      </c>
      <c r="AF3" s="3">
        <f t="shared" si="0"/>
        <v>43796</v>
      </c>
      <c r="AG3" s="3">
        <f t="shared" si="0"/>
        <v>43797</v>
      </c>
      <c r="AH3" s="3">
        <f>IFERROR(IF(AG3+1&gt;$A$2,"",AG3+1),"")</f>
        <v>43798</v>
      </c>
      <c r="AI3" s="3">
        <f t="shared" ref="AI3:AJ3" si="1">IFERROR(IF(AH3+1&gt;$A$2,"",AH3+1),"")</f>
        <v>43799</v>
      </c>
      <c r="AJ3" s="3" t="str">
        <f t="shared" si="1"/>
        <v/>
      </c>
      <c r="AK3" s="1"/>
    </row>
    <row r="4" spans="1:37" ht="26.25" x14ac:dyDescent="0.4">
      <c r="A4" s="72" t="s">
        <v>39</v>
      </c>
      <c r="B4" s="72"/>
      <c r="C4" s="75" t="str">
        <f>config!C2</f>
        <v>xxxxxxxx</v>
      </c>
      <c r="D4" s="75"/>
      <c r="E4" s="75"/>
      <c r="F4" s="75"/>
      <c r="G4" s="75"/>
      <c r="K4" s="78" t="str">
        <f>TEXT(A1,"mmmmmmmmmmmm")&amp; TEXT(A1," aaaa")</f>
        <v>novembre 2019</v>
      </c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</row>
    <row r="5" spans="1:37" x14ac:dyDescent="0.25">
      <c r="A5" s="73" t="s">
        <v>40</v>
      </c>
      <c r="B5" s="73"/>
      <c r="C5" s="76" t="str">
        <f>aout!C5</f>
        <v>Mr rrrrrrrrr</v>
      </c>
      <c r="D5" s="76"/>
      <c r="E5" s="76"/>
      <c r="F5" s="76"/>
      <c r="G5" s="76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</row>
    <row r="6" spans="1:37" x14ac:dyDescent="0.25"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</row>
    <row r="7" spans="1:37" ht="20.25" customHeight="1" x14ac:dyDescent="0.25">
      <c r="D7" s="80" t="s">
        <v>41</v>
      </c>
      <c r="E7" s="80"/>
      <c r="F7" s="10" t="str">
        <f t="shared" ref="F7:AG7" si="2">IF(F9="L","S "&amp;WEEKNUM(F3),"")</f>
        <v/>
      </c>
      <c r="G7" s="10" t="str">
        <f t="shared" si="2"/>
        <v/>
      </c>
      <c r="H7" s="10" t="str">
        <f t="shared" si="2"/>
        <v/>
      </c>
      <c r="I7" s="10" t="str">
        <f t="shared" si="2"/>
        <v>S 45</v>
      </c>
      <c r="J7" s="10" t="str">
        <f t="shared" si="2"/>
        <v/>
      </c>
      <c r="K7" s="10" t="str">
        <f t="shared" si="2"/>
        <v/>
      </c>
      <c r="L7" s="10" t="str">
        <f t="shared" si="2"/>
        <v/>
      </c>
      <c r="M7" s="10" t="str">
        <f t="shared" si="2"/>
        <v/>
      </c>
      <c r="N7" s="10" t="str">
        <f t="shared" si="2"/>
        <v/>
      </c>
      <c r="O7" s="10" t="str">
        <f t="shared" si="2"/>
        <v/>
      </c>
      <c r="P7" s="10" t="str">
        <f t="shared" si="2"/>
        <v>S 46</v>
      </c>
      <c r="Q7" s="10" t="str">
        <f t="shared" si="2"/>
        <v/>
      </c>
      <c r="R7" s="10" t="str">
        <f t="shared" si="2"/>
        <v/>
      </c>
      <c r="S7" s="10" t="str">
        <f t="shared" si="2"/>
        <v/>
      </c>
      <c r="T7" s="10" t="str">
        <f t="shared" si="2"/>
        <v/>
      </c>
      <c r="U7" s="10" t="str">
        <f t="shared" si="2"/>
        <v/>
      </c>
      <c r="V7" s="10" t="str">
        <f t="shared" si="2"/>
        <v/>
      </c>
      <c r="W7" s="10" t="str">
        <f t="shared" si="2"/>
        <v>S 47</v>
      </c>
      <c r="X7" s="10" t="str">
        <f t="shared" si="2"/>
        <v/>
      </c>
      <c r="Y7" s="10" t="str">
        <f t="shared" si="2"/>
        <v/>
      </c>
      <c r="Z7" s="10" t="str">
        <f t="shared" si="2"/>
        <v/>
      </c>
      <c r="AA7" s="10" t="str">
        <f t="shared" si="2"/>
        <v/>
      </c>
      <c r="AB7" s="10" t="str">
        <f t="shared" si="2"/>
        <v/>
      </c>
      <c r="AC7" s="10" t="str">
        <f t="shared" si="2"/>
        <v/>
      </c>
      <c r="AD7" s="10" t="str">
        <f t="shared" si="2"/>
        <v>S 48</v>
      </c>
      <c r="AE7" s="10" t="str">
        <f t="shared" si="2"/>
        <v/>
      </c>
      <c r="AF7" s="10" t="str">
        <f t="shared" si="2"/>
        <v/>
      </c>
      <c r="AG7" s="10" t="str">
        <f t="shared" si="2"/>
        <v/>
      </c>
      <c r="AH7" s="10" t="str">
        <f>IFERROR(IF(AH9="L","S "&amp;WEEKNUM(AH3),""),"")</f>
        <v/>
      </c>
      <c r="AI7" s="10" t="str">
        <f t="shared" ref="AI7:AJ7" si="3">IFERROR(IF(AI9="L","S "&amp;WEEKNUM(AI3),""),"")</f>
        <v/>
      </c>
      <c r="AJ7" s="10" t="str">
        <f t="shared" si="3"/>
        <v/>
      </c>
    </row>
    <row r="8" spans="1:37" ht="13.5" customHeight="1" thickBot="1" x14ac:dyDescent="0.3">
      <c r="F8" s="27">
        <f t="shared" ref="F8:AG8" si="4">DAY(F3)</f>
        <v>1</v>
      </c>
      <c r="G8" s="27">
        <f t="shared" si="4"/>
        <v>2</v>
      </c>
      <c r="H8" s="27">
        <f t="shared" si="4"/>
        <v>3</v>
      </c>
      <c r="I8" s="27">
        <f t="shared" si="4"/>
        <v>4</v>
      </c>
      <c r="J8" s="27">
        <f t="shared" si="4"/>
        <v>5</v>
      </c>
      <c r="K8" s="27">
        <f t="shared" si="4"/>
        <v>6</v>
      </c>
      <c r="L8" s="27">
        <f t="shared" si="4"/>
        <v>7</v>
      </c>
      <c r="M8" s="27">
        <f t="shared" si="4"/>
        <v>8</v>
      </c>
      <c r="N8" s="27">
        <f t="shared" si="4"/>
        <v>9</v>
      </c>
      <c r="O8" s="27">
        <f t="shared" si="4"/>
        <v>10</v>
      </c>
      <c r="P8" s="27">
        <f t="shared" si="4"/>
        <v>11</v>
      </c>
      <c r="Q8" s="27">
        <f t="shared" si="4"/>
        <v>12</v>
      </c>
      <c r="R8" s="27">
        <f t="shared" si="4"/>
        <v>13</v>
      </c>
      <c r="S8" s="27">
        <f t="shared" si="4"/>
        <v>14</v>
      </c>
      <c r="T8" s="27">
        <f t="shared" si="4"/>
        <v>15</v>
      </c>
      <c r="U8" s="27">
        <f t="shared" si="4"/>
        <v>16</v>
      </c>
      <c r="V8" s="27">
        <f t="shared" si="4"/>
        <v>17</v>
      </c>
      <c r="W8" s="27">
        <f t="shared" si="4"/>
        <v>18</v>
      </c>
      <c r="X8" s="27">
        <f t="shared" si="4"/>
        <v>19</v>
      </c>
      <c r="Y8" s="27">
        <f t="shared" si="4"/>
        <v>20</v>
      </c>
      <c r="Z8" s="27">
        <f t="shared" si="4"/>
        <v>21</v>
      </c>
      <c r="AA8" s="27">
        <f t="shared" si="4"/>
        <v>22</v>
      </c>
      <c r="AB8" s="27">
        <f t="shared" si="4"/>
        <v>23</v>
      </c>
      <c r="AC8" s="27">
        <f t="shared" si="4"/>
        <v>24</v>
      </c>
      <c r="AD8" s="27">
        <f t="shared" si="4"/>
        <v>25</v>
      </c>
      <c r="AE8" s="27">
        <f t="shared" si="4"/>
        <v>26</v>
      </c>
      <c r="AF8" s="27">
        <f t="shared" si="4"/>
        <v>27</v>
      </c>
      <c r="AG8" s="27">
        <f t="shared" si="4"/>
        <v>28</v>
      </c>
      <c r="AH8" s="27">
        <f>IFERROR(DAY(AH3),"")</f>
        <v>29</v>
      </c>
      <c r="AI8" s="27">
        <f>IFERROR(DAY(AI3),"")</f>
        <v>30</v>
      </c>
      <c r="AJ8" s="27" t="str">
        <f>IFERROR(DAY(AJ3),"")</f>
        <v/>
      </c>
    </row>
    <row r="9" spans="1:37" ht="24.75" customHeight="1" thickBot="1" x14ac:dyDescent="0.3">
      <c r="B9" s="28" t="s">
        <v>26</v>
      </c>
      <c r="C9" s="31" t="s">
        <v>27</v>
      </c>
      <c r="D9" s="32" t="s">
        <v>28</v>
      </c>
      <c r="E9" s="33" t="s">
        <v>29</v>
      </c>
      <c r="F9" s="24" t="str">
        <f t="shared" ref="F9:AG9" si="5">CHOOSE(WEEKDAY(F3),"D","L","M","M","J","V","S")</f>
        <v>V</v>
      </c>
      <c r="G9" s="25" t="str">
        <f t="shared" si="5"/>
        <v>S</v>
      </c>
      <c r="H9" s="25" t="str">
        <f t="shared" si="5"/>
        <v>D</v>
      </c>
      <c r="I9" s="25" t="str">
        <f t="shared" si="5"/>
        <v>L</v>
      </c>
      <c r="J9" s="25" t="str">
        <f t="shared" si="5"/>
        <v>M</v>
      </c>
      <c r="K9" s="25" t="str">
        <f t="shared" si="5"/>
        <v>M</v>
      </c>
      <c r="L9" s="25" t="str">
        <f t="shared" si="5"/>
        <v>J</v>
      </c>
      <c r="M9" s="25" t="str">
        <f t="shared" si="5"/>
        <v>V</v>
      </c>
      <c r="N9" s="25" t="str">
        <f t="shared" si="5"/>
        <v>S</v>
      </c>
      <c r="O9" s="25" t="str">
        <f t="shared" si="5"/>
        <v>D</v>
      </c>
      <c r="P9" s="25" t="str">
        <f t="shared" si="5"/>
        <v>L</v>
      </c>
      <c r="Q9" s="25" t="str">
        <f t="shared" si="5"/>
        <v>M</v>
      </c>
      <c r="R9" s="25" t="str">
        <f t="shared" si="5"/>
        <v>M</v>
      </c>
      <c r="S9" s="25" t="str">
        <f t="shared" si="5"/>
        <v>J</v>
      </c>
      <c r="T9" s="25" t="str">
        <f t="shared" si="5"/>
        <v>V</v>
      </c>
      <c r="U9" s="25" t="str">
        <f t="shared" si="5"/>
        <v>S</v>
      </c>
      <c r="V9" s="25" t="str">
        <f t="shared" si="5"/>
        <v>D</v>
      </c>
      <c r="W9" s="25" t="str">
        <f t="shared" si="5"/>
        <v>L</v>
      </c>
      <c r="X9" s="25" t="str">
        <f t="shared" si="5"/>
        <v>M</v>
      </c>
      <c r="Y9" s="25" t="str">
        <f t="shared" si="5"/>
        <v>M</v>
      </c>
      <c r="Z9" s="25" t="str">
        <f t="shared" si="5"/>
        <v>J</v>
      </c>
      <c r="AA9" s="25" t="str">
        <f t="shared" si="5"/>
        <v>V</v>
      </c>
      <c r="AB9" s="25" t="str">
        <f t="shared" si="5"/>
        <v>S</v>
      </c>
      <c r="AC9" s="25" t="str">
        <f t="shared" si="5"/>
        <v>D</v>
      </c>
      <c r="AD9" s="25" t="str">
        <f t="shared" si="5"/>
        <v>L</v>
      </c>
      <c r="AE9" s="25" t="str">
        <f t="shared" si="5"/>
        <v>M</v>
      </c>
      <c r="AF9" s="25" t="str">
        <f t="shared" si="5"/>
        <v>M</v>
      </c>
      <c r="AG9" s="25" t="str">
        <f t="shared" si="5"/>
        <v>J</v>
      </c>
      <c r="AH9" s="25" t="str">
        <f>IFERROR(CHOOSE(WEEKDAY(AH3),"D","L","M","M","J","V","S"),"")</f>
        <v>V</v>
      </c>
      <c r="AI9" s="25" t="str">
        <f t="shared" ref="AI9:AJ9" si="6">IFERROR(CHOOSE(WEEKDAY(AI3),"D","L","M","M","J","V","S"),"")</f>
        <v>S</v>
      </c>
      <c r="AJ9" s="25" t="str">
        <f t="shared" si="6"/>
        <v/>
      </c>
    </row>
    <row r="10" spans="1:37" x14ac:dyDescent="0.25">
      <c r="B10" s="34" t="str">
        <f>IF(config!B6&lt;&gt;"",config!B6,"")</f>
        <v>Enseignant 1</v>
      </c>
      <c r="C10" s="29">
        <f>COUNTIF(F10:AJ10,"C")</f>
        <v>0</v>
      </c>
      <c r="D10" s="29">
        <f>COUNTIF(G10:AK10,"M")</f>
        <v>0</v>
      </c>
      <c r="E10" s="29">
        <f>COUNTIF(H10:AL10,"G")</f>
        <v>2</v>
      </c>
      <c r="F10" s="36"/>
      <c r="G10" s="36"/>
      <c r="H10" s="36" t="s">
        <v>45</v>
      </c>
      <c r="I10" s="36" t="s">
        <v>45</v>
      </c>
      <c r="J10" s="36"/>
      <c r="K10" s="36"/>
      <c r="L10" s="36"/>
      <c r="M10" s="36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</row>
    <row r="11" spans="1:37" x14ac:dyDescent="0.25">
      <c r="B11" s="35" t="str">
        <f>IF(config!B7&lt;&gt;"",config!B7,"")</f>
        <v>Enseignant 2</v>
      </c>
      <c r="C11" s="30">
        <f t="shared" ref="C11:C29" si="7">COUNTIF(F11:AJ11,"C")</f>
        <v>0</v>
      </c>
      <c r="D11" s="30">
        <f t="shared" ref="D11:D29" si="8">COUNTIF(G11:AK11,"M")</f>
        <v>0</v>
      </c>
      <c r="E11" s="30">
        <f t="shared" ref="E11:E29" si="9">COUNTIF(H11:AL11,"G")</f>
        <v>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7" x14ac:dyDescent="0.25">
      <c r="B12" s="35" t="str">
        <f>IF(config!B8&lt;&gt;"",config!B8,"")</f>
        <v>enseignant 3</v>
      </c>
      <c r="C12" s="30">
        <f t="shared" si="7"/>
        <v>0</v>
      </c>
      <c r="D12" s="30">
        <f t="shared" si="8"/>
        <v>0</v>
      </c>
      <c r="E12" s="30">
        <f t="shared" si="9"/>
        <v>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7" x14ac:dyDescent="0.25">
      <c r="B13" s="35" t="str">
        <f>IF(config!B9&lt;&gt;"",config!B9,"")</f>
        <v>enseignant 4</v>
      </c>
      <c r="C13" s="30">
        <f t="shared" si="7"/>
        <v>0</v>
      </c>
      <c r="D13" s="30">
        <f t="shared" si="8"/>
        <v>0</v>
      </c>
      <c r="E13" s="30">
        <f t="shared" si="9"/>
        <v>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5" t="str">
        <f>IF(config!B10&lt;&gt;"",config!B10,"")</f>
        <v>enseignant 5</v>
      </c>
      <c r="C14" s="30">
        <f t="shared" si="7"/>
        <v>0</v>
      </c>
      <c r="D14" s="30">
        <f t="shared" si="8"/>
        <v>0</v>
      </c>
      <c r="E14" s="30">
        <f t="shared" si="9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7" x14ac:dyDescent="0.25">
      <c r="B15" s="35" t="str">
        <f>IF(config!B11&lt;&gt;"",config!B11,"")</f>
        <v>enseignant 6</v>
      </c>
      <c r="C15" s="30">
        <f t="shared" si="7"/>
        <v>0</v>
      </c>
      <c r="D15" s="30">
        <f t="shared" si="8"/>
        <v>0</v>
      </c>
      <c r="E15" s="30">
        <f t="shared" si="9"/>
        <v>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7" x14ac:dyDescent="0.25">
      <c r="B16" s="35" t="str">
        <f>IF(config!B12&lt;&gt;"",config!B12,"")</f>
        <v>enseignant 7</v>
      </c>
      <c r="C16" s="30">
        <f t="shared" si="7"/>
        <v>0</v>
      </c>
      <c r="D16" s="30">
        <f t="shared" si="8"/>
        <v>0</v>
      </c>
      <c r="E16" s="30">
        <f t="shared" si="9"/>
        <v>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2:36" x14ac:dyDescent="0.25">
      <c r="B17" s="35" t="str">
        <f>IF(config!B13&lt;&gt;"",config!B13,"")</f>
        <v>enseignant 8</v>
      </c>
      <c r="C17" s="30">
        <f t="shared" si="7"/>
        <v>0</v>
      </c>
      <c r="D17" s="30">
        <f t="shared" si="8"/>
        <v>1</v>
      </c>
      <c r="E17" s="30">
        <f t="shared" si="9"/>
        <v>0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 t="s">
        <v>43</v>
      </c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2:36" x14ac:dyDescent="0.25">
      <c r="B18" s="35" t="str">
        <f>IF(config!B14&lt;&gt;"",config!B14,"")</f>
        <v>enseignant 9</v>
      </c>
      <c r="C18" s="30">
        <f t="shared" si="7"/>
        <v>1</v>
      </c>
      <c r="D18" s="30">
        <f t="shared" si="8"/>
        <v>5</v>
      </c>
      <c r="E18" s="30">
        <f t="shared" si="9"/>
        <v>0</v>
      </c>
      <c r="F18" s="7"/>
      <c r="G18" s="7"/>
      <c r="H18" s="7"/>
      <c r="I18" s="7"/>
      <c r="J18" s="7"/>
      <c r="K18" s="7"/>
      <c r="L18" s="7"/>
      <c r="M18" s="7" t="s">
        <v>43</v>
      </c>
      <c r="N18" s="7" t="s">
        <v>43</v>
      </c>
      <c r="O18" s="7" t="s">
        <v>43</v>
      </c>
      <c r="P18" s="7" t="s">
        <v>43</v>
      </c>
      <c r="Q18" s="7" t="s">
        <v>43</v>
      </c>
      <c r="R18" s="7"/>
      <c r="S18" s="7"/>
      <c r="T18" s="7"/>
      <c r="U18" s="7"/>
      <c r="V18" s="7"/>
      <c r="W18" s="7"/>
      <c r="X18" s="7"/>
      <c r="Y18" s="7"/>
      <c r="Z18" s="7" t="s">
        <v>42</v>
      </c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2:36" x14ac:dyDescent="0.25">
      <c r="B19" s="35" t="str">
        <f>IF(config!B15&lt;&gt;"",config!B15,"")</f>
        <v>enseignant 10</v>
      </c>
      <c r="C19" s="30">
        <f t="shared" si="7"/>
        <v>0</v>
      </c>
      <c r="D19" s="30">
        <f t="shared" si="8"/>
        <v>0</v>
      </c>
      <c r="E19" s="30">
        <f t="shared" si="9"/>
        <v>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2:36" x14ac:dyDescent="0.25">
      <c r="B20" s="35" t="str">
        <f>IF(config!B16&lt;&gt;"",config!B16,"")</f>
        <v>enseignant 11</v>
      </c>
      <c r="C20" s="30">
        <f t="shared" si="7"/>
        <v>0</v>
      </c>
      <c r="D20" s="30">
        <f t="shared" si="8"/>
        <v>0</v>
      </c>
      <c r="E20" s="30">
        <f t="shared" si="9"/>
        <v>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2:36" x14ac:dyDescent="0.25">
      <c r="B21" s="35" t="str">
        <f>IF(config!B17&lt;&gt;"",config!B17,"")</f>
        <v>enseignant 12</v>
      </c>
      <c r="C21" s="30">
        <f t="shared" si="7"/>
        <v>0</v>
      </c>
      <c r="D21" s="30">
        <f t="shared" si="8"/>
        <v>0</v>
      </c>
      <c r="E21" s="30">
        <f t="shared" si="9"/>
        <v>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2:36" x14ac:dyDescent="0.25">
      <c r="B22" s="35" t="str">
        <f>IF(config!B18&lt;&gt;"",config!B18,"")</f>
        <v>enseignant 13</v>
      </c>
      <c r="C22" s="30">
        <f t="shared" si="7"/>
        <v>0</v>
      </c>
      <c r="D22" s="30">
        <f t="shared" si="8"/>
        <v>0</v>
      </c>
      <c r="E22" s="30">
        <f t="shared" si="9"/>
        <v>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2:36" x14ac:dyDescent="0.25">
      <c r="B23" s="35" t="str">
        <f>IF(config!B19&lt;&gt;"",config!B19,"")</f>
        <v>enseignant 14</v>
      </c>
      <c r="C23" s="30">
        <f t="shared" si="7"/>
        <v>0</v>
      </c>
      <c r="D23" s="30">
        <f t="shared" si="8"/>
        <v>0</v>
      </c>
      <c r="E23" s="30">
        <f t="shared" si="9"/>
        <v>0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2:36" x14ac:dyDescent="0.25">
      <c r="B24" s="35" t="str">
        <f>IF(config!B20&lt;&gt;"",config!B20,"")</f>
        <v>enseignant 15</v>
      </c>
      <c r="C24" s="30">
        <f t="shared" si="7"/>
        <v>0</v>
      </c>
      <c r="D24" s="30">
        <f t="shared" si="8"/>
        <v>0</v>
      </c>
      <c r="E24" s="30">
        <f t="shared" si="9"/>
        <v>0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2:36" x14ac:dyDescent="0.25">
      <c r="B25" s="35" t="str">
        <f>IF(config!B21&lt;&gt;"",config!B21,"")</f>
        <v>enseignant 16</v>
      </c>
      <c r="C25" s="30">
        <f t="shared" si="7"/>
        <v>0</v>
      </c>
      <c r="D25" s="30">
        <f t="shared" si="8"/>
        <v>0</v>
      </c>
      <c r="E25" s="30">
        <f t="shared" si="9"/>
        <v>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2:36" x14ac:dyDescent="0.25">
      <c r="B26" s="35" t="str">
        <f>IF(config!B22&lt;&gt;"",config!B22,"")</f>
        <v>enseignant 17</v>
      </c>
      <c r="C26" s="30">
        <f t="shared" si="7"/>
        <v>0</v>
      </c>
      <c r="D26" s="30">
        <f t="shared" si="8"/>
        <v>0</v>
      </c>
      <c r="E26" s="30">
        <f t="shared" si="9"/>
        <v>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2:36" x14ac:dyDescent="0.25">
      <c r="B27" s="35" t="str">
        <f>IF(config!B23&lt;&gt;"",config!B23,"")</f>
        <v>enseignant 18</v>
      </c>
      <c r="C27" s="30">
        <f t="shared" si="7"/>
        <v>0</v>
      </c>
      <c r="D27" s="30">
        <f t="shared" si="8"/>
        <v>0</v>
      </c>
      <c r="E27" s="30">
        <f t="shared" si="9"/>
        <v>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2:36" x14ac:dyDescent="0.25">
      <c r="B28" s="35" t="str">
        <f>IF(config!B24&lt;&gt;"",config!B24,"")</f>
        <v>enseignant 19</v>
      </c>
      <c r="C28" s="30">
        <f t="shared" si="7"/>
        <v>0</v>
      </c>
      <c r="D28" s="30">
        <f t="shared" si="8"/>
        <v>0</v>
      </c>
      <c r="E28" s="30">
        <f t="shared" si="9"/>
        <v>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2:36" x14ac:dyDescent="0.25">
      <c r="B29" s="35" t="str">
        <f>IF(config!B25&lt;&gt;"",config!B25,"")</f>
        <v>enseignant 20</v>
      </c>
      <c r="C29" s="30">
        <f t="shared" si="7"/>
        <v>0</v>
      </c>
      <c r="D29" s="30">
        <f t="shared" si="8"/>
        <v>0</v>
      </c>
      <c r="E29" s="30">
        <f t="shared" si="9"/>
        <v>0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2:36" x14ac:dyDescent="0.25">
      <c r="B30" t="str">
        <f>IF(config!B27&lt;&gt;"",config!B27,"")</f>
        <v/>
      </c>
    </row>
    <row r="31" spans="2:36" x14ac:dyDescent="0.25">
      <c r="B31" t="str">
        <f>IF(config!B28&lt;&gt;"",config!B28,"")</f>
        <v/>
      </c>
      <c r="D31" s="77" t="s">
        <v>27</v>
      </c>
      <c r="E31" s="77"/>
      <c r="F31" s="11" t="s">
        <v>42</v>
      </c>
      <c r="J31" s="77" t="s">
        <v>28</v>
      </c>
      <c r="K31" s="77"/>
      <c r="L31" s="77"/>
      <c r="M31" s="12" t="s">
        <v>43</v>
      </c>
    </row>
    <row r="32" spans="2:36" x14ac:dyDescent="0.25">
      <c r="B32" t="str">
        <f>IF(config!B29&lt;&gt;"",config!B29,"")</f>
        <v/>
      </c>
      <c r="D32" s="77" t="s">
        <v>44</v>
      </c>
      <c r="E32" s="77"/>
      <c r="F32" s="13" t="s">
        <v>45</v>
      </c>
      <c r="I32" s="4"/>
      <c r="K32" s="5" t="s">
        <v>46</v>
      </c>
      <c r="L32" s="5"/>
    </row>
    <row r="33" spans="2:2" x14ac:dyDescent="0.25">
      <c r="B33" t="str">
        <f>IF(config!B30&lt;&gt;"",config!B30,"")</f>
        <v/>
      </c>
    </row>
  </sheetData>
  <mergeCells count="9">
    <mergeCell ref="D31:E31"/>
    <mergeCell ref="J31:L31"/>
    <mergeCell ref="D32:E32"/>
    <mergeCell ref="A4:B4"/>
    <mergeCell ref="C4:G4"/>
    <mergeCell ref="K4:AB6"/>
    <mergeCell ref="A5:B5"/>
    <mergeCell ref="C5:G5"/>
    <mergeCell ref="D7:E7"/>
  </mergeCells>
  <conditionalFormatting sqref="F9:AJ9">
    <cfRule type="containsText" dxfId="39" priority="7" operator="containsText" text="D">
      <formula>NOT(ISERROR(SEARCH("D",F9)))</formula>
    </cfRule>
    <cfRule type="containsText" dxfId="38" priority="8" operator="containsText" text="S">
      <formula>NOT(ISERROR(SEARCH("S",F9)))</formula>
    </cfRule>
    <cfRule type="expression" dxfId="37" priority="11">
      <formula>OR($F$3=1,$F$3=7)</formula>
    </cfRule>
  </conditionalFormatting>
  <conditionalFormatting sqref="F3:AI3">
    <cfRule type="cellIs" dxfId="36" priority="10" operator="equal">
      <formula>$A$3</formula>
    </cfRule>
  </conditionalFormatting>
  <conditionalFormatting sqref="F7:AJ7">
    <cfRule type="containsText" dxfId="35" priority="9" operator="containsText" text="S">
      <formula>NOT(ISERROR(SEARCH("S",F7)))</formula>
    </cfRule>
  </conditionalFormatting>
  <conditionalFormatting sqref="F10:R10">
    <cfRule type="expression" dxfId="34" priority="5">
      <formula>OR(IF(F$6=1,F$6=7))</formula>
    </cfRule>
  </conditionalFormatting>
  <conditionalFormatting sqref="F10:AJ29">
    <cfRule type="containsText" dxfId="33" priority="2" operator="containsText" text="G">
      <formula>NOT(ISERROR(SEARCH("G",F10)))</formula>
    </cfRule>
    <cfRule type="containsText" dxfId="32" priority="3" operator="containsText" text="M">
      <formula>NOT(ISERROR(SEARCH("M",F10)))</formula>
    </cfRule>
    <cfRule type="containsText" dxfId="31" priority="4" operator="containsText" text="C">
      <formula>NOT(ISERROR(SEARCH("C",F10)))</formula>
    </cfRule>
  </conditionalFormatting>
  <dataValidations count="1">
    <dataValidation type="list" allowBlank="1" showInputMessage="1" showErrorMessage="1" sqref="F10:AJ29">
      <formula1>"C,M,G"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A59B93-DE9D-4684-8DB4-B19BADC9225C}">
            <xm:f>F$3=VLOOKUP($F$3,config!$L$9:$L$21,1,0)</xm:f>
            <x14:dxf>
              <fill>
                <patternFill>
                  <bgColor theme="9" tint="-0.24994659260841701"/>
                </patternFill>
              </fill>
            </x14:dxf>
          </x14:cfRule>
          <xm:sqref>F10:AJ29</xm:sqref>
        </x14:conditionalFormatting>
        <x14:conditionalFormatting xmlns:xm="http://schemas.microsoft.com/office/excel/2006/main">
          <x14:cfRule type="expression" priority="1" id="{B83540D9-4F75-4967-96A8-E0B74CA301FD}">
            <xm:f>F$3=VLOOKUP(F$3,config!$L$9:$L$21,1,0)</xm:f>
            <x14:dxf>
              <fill>
                <patternFill>
                  <bgColor theme="2" tint="-0.499984740745262"/>
                </patternFill>
              </fill>
            </x14:dxf>
          </x14:cfRule>
          <xm:sqref>F9:AJ29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opLeftCell="A10" workbookViewId="0">
      <selection sqref="A1:A3"/>
    </sheetView>
  </sheetViews>
  <sheetFormatPr baseColWidth="10" defaultRowHeight="15" x14ac:dyDescent="0.25"/>
  <cols>
    <col min="1" max="1" width="1.7109375" customWidth="1"/>
    <col min="2" max="2" width="16.5703125" customWidth="1"/>
    <col min="3" max="5" width="5.7109375" customWidth="1"/>
    <col min="6" max="36" width="3.7109375" customWidth="1"/>
  </cols>
  <sheetData>
    <row r="1" spans="1:37" ht="24.75" customHeight="1" x14ac:dyDescent="0.25">
      <c r="A1" s="2">
        <f>config!L32</f>
        <v>43800</v>
      </c>
    </row>
    <row r="2" spans="1:37" ht="12" customHeight="1" x14ac:dyDescent="0.25">
      <c r="A2" s="2">
        <f>config!M32</f>
        <v>43830</v>
      </c>
    </row>
    <row r="3" spans="1:37" ht="10.5" customHeight="1" x14ac:dyDescent="0.25">
      <c r="A3" s="9">
        <f ca="1">TODAY()</f>
        <v>43646</v>
      </c>
      <c r="F3" s="3">
        <f>A1</f>
        <v>43800</v>
      </c>
      <c r="G3" s="3">
        <f>F3+1</f>
        <v>43801</v>
      </c>
      <c r="H3" s="3">
        <f t="shared" ref="H3:AG3" si="0">G3+1</f>
        <v>43802</v>
      </c>
      <c r="I3" s="3">
        <f t="shared" si="0"/>
        <v>43803</v>
      </c>
      <c r="J3" s="3">
        <f t="shared" si="0"/>
        <v>43804</v>
      </c>
      <c r="K3" s="3">
        <f t="shared" si="0"/>
        <v>43805</v>
      </c>
      <c r="L3" s="3">
        <f t="shared" si="0"/>
        <v>43806</v>
      </c>
      <c r="M3" s="3">
        <f t="shared" si="0"/>
        <v>43807</v>
      </c>
      <c r="N3" s="3">
        <f t="shared" si="0"/>
        <v>43808</v>
      </c>
      <c r="O3" s="3">
        <f t="shared" si="0"/>
        <v>43809</v>
      </c>
      <c r="P3" s="3">
        <f t="shared" si="0"/>
        <v>43810</v>
      </c>
      <c r="Q3" s="3">
        <f t="shared" si="0"/>
        <v>43811</v>
      </c>
      <c r="R3" s="3">
        <f t="shared" si="0"/>
        <v>43812</v>
      </c>
      <c r="S3" s="3">
        <f t="shared" si="0"/>
        <v>43813</v>
      </c>
      <c r="T3" s="3">
        <f t="shared" si="0"/>
        <v>43814</v>
      </c>
      <c r="U3" s="3">
        <f t="shared" si="0"/>
        <v>43815</v>
      </c>
      <c r="V3" s="3">
        <f t="shared" si="0"/>
        <v>43816</v>
      </c>
      <c r="W3" s="3">
        <f t="shared" si="0"/>
        <v>43817</v>
      </c>
      <c r="X3" s="3">
        <f t="shared" si="0"/>
        <v>43818</v>
      </c>
      <c r="Y3" s="3">
        <f t="shared" si="0"/>
        <v>43819</v>
      </c>
      <c r="Z3" s="3">
        <f t="shared" si="0"/>
        <v>43820</v>
      </c>
      <c r="AA3" s="3">
        <f t="shared" si="0"/>
        <v>43821</v>
      </c>
      <c r="AB3" s="3">
        <f t="shared" si="0"/>
        <v>43822</v>
      </c>
      <c r="AC3" s="3">
        <f t="shared" si="0"/>
        <v>43823</v>
      </c>
      <c r="AD3" s="3">
        <f t="shared" si="0"/>
        <v>43824</v>
      </c>
      <c r="AE3" s="3">
        <f t="shared" si="0"/>
        <v>43825</v>
      </c>
      <c r="AF3" s="3">
        <f t="shared" si="0"/>
        <v>43826</v>
      </c>
      <c r="AG3" s="3">
        <f t="shared" si="0"/>
        <v>43827</v>
      </c>
      <c r="AH3" s="3">
        <f>IFERROR(IF(AG3+1&gt;$A$2,"",AG3+1),"")</f>
        <v>43828</v>
      </c>
      <c r="AI3" s="3">
        <f t="shared" ref="AI3:AJ3" si="1">IFERROR(IF(AH3+1&gt;$A$2,"",AH3+1),"")</f>
        <v>43829</v>
      </c>
      <c r="AJ3" s="3">
        <f t="shared" si="1"/>
        <v>43830</v>
      </c>
      <c r="AK3" s="1"/>
    </row>
    <row r="4" spans="1:37" ht="26.25" x14ac:dyDescent="0.4">
      <c r="A4" s="72" t="s">
        <v>39</v>
      </c>
      <c r="B4" s="72"/>
      <c r="C4" s="75" t="str">
        <f>config!C2</f>
        <v>xxxxxxxx</v>
      </c>
      <c r="D4" s="75"/>
      <c r="E4" s="75"/>
      <c r="F4" s="75"/>
      <c r="G4" s="75"/>
      <c r="K4" s="78" t="str">
        <f>TEXT(A1,"mmmmmmmmmmmm")&amp; TEXT(A1," aaaa")</f>
        <v>décembre 2019</v>
      </c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</row>
    <row r="5" spans="1:37" x14ac:dyDescent="0.25">
      <c r="A5" s="73" t="s">
        <v>40</v>
      </c>
      <c r="B5" s="73"/>
      <c r="C5" s="76" t="str">
        <f>aout!C5</f>
        <v>Mr rrrrrrrrr</v>
      </c>
      <c r="D5" s="76"/>
      <c r="E5" s="76"/>
      <c r="F5" s="76"/>
      <c r="G5" s="76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</row>
    <row r="6" spans="1:37" x14ac:dyDescent="0.25"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</row>
    <row r="7" spans="1:37" ht="20.25" customHeight="1" x14ac:dyDescent="0.25">
      <c r="D7" s="80" t="s">
        <v>41</v>
      </c>
      <c r="E7" s="80"/>
      <c r="F7" s="10" t="str">
        <f t="shared" ref="F7:AG7" si="2">IF(F9="L","S "&amp;WEEKNUM(F3),"")</f>
        <v/>
      </c>
      <c r="G7" s="10" t="str">
        <f t="shared" si="2"/>
        <v>S 49</v>
      </c>
      <c r="H7" s="10" t="str">
        <f t="shared" si="2"/>
        <v/>
      </c>
      <c r="I7" s="10" t="str">
        <f t="shared" si="2"/>
        <v/>
      </c>
      <c r="J7" s="10" t="str">
        <f t="shared" si="2"/>
        <v/>
      </c>
      <c r="K7" s="10" t="str">
        <f t="shared" si="2"/>
        <v/>
      </c>
      <c r="L7" s="10" t="str">
        <f t="shared" si="2"/>
        <v/>
      </c>
      <c r="M7" s="10" t="str">
        <f t="shared" si="2"/>
        <v/>
      </c>
      <c r="N7" s="10" t="str">
        <f t="shared" si="2"/>
        <v>S 50</v>
      </c>
      <c r="O7" s="10" t="str">
        <f t="shared" si="2"/>
        <v/>
      </c>
      <c r="P7" s="10" t="str">
        <f t="shared" si="2"/>
        <v/>
      </c>
      <c r="Q7" s="10" t="str">
        <f t="shared" si="2"/>
        <v/>
      </c>
      <c r="R7" s="10" t="str">
        <f t="shared" si="2"/>
        <v/>
      </c>
      <c r="S7" s="10" t="str">
        <f t="shared" si="2"/>
        <v/>
      </c>
      <c r="T7" s="10" t="str">
        <f t="shared" si="2"/>
        <v/>
      </c>
      <c r="U7" s="10" t="str">
        <f t="shared" si="2"/>
        <v>S 51</v>
      </c>
      <c r="V7" s="10" t="str">
        <f t="shared" si="2"/>
        <v/>
      </c>
      <c r="W7" s="10" t="str">
        <f t="shared" si="2"/>
        <v/>
      </c>
      <c r="X7" s="10" t="str">
        <f t="shared" si="2"/>
        <v/>
      </c>
      <c r="Y7" s="10" t="str">
        <f t="shared" si="2"/>
        <v/>
      </c>
      <c r="Z7" s="10" t="str">
        <f t="shared" si="2"/>
        <v/>
      </c>
      <c r="AA7" s="10" t="str">
        <f t="shared" si="2"/>
        <v/>
      </c>
      <c r="AB7" s="10" t="str">
        <f t="shared" si="2"/>
        <v>S 52</v>
      </c>
      <c r="AC7" s="10" t="str">
        <f t="shared" si="2"/>
        <v/>
      </c>
      <c r="AD7" s="10" t="str">
        <f t="shared" si="2"/>
        <v/>
      </c>
      <c r="AE7" s="10" t="str">
        <f t="shared" si="2"/>
        <v/>
      </c>
      <c r="AF7" s="10" t="str">
        <f t="shared" si="2"/>
        <v/>
      </c>
      <c r="AG7" s="10" t="str">
        <f t="shared" si="2"/>
        <v/>
      </c>
      <c r="AH7" s="10" t="str">
        <f>IFERROR(IF(AH9="L","S "&amp;WEEKNUM(AH3),""),"")</f>
        <v/>
      </c>
      <c r="AI7" s="10" t="str">
        <f t="shared" ref="AI7:AJ7" si="3">IFERROR(IF(AI9="L","S "&amp;WEEKNUM(AI3),""),"")</f>
        <v>S 53</v>
      </c>
      <c r="AJ7" s="10" t="str">
        <f t="shared" si="3"/>
        <v/>
      </c>
    </row>
    <row r="8" spans="1:37" ht="13.5" customHeight="1" thickBot="1" x14ac:dyDescent="0.3">
      <c r="F8" s="27">
        <f t="shared" ref="F8:AG8" si="4">DAY(F3)</f>
        <v>1</v>
      </c>
      <c r="G8" s="27">
        <f t="shared" si="4"/>
        <v>2</v>
      </c>
      <c r="H8" s="27">
        <f t="shared" si="4"/>
        <v>3</v>
      </c>
      <c r="I8" s="27">
        <f t="shared" si="4"/>
        <v>4</v>
      </c>
      <c r="J8" s="27">
        <f t="shared" si="4"/>
        <v>5</v>
      </c>
      <c r="K8" s="27">
        <f t="shared" si="4"/>
        <v>6</v>
      </c>
      <c r="L8" s="27">
        <f t="shared" si="4"/>
        <v>7</v>
      </c>
      <c r="M8" s="27">
        <f t="shared" si="4"/>
        <v>8</v>
      </c>
      <c r="N8" s="27">
        <f t="shared" si="4"/>
        <v>9</v>
      </c>
      <c r="O8" s="27">
        <f t="shared" si="4"/>
        <v>10</v>
      </c>
      <c r="P8" s="27">
        <f t="shared" si="4"/>
        <v>11</v>
      </c>
      <c r="Q8" s="27">
        <f t="shared" si="4"/>
        <v>12</v>
      </c>
      <c r="R8" s="27">
        <f t="shared" si="4"/>
        <v>13</v>
      </c>
      <c r="S8" s="27">
        <f t="shared" si="4"/>
        <v>14</v>
      </c>
      <c r="T8" s="27">
        <f t="shared" si="4"/>
        <v>15</v>
      </c>
      <c r="U8" s="27">
        <f t="shared" si="4"/>
        <v>16</v>
      </c>
      <c r="V8" s="27">
        <f t="shared" si="4"/>
        <v>17</v>
      </c>
      <c r="W8" s="27">
        <f t="shared" si="4"/>
        <v>18</v>
      </c>
      <c r="X8" s="27">
        <f t="shared" si="4"/>
        <v>19</v>
      </c>
      <c r="Y8" s="27">
        <f t="shared" si="4"/>
        <v>20</v>
      </c>
      <c r="Z8" s="27">
        <f t="shared" si="4"/>
        <v>21</v>
      </c>
      <c r="AA8" s="27">
        <f t="shared" si="4"/>
        <v>22</v>
      </c>
      <c r="AB8" s="27">
        <f t="shared" si="4"/>
        <v>23</v>
      </c>
      <c r="AC8" s="27">
        <f t="shared" si="4"/>
        <v>24</v>
      </c>
      <c r="AD8" s="27">
        <f t="shared" si="4"/>
        <v>25</v>
      </c>
      <c r="AE8" s="27">
        <f t="shared" si="4"/>
        <v>26</v>
      </c>
      <c r="AF8" s="27">
        <f t="shared" si="4"/>
        <v>27</v>
      </c>
      <c r="AG8" s="27">
        <f t="shared" si="4"/>
        <v>28</v>
      </c>
      <c r="AH8" s="27">
        <f>IFERROR(DAY(AH3),"")</f>
        <v>29</v>
      </c>
      <c r="AI8" s="27">
        <f>IFERROR(DAY(AI3),"")</f>
        <v>30</v>
      </c>
      <c r="AJ8" s="27">
        <f>IFERROR(DAY(AJ3),"")</f>
        <v>31</v>
      </c>
    </row>
    <row r="9" spans="1:37" ht="24.75" customHeight="1" thickBot="1" x14ac:dyDescent="0.3">
      <c r="B9" s="28" t="s">
        <v>26</v>
      </c>
      <c r="C9" s="31" t="s">
        <v>27</v>
      </c>
      <c r="D9" s="32" t="s">
        <v>28</v>
      </c>
      <c r="E9" s="33" t="s">
        <v>29</v>
      </c>
      <c r="F9" s="24" t="str">
        <f t="shared" ref="F9:AG9" si="5">CHOOSE(WEEKDAY(F3),"D","L","M","M","J","V","S")</f>
        <v>D</v>
      </c>
      <c r="G9" s="25" t="str">
        <f t="shared" si="5"/>
        <v>L</v>
      </c>
      <c r="H9" s="25" t="str">
        <f t="shared" si="5"/>
        <v>M</v>
      </c>
      <c r="I9" s="25" t="str">
        <f t="shared" si="5"/>
        <v>M</v>
      </c>
      <c r="J9" s="25" t="str">
        <f t="shared" si="5"/>
        <v>J</v>
      </c>
      <c r="K9" s="25" t="str">
        <f t="shared" si="5"/>
        <v>V</v>
      </c>
      <c r="L9" s="25" t="str">
        <f t="shared" si="5"/>
        <v>S</v>
      </c>
      <c r="M9" s="25" t="str">
        <f t="shared" si="5"/>
        <v>D</v>
      </c>
      <c r="N9" s="25" t="str">
        <f t="shared" si="5"/>
        <v>L</v>
      </c>
      <c r="O9" s="25" t="str">
        <f t="shared" si="5"/>
        <v>M</v>
      </c>
      <c r="P9" s="25" t="str">
        <f t="shared" si="5"/>
        <v>M</v>
      </c>
      <c r="Q9" s="25" t="str">
        <f t="shared" si="5"/>
        <v>J</v>
      </c>
      <c r="R9" s="25" t="str">
        <f t="shared" si="5"/>
        <v>V</v>
      </c>
      <c r="S9" s="25" t="str">
        <f t="shared" si="5"/>
        <v>S</v>
      </c>
      <c r="T9" s="25" t="str">
        <f t="shared" si="5"/>
        <v>D</v>
      </c>
      <c r="U9" s="25" t="str">
        <f t="shared" si="5"/>
        <v>L</v>
      </c>
      <c r="V9" s="25" t="str">
        <f t="shared" si="5"/>
        <v>M</v>
      </c>
      <c r="W9" s="25" t="str">
        <f t="shared" si="5"/>
        <v>M</v>
      </c>
      <c r="X9" s="25" t="str">
        <f t="shared" si="5"/>
        <v>J</v>
      </c>
      <c r="Y9" s="25" t="str">
        <f t="shared" si="5"/>
        <v>V</v>
      </c>
      <c r="Z9" s="25" t="str">
        <f t="shared" si="5"/>
        <v>S</v>
      </c>
      <c r="AA9" s="25" t="str">
        <f t="shared" si="5"/>
        <v>D</v>
      </c>
      <c r="AB9" s="25" t="str">
        <f t="shared" si="5"/>
        <v>L</v>
      </c>
      <c r="AC9" s="25" t="str">
        <f t="shared" si="5"/>
        <v>M</v>
      </c>
      <c r="AD9" s="25" t="str">
        <f t="shared" si="5"/>
        <v>M</v>
      </c>
      <c r="AE9" s="25" t="str">
        <f t="shared" si="5"/>
        <v>J</v>
      </c>
      <c r="AF9" s="25" t="str">
        <f t="shared" si="5"/>
        <v>V</v>
      </c>
      <c r="AG9" s="25" t="str">
        <f t="shared" si="5"/>
        <v>S</v>
      </c>
      <c r="AH9" s="25" t="str">
        <f>IFERROR(CHOOSE(WEEKDAY(AH3),"D","L","M","M","J","V","S"),"")</f>
        <v>D</v>
      </c>
      <c r="AI9" s="25" t="str">
        <f t="shared" ref="AI9:AJ9" si="6">IFERROR(CHOOSE(WEEKDAY(AI3),"D","L","M","M","J","V","S"),"")</f>
        <v>L</v>
      </c>
      <c r="AJ9" s="25" t="str">
        <f t="shared" si="6"/>
        <v>M</v>
      </c>
    </row>
    <row r="10" spans="1:37" x14ac:dyDescent="0.25">
      <c r="B10" s="34" t="str">
        <f>IF(config!B6&lt;&gt;"",config!B6,"")</f>
        <v>Enseignant 1</v>
      </c>
      <c r="C10" s="29">
        <f>COUNTIF(F10:AJ10,"C")</f>
        <v>0</v>
      </c>
      <c r="D10" s="29">
        <f>COUNTIF(G10:AK10,"M")</f>
        <v>0</v>
      </c>
      <c r="E10" s="29">
        <f>COUNTIF(H10:AL10,"G")</f>
        <v>0</v>
      </c>
      <c r="F10" s="36"/>
      <c r="G10" s="36"/>
      <c r="H10" s="36"/>
      <c r="I10" s="36"/>
      <c r="J10" s="36"/>
      <c r="K10" s="36"/>
      <c r="L10" s="36"/>
      <c r="M10" s="36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</row>
    <row r="11" spans="1:37" x14ac:dyDescent="0.25">
      <c r="B11" s="35" t="str">
        <f>IF(config!B7&lt;&gt;"",config!B7,"")</f>
        <v>Enseignant 2</v>
      </c>
      <c r="C11" s="30">
        <f t="shared" ref="C11:C29" si="7">COUNTIF(F11:AJ11,"C")</f>
        <v>0</v>
      </c>
      <c r="D11" s="30">
        <f t="shared" ref="D11:D29" si="8">COUNTIF(G11:AK11,"M")</f>
        <v>0</v>
      </c>
      <c r="E11" s="30">
        <f t="shared" ref="E11:E29" si="9">COUNTIF(H11:AL11,"G")</f>
        <v>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7" x14ac:dyDescent="0.25">
      <c r="B12" s="35" t="str">
        <f>IF(config!B8&lt;&gt;"",config!B8,"")</f>
        <v>enseignant 3</v>
      </c>
      <c r="C12" s="30">
        <f t="shared" si="7"/>
        <v>0</v>
      </c>
      <c r="D12" s="30">
        <f t="shared" si="8"/>
        <v>0</v>
      </c>
      <c r="E12" s="30">
        <f t="shared" si="9"/>
        <v>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7" x14ac:dyDescent="0.25">
      <c r="B13" s="35" t="str">
        <f>IF(config!B9&lt;&gt;"",config!B9,"")</f>
        <v>enseignant 4</v>
      </c>
      <c r="C13" s="30">
        <f t="shared" si="7"/>
        <v>0</v>
      </c>
      <c r="D13" s="30">
        <f t="shared" si="8"/>
        <v>0</v>
      </c>
      <c r="E13" s="30">
        <f t="shared" si="9"/>
        <v>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5" t="str">
        <f>IF(config!B10&lt;&gt;"",config!B10,"")</f>
        <v>enseignant 5</v>
      </c>
      <c r="C14" s="30">
        <f t="shared" si="7"/>
        <v>0</v>
      </c>
      <c r="D14" s="30">
        <f t="shared" si="8"/>
        <v>0</v>
      </c>
      <c r="E14" s="30">
        <f t="shared" si="9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7" x14ac:dyDescent="0.25">
      <c r="B15" s="35" t="str">
        <f>IF(config!B11&lt;&gt;"",config!B11,"")</f>
        <v>enseignant 6</v>
      </c>
      <c r="C15" s="30">
        <f t="shared" si="7"/>
        <v>0</v>
      </c>
      <c r="D15" s="30">
        <f t="shared" si="8"/>
        <v>0</v>
      </c>
      <c r="E15" s="30">
        <f t="shared" si="9"/>
        <v>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7" x14ac:dyDescent="0.25">
      <c r="B16" s="35" t="str">
        <f>IF(config!B12&lt;&gt;"",config!B12,"")</f>
        <v>enseignant 7</v>
      </c>
      <c r="C16" s="30">
        <f t="shared" si="7"/>
        <v>0</v>
      </c>
      <c r="D16" s="30">
        <f t="shared" si="8"/>
        <v>0</v>
      </c>
      <c r="E16" s="30">
        <f t="shared" si="9"/>
        <v>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2:36" x14ac:dyDescent="0.25">
      <c r="B17" s="35" t="str">
        <f>IF(config!B13&lt;&gt;"",config!B13,"")</f>
        <v>enseignant 8</v>
      </c>
      <c r="C17" s="30">
        <f t="shared" si="7"/>
        <v>0</v>
      </c>
      <c r="D17" s="30">
        <f t="shared" si="8"/>
        <v>0</v>
      </c>
      <c r="E17" s="30">
        <f t="shared" si="9"/>
        <v>0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2:36" x14ac:dyDescent="0.25">
      <c r="B18" s="35" t="str">
        <f>IF(config!B14&lt;&gt;"",config!B14,"")</f>
        <v>enseignant 9</v>
      </c>
      <c r="C18" s="30">
        <f t="shared" si="7"/>
        <v>0</v>
      </c>
      <c r="D18" s="30">
        <f t="shared" si="8"/>
        <v>0</v>
      </c>
      <c r="E18" s="30">
        <f t="shared" si="9"/>
        <v>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2:36" x14ac:dyDescent="0.25">
      <c r="B19" s="35" t="str">
        <f>IF(config!B15&lt;&gt;"",config!B15,"")</f>
        <v>enseignant 10</v>
      </c>
      <c r="C19" s="30">
        <f t="shared" si="7"/>
        <v>0</v>
      </c>
      <c r="D19" s="30">
        <f t="shared" si="8"/>
        <v>0</v>
      </c>
      <c r="E19" s="30">
        <f t="shared" si="9"/>
        <v>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2:36" x14ac:dyDescent="0.25">
      <c r="B20" s="35" t="str">
        <f>IF(config!B16&lt;&gt;"",config!B16,"")</f>
        <v>enseignant 11</v>
      </c>
      <c r="C20" s="30">
        <f t="shared" si="7"/>
        <v>0</v>
      </c>
      <c r="D20" s="30">
        <f t="shared" si="8"/>
        <v>0</v>
      </c>
      <c r="E20" s="30">
        <f t="shared" si="9"/>
        <v>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2:36" x14ac:dyDescent="0.25">
      <c r="B21" s="35" t="str">
        <f>IF(config!B17&lt;&gt;"",config!B17,"")</f>
        <v>enseignant 12</v>
      </c>
      <c r="C21" s="30">
        <f t="shared" si="7"/>
        <v>0</v>
      </c>
      <c r="D21" s="30">
        <f t="shared" si="8"/>
        <v>0</v>
      </c>
      <c r="E21" s="30">
        <f t="shared" si="9"/>
        <v>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2:36" x14ac:dyDescent="0.25">
      <c r="B22" s="35" t="str">
        <f>IF(config!B18&lt;&gt;"",config!B18,"")</f>
        <v>enseignant 13</v>
      </c>
      <c r="C22" s="30">
        <f t="shared" si="7"/>
        <v>0</v>
      </c>
      <c r="D22" s="30">
        <f t="shared" si="8"/>
        <v>0</v>
      </c>
      <c r="E22" s="30">
        <f t="shared" si="9"/>
        <v>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2:36" x14ac:dyDescent="0.25">
      <c r="B23" s="35" t="str">
        <f>IF(config!B19&lt;&gt;"",config!B19,"")</f>
        <v>enseignant 14</v>
      </c>
      <c r="C23" s="30">
        <f t="shared" si="7"/>
        <v>0</v>
      </c>
      <c r="D23" s="30">
        <f t="shared" si="8"/>
        <v>0</v>
      </c>
      <c r="E23" s="30">
        <f t="shared" si="9"/>
        <v>0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2:36" x14ac:dyDescent="0.25">
      <c r="B24" s="35" t="str">
        <f>IF(config!B20&lt;&gt;"",config!B20,"")</f>
        <v>enseignant 15</v>
      </c>
      <c r="C24" s="30">
        <f t="shared" si="7"/>
        <v>0</v>
      </c>
      <c r="D24" s="30">
        <f t="shared" si="8"/>
        <v>0</v>
      </c>
      <c r="E24" s="30">
        <f t="shared" si="9"/>
        <v>0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2:36" x14ac:dyDescent="0.25">
      <c r="B25" s="35" t="str">
        <f>IF(config!B21&lt;&gt;"",config!B21,"")</f>
        <v>enseignant 16</v>
      </c>
      <c r="C25" s="30">
        <f t="shared" si="7"/>
        <v>0</v>
      </c>
      <c r="D25" s="30">
        <f t="shared" si="8"/>
        <v>0</v>
      </c>
      <c r="E25" s="30">
        <f t="shared" si="9"/>
        <v>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2:36" x14ac:dyDescent="0.25">
      <c r="B26" s="35" t="str">
        <f>IF(config!B22&lt;&gt;"",config!B22,"")</f>
        <v>enseignant 17</v>
      </c>
      <c r="C26" s="30">
        <f t="shared" si="7"/>
        <v>0</v>
      </c>
      <c r="D26" s="30">
        <f t="shared" si="8"/>
        <v>0</v>
      </c>
      <c r="E26" s="30">
        <f t="shared" si="9"/>
        <v>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2:36" x14ac:dyDescent="0.25">
      <c r="B27" s="35" t="str">
        <f>IF(config!B23&lt;&gt;"",config!B23,"")</f>
        <v>enseignant 18</v>
      </c>
      <c r="C27" s="30">
        <f t="shared" si="7"/>
        <v>0</v>
      </c>
      <c r="D27" s="30">
        <f t="shared" si="8"/>
        <v>0</v>
      </c>
      <c r="E27" s="30">
        <f t="shared" si="9"/>
        <v>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2:36" x14ac:dyDescent="0.25">
      <c r="B28" s="35" t="str">
        <f>IF(config!B24&lt;&gt;"",config!B24,"")</f>
        <v>enseignant 19</v>
      </c>
      <c r="C28" s="30">
        <f t="shared" si="7"/>
        <v>0</v>
      </c>
      <c r="D28" s="30">
        <f t="shared" si="8"/>
        <v>0</v>
      </c>
      <c r="E28" s="30">
        <f t="shared" si="9"/>
        <v>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2:36" x14ac:dyDescent="0.25">
      <c r="B29" s="35" t="str">
        <f>IF(config!B25&lt;&gt;"",config!B25,"")</f>
        <v>enseignant 20</v>
      </c>
      <c r="C29" s="30">
        <f t="shared" si="7"/>
        <v>0</v>
      </c>
      <c r="D29" s="30">
        <f t="shared" si="8"/>
        <v>0</v>
      </c>
      <c r="E29" s="30">
        <f t="shared" si="9"/>
        <v>0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2:36" x14ac:dyDescent="0.25">
      <c r="B30" t="str">
        <f>IF(config!B27&lt;&gt;"",config!B27,"")</f>
        <v/>
      </c>
    </row>
    <row r="31" spans="2:36" x14ac:dyDescent="0.25">
      <c r="B31" t="str">
        <f>IF(config!B28&lt;&gt;"",config!B28,"")</f>
        <v/>
      </c>
      <c r="D31" s="77" t="s">
        <v>27</v>
      </c>
      <c r="E31" s="77"/>
      <c r="F31" s="11" t="s">
        <v>42</v>
      </c>
      <c r="J31" s="77" t="s">
        <v>28</v>
      </c>
      <c r="K31" s="77"/>
      <c r="L31" s="77"/>
      <c r="M31" s="12" t="s">
        <v>43</v>
      </c>
    </row>
    <row r="32" spans="2:36" x14ac:dyDescent="0.25">
      <c r="B32" t="str">
        <f>IF(config!B29&lt;&gt;"",config!B29,"")</f>
        <v/>
      </c>
      <c r="D32" s="77" t="s">
        <v>44</v>
      </c>
      <c r="E32" s="77"/>
      <c r="F32" s="13" t="s">
        <v>45</v>
      </c>
      <c r="I32" s="4"/>
      <c r="K32" s="5" t="s">
        <v>46</v>
      </c>
      <c r="L32" s="5"/>
    </row>
    <row r="33" spans="2:2" x14ac:dyDescent="0.25">
      <c r="B33" t="str">
        <f>IF(config!B30&lt;&gt;"",config!B30,"")</f>
        <v/>
      </c>
    </row>
  </sheetData>
  <mergeCells count="9">
    <mergeCell ref="D31:E31"/>
    <mergeCell ref="J31:L31"/>
    <mergeCell ref="D32:E32"/>
    <mergeCell ref="A4:B4"/>
    <mergeCell ref="C4:G4"/>
    <mergeCell ref="K4:AB6"/>
    <mergeCell ref="A5:B5"/>
    <mergeCell ref="C5:G5"/>
    <mergeCell ref="D7:E7"/>
  </mergeCells>
  <conditionalFormatting sqref="F9:AJ9">
    <cfRule type="containsText" dxfId="28" priority="7" operator="containsText" text="D">
      <formula>NOT(ISERROR(SEARCH("D",F9)))</formula>
    </cfRule>
    <cfRule type="containsText" dxfId="27" priority="8" operator="containsText" text="S">
      <formula>NOT(ISERROR(SEARCH("S",F9)))</formula>
    </cfRule>
    <cfRule type="expression" dxfId="26" priority="11">
      <formula>OR($F$3=1,$F$3=7)</formula>
    </cfRule>
  </conditionalFormatting>
  <conditionalFormatting sqref="F3:AI3">
    <cfRule type="cellIs" dxfId="25" priority="10" operator="equal">
      <formula>$A$3</formula>
    </cfRule>
  </conditionalFormatting>
  <conditionalFormatting sqref="F7:AJ7">
    <cfRule type="containsText" dxfId="24" priority="9" operator="containsText" text="S">
      <formula>NOT(ISERROR(SEARCH("S",F7)))</formula>
    </cfRule>
  </conditionalFormatting>
  <conditionalFormatting sqref="F10:R10">
    <cfRule type="expression" dxfId="23" priority="5">
      <formula>OR(IF(F$6=1,F$6=7))</formula>
    </cfRule>
  </conditionalFormatting>
  <conditionalFormatting sqref="F10:AJ29">
    <cfRule type="containsText" dxfId="22" priority="1" operator="containsText" text="G">
      <formula>NOT(ISERROR(SEARCH("G",F10)))</formula>
    </cfRule>
    <cfRule type="containsText" dxfId="21" priority="2" operator="containsText" text="M">
      <formula>NOT(ISERROR(SEARCH("M",F10)))</formula>
    </cfRule>
    <cfRule type="containsText" dxfId="20" priority="3" operator="containsText" text="C">
      <formula>NOT(ISERROR(SEARCH("C",F10)))</formula>
    </cfRule>
  </conditionalFormatting>
  <dataValidations count="1">
    <dataValidation type="list" allowBlank="1" showInputMessage="1" showErrorMessage="1" sqref="F10:AJ29">
      <formula1>"C,M,G"</formula1>
    </dataValidation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7F7EB88E-7836-46FE-BA2C-947DAB36B061}">
            <xm:f>F$3=VLOOKUP(F$3,config!$L$9:$L$21,1,0)</xm:f>
            <x14:dxf>
              <fill>
                <patternFill>
                  <bgColor theme="7" tint="0.39994506668294322"/>
                </patternFill>
              </fill>
            </x14:dxf>
          </x14:cfRule>
          <xm:sqref>F9:AJ29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config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BESSEAU</dc:creator>
  <cp:lastModifiedBy>CA</cp:lastModifiedBy>
  <cp:lastPrinted>2019-06-28T16:28:25Z</cp:lastPrinted>
  <dcterms:created xsi:type="dcterms:W3CDTF">2019-06-28T08:55:14Z</dcterms:created>
  <dcterms:modified xsi:type="dcterms:W3CDTF">2019-06-30T08:16:45Z</dcterms:modified>
</cp:coreProperties>
</file>