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5025" yWindow="-75" windowWidth="17760" windowHeight="12480" tabRatio="402" activeTab="1"/>
  </bookViews>
  <sheets>
    <sheet name="BD" sheetId="1" r:id="rId1"/>
    <sheet name="TBD" sheetId="2" r:id="rId2"/>
  </sheets>
  <definedNames>
    <definedName name="DonnéesExternes_1" localSheetId="1" hidden="1">TBD!$A$10:$G$12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3" i="2" l="1"/>
  <c r="F2" i="2"/>
  <c r="G2" i="2" l="1"/>
  <c r="E3" i="2" l="1"/>
  <c r="C3" i="2" s="1"/>
  <c r="E2" i="2"/>
  <c r="B3" i="2"/>
  <c r="D3" i="2"/>
  <c r="G3" i="2" l="1"/>
  <c r="D2" i="2"/>
  <c r="B2" i="2"/>
  <c r="C2" i="2" l="1"/>
</calcChain>
</file>

<file path=xl/connections.xml><?xml version="1.0" encoding="utf-8"?>
<connections xmlns="http://schemas.openxmlformats.org/spreadsheetml/2006/main">
  <connection id="1" name="Requête - BD" description="Connexion à la requête « BD » dans le classeur." type="5" refreshedVersion="4" background="1" saveData="1">
    <dbPr connection="provider=Microsoft.Mashup.OleDb.1;data source=$EmbeddedMashup(0585d077-da31-4962-bb16-377baa3a14b9)$;location=BD;extended properties=&quot;UEsDBBQAAgAIAMuFTk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LhU5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y4VOTwZlMZZYAwAAtgsAABMAHABGb3JtdWxhcy9TZWN0aW9uMS5tIKIYACigFAAAAAAAAAAAAAAAAAAAAAAAAAAAAK1W227aQBB9R+IfVs5DTUXdhJCoUppKubVJG5E0IPUBWdWCh2Qbe9fZS0SE+J/S3/CPddcOvmAb0qi8GLxzOXPOzLACxpIwivrJc+eg2Wg2xB3m4KHjU3SIfJDNBtKfPlN8DPrN2XQMvnOiOAcqfzB+P2Ls3m7Nhj0cwKF1fGq58+EJo1Ifu+3EecsaPIWAAuaRCYkWlg4zwCMfnAHHVEwYD06YrwJqrISdpGrPZtYRl2Tsg9VG0vhLmMp5G82sK+5xQBM84mSMDfCyRRgt+PLogsr9rmOCx2c3IEScouR1Gi0EuaUOYnn3os13hakkMlog703ZjKpgBDwJhiUgL1qMlEQIptFirPKWnj6O7c5B8XWGkgSQBQx9TGMSoSbQhFAk76IF4+RBQSlIX2Kp84gnIaPfQZmCAQShQJ5+wzGREGgVkR0Q2lqpcN5KtdXaMUpBIKHCkJNAYxOZxDcQsEdI9BX2aie08yJX6lqUsiBejV51EuUgXwMXGjP2idBoEf7FlDSUpqiPPC+BbNfUp9MMQvMAPL5DZIKGNXq7Hz9R5ftaE6DIHm6tYdh9v7/dQuALQNsV9OqBY0GJXarHLmO3rjAzTQle8xgMrPlmNnY20JHDo8Oeo54uWauDCYcCMXUN7h5mxGzkpURLDei9atC1JZouMsJdfX6JlnnEK+PoJghrXTPkl7plNX23nKmwqOYX86oe7Z6VrgEN14yrHnqkwyd2KemXREinrwJ7GGutU5eW0zmiFWpljkU1VyNs7p1OtQyl0jX91yfL9DtZ2Bt4UNEfqW0nSmj6aJGoHggJ3ldG1mjbMctFB5+3Bz8v6ISJ5U/r+bfVNgG+Eeo5F7qheZb92cDI+Ag+C8P8f9bZNMTUi7+ndVXDNcO2TBVzztQjcGmmwe5MP7TisYmHA4+lAl8vwWQHJ05OpUN6uOK4fh/vrlnIFcU+U7VR5t2Xb8zdtFqzOYTUKzprvOHWmqLdd3Yv7jvnM2emqSsZcFtvO93WRsTdf9oPMeg+8z14IdJhcbDiF9mAuhUihcCDOFdhqzPuAd+41rtGqGx9rS6DKrrLk/+qdktpmbeaDULXVZW/Uy577RUXy+Uk/b/bZVW9pT25WnZ2m3rtdWLlAlRcgHky66Ie/AVQSwECLQAUAAIACADLhU5Pmjlgf6sAAAD6AAAAEgAAAAAAAAAAAAAAAAAAAAAAQ29uZmlnL1BhY2thZ2UueG1sUEsBAi0AFAACAAgAy4VOTw/K6aukAAAA6QAAABMAAAAAAAAAAAAAAAAA9wAAAFtDb250ZW50X1R5cGVzXS54bWxQSwECLQAUAAIACADLhU5PBmUxllgDAAC2CwAAEwAAAAAAAAAAAAAAAADoAQAARm9ybXVsYXMvU2VjdGlvbjEubVBLBQYAAAAAAwADAMIAAACNBQAAAAA=&quot;" command="SELECT * FROM [BD]"/>
  </connection>
  <connection id="2" name="Requête - T_Infos" description="Connexion à la requête « T_Infos » dans le classeur." type="5" refreshedVersion="0" background="1">
    <dbPr connection="provider=Microsoft.Mashup.OleDb.1;data source=$EmbeddedMashup(0585d077-da31-4962-bb16-377baa3a14b9)$;location=T_Infos;extended properties=&quot;UEsDBBQAAgAIAMuFTk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LhU5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y4VOT6skgwXuAAAAYgEAABMAHABGb3JtdWxhcy9TZWN0aW9uMS5tIKIYACigFAAAAAAAAAAAAAAAAAAAAAAAAAAAAIWOz2rDMAzG74G8g/AuCZhCdxqUHkYobJdRaGCHUoaTKNSrbQ3ZHh0hD9Tn6IvNIfsDu0wHSUg/ffo8tkGTg91cl6s8yzN/VIwd1C+PricPazAY8gxS7Chyi2myObdoFlVkRheeiU8N0akoh/2TsrgWX6fiMO4rciExBzkr3Ij64w3BUqd7fb2IpFWrxuCiZuV8T2wrMtG6ifLF/E8Og3gAiu/IITJCcXu+K4WEMCm5aBvkUUJicNqqNkQ0Br+BoC2OY/nzf4vsyTlltL9eEv5KMaTm18l9180eir9mJYhtlTKq9gjLMs+0+0919QlQSwECLQAUAAIACADLhU5Pmjlgf6sAAAD6AAAAEgAAAAAAAAAAAAAAAAAAAAAAQ29uZmlnL1BhY2thZ2UueG1sUEsBAi0AFAACAAgAy4VOTw/K6aukAAAA6QAAABMAAAAAAAAAAAAAAAAA9wAAAFtDb250ZW50X1R5cGVzXS54bWxQSwECLQAUAAIACADLhU5PqySDBe4AAABiAQAAEwAAAAAAAAAAAAAAAADoAQAARm9ybXVsYXMvU2VjdGlvbjEubVBLBQYAAAAAAwADAMIAAAAjAwAAAAA=&quot;" command="SELECT * FROM [T_Infos]"/>
  </connection>
</connections>
</file>

<file path=xl/sharedStrings.xml><?xml version="1.0" encoding="utf-8"?>
<sst xmlns="http://schemas.openxmlformats.org/spreadsheetml/2006/main" count="94" uniqueCount="49">
  <si>
    <t>Date planifiée</t>
  </si>
  <si>
    <t>Heure fin théorique</t>
  </si>
  <si>
    <t>Statut système</t>
  </si>
  <si>
    <t>Article</t>
  </si>
  <si>
    <t>Opération</t>
  </si>
  <si>
    <t>Ressource</t>
  </si>
  <si>
    <t>Désign. opération</t>
  </si>
  <si>
    <t>Quantité d'opération</t>
  </si>
  <si>
    <t>0710</t>
  </si>
  <si>
    <t>CNFP DTRA IMPR LANC XSpr</t>
  </si>
  <si>
    <t>0310</t>
  </si>
  <si>
    <t>0610</t>
  </si>
  <si>
    <t>a-001</t>
  </si>
  <si>
    <t>b-002</t>
  </si>
  <si>
    <t>c-003</t>
  </si>
  <si>
    <t>d-004</t>
  </si>
  <si>
    <t>e-005</t>
  </si>
  <si>
    <t>f-006</t>
  </si>
  <si>
    <t>g-007</t>
  </si>
  <si>
    <t>Ordre fabrication</t>
  </si>
  <si>
    <t>629315</t>
  </si>
  <si>
    <t>629348</t>
  </si>
  <si>
    <t>629578</t>
  </si>
  <si>
    <t>629475-1</t>
  </si>
  <si>
    <t>629321</t>
  </si>
  <si>
    <t>629769</t>
  </si>
  <si>
    <t>629123</t>
  </si>
  <si>
    <t>Mach1</t>
  </si>
  <si>
    <t>m2</t>
  </si>
  <si>
    <t>Date début  exécution</t>
  </si>
  <si>
    <t>Heure début  exécution</t>
  </si>
  <si>
    <t>Temps de traitement (min)</t>
  </si>
  <si>
    <t>Date OF</t>
  </si>
  <si>
    <t>H utilisées</t>
  </si>
  <si>
    <t>Heures restantes</t>
  </si>
  <si>
    <t>H nécessaires</t>
  </si>
  <si>
    <t>Heure actuelle</t>
  </si>
  <si>
    <t>Solde</t>
  </si>
  <si>
    <t>H ouverture (2x8)</t>
  </si>
  <si>
    <t>a-002</t>
  </si>
  <si>
    <t>b-003</t>
  </si>
  <si>
    <t>c-004</t>
  </si>
  <si>
    <t>d-005</t>
  </si>
  <si>
    <t>629475-4</t>
  </si>
  <si>
    <t>629377</t>
  </si>
  <si>
    <t>629780</t>
  </si>
  <si>
    <t>629168</t>
  </si>
  <si>
    <t>T_Infos.H ouverture (2x8)</t>
  </si>
  <si>
    <t>T_Infos.Heure actuelle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</si>
</sst>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70" formatCode="[$-F400]h:mm:ss\ AM/PM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rgb="FF303030"/>
      <name val="Calibri"/>
      <family val="2"/>
      <scheme val="minor"/>
    </font>
    <font>
      <b/>
      <sz val="10"/>
      <name val="Arial"/>
      <family val="2"/>
    </font>
    <font>
      <u/>
      <sz val="10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43" fontId="7" fillId="0" borderId="0" applyFont="0" applyFill="0" applyBorder="0" applyAlignment="0" applyProtection="0"/>
  </cellStyleXfs>
  <cellXfs count="42">
    <xf numFmtId="0" fontId="0" fillId="0" borderId="0" xfId="0"/>
    <xf numFmtId="14" fontId="1" fillId="3" borderId="1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14" fontId="0" fillId="4" borderId="4" xfId="0" applyNumberFormat="1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1" fontId="4" fillId="4" borderId="4" xfId="0" applyNumberFormat="1" applyFont="1" applyFill="1" applyBorder="1" applyAlignment="1">
      <alignment horizontal="center" vertical="center"/>
    </xf>
    <xf numFmtId="2" fontId="0" fillId="4" borderId="4" xfId="0" applyNumberFormat="1" applyFont="1" applyFill="1" applyBorder="1" applyAlignment="1">
      <alignment horizontal="center" vertical="center"/>
    </xf>
    <xf numFmtId="1" fontId="0" fillId="4" borderId="4" xfId="0" applyNumberFormat="1" applyFont="1" applyFill="1" applyBorder="1" applyAlignment="1">
      <alignment horizontal="center" vertical="center"/>
    </xf>
    <xf numFmtId="20" fontId="0" fillId="4" borderId="4" xfId="0" applyNumberFormat="1" applyFont="1" applyFill="1" applyBorder="1" applyAlignment="1">
      <alignment horizontal="center" vertical="center"/>
    </xf>
    <xf numFmtId="49" fontId="2" fillId="0" borderId="4" xfId="1" applyNumberFormat="1" applyBorder="1"/>
    <xf numFmtId="0" fontId="2" fillId="0" borderId="4" xfId="1" applyBorder="1"/>
    <xf numFmtId="14" fontId="2" fillId="0" borderId="4" xfId="1" applyNumberFormat="1" applyBorder="1"/>
    <xf numFmtId="21" fontId="2" fillId="0" borderId="4" xfId="1" applyNumberFormat="1" applyBorder="1"/>
    <xf numFmtId="14" fontId="5" fillId="0" borderId="4" xfId="1" applyNumberFormat="1" applyFont="1" applyBorder="1"/>
    <xf numFmtId="14" fontId="6" fillId="0" borderId="4" xfId="1" applyNumberFormat="1" applyFont="1" applyBorder="1"/>
    <xf numFmtId="49" fontId="2" fillId="0" borderId="5" xfId="1" applyNumberFormat="1" applyBorder="1"/>
    <xf numFmtId="0" fontId="2" fillId="0" borderId="6" xfId="1" applyBorder="1"/>
    <xf numFmtId="0" fontId="3" fillId="2" borderId="7" xfId="1" applyFont="1" applyFill="1" applyBorder="1" applyAlignment="1">
      <alignment wrapText="1"/>
    </xf>
    <xf numFmtId="0" fontId="3" fillId="2" borderId="8" xfId="1" applyFont="1" applyFill="1" applyBorder="1" applyAlignment="1">
      <alignment wrapText="1"/>
    </xf>
    <xf numFmtId="0" fontId="3" fillId="2" borderId="9" xfId="1" applyFont="1" applyFill="1" applyBorder="1" applyAlignment="1">
      <alignment wrapText="1"/>
    </xf>
    <xf numFmtId="49" fontId="2" fillId="0" borderId="10" xfId="1" applyNumberFormat="1" applyBorder="1"/>
    <xf numFmtId="49" fontId="2" fillId="0" borderId="11" xfId="1" applyNumberFormat="1" applyBorder="1"/>
    <xf numFmtId="0" fontId="2" fillId="0" borderId="11" xfId="1" applyBorder="1"/>
    <xf numFmtId="14" fontId="5" fillId="0" borderId="11" xfId="1" applyNumberFormat="1" applyFont="1" applyBorder="1"/>
    <xf numFmtId="21" fontId="2" fillId="0" borderId="11" xfId="1" applyNumberFormat="1" applyBorder="1"/>
    <xf numFmtId="14" fontId="6" fillId="0" borderId="11" xfId="1" applyNumberFormat="1" applyFont="1" applyBorder="1"/>
    <xf numFmtId="0" fontId="2" fillId="0" borderId="12" xfId="1" applyBorder="1"/>
    <xf numFmtId="1" fontId="0" fillId="5" borderId="4" xfId="0" applyNumberFormat="1" applyFont="1" applyFill="1" applyBorder="1" applyAlignment="1">
      <alignment horizontal="center" vertical="center"/>
    </xf>
    <xf numFmtId="20" fontId="0" fillId="5" borderId="4" xfId="0" applyNumberFormat="1" applyFont="1" applyFill="1" applyBorder="1" applyAlignment="1">
      <alignment horizontal="center" vertical="center"/>
    </xf>
    <xf numFmtId="1" fontId="0" fillId="0" borderId="0" xfId="0" applyNumberFormat="1"/>
    <xf numFmtId="0" fontId="0" fillId="0" borderId="0" xfId="0" applyAlignment="1">
      <alignment vertical="center"/>
    </xf>
    <xf numFmtId="1" fontId="0" fillId="0" borderId="0" xfId="0" applyNumberFormat="1" applyAlignment="1">
      <alignment vertical="center"/>
    </xf>
    <xf numFmtId="170" fontId="0" fillId="0" borderId="0" xfId="0" applyNumberFormat="1" applyAlignment="1">
      <alignment vertical="center"/>
    </xf>
    <xf numFmtId="21" fontId="2" fillId="5" borderId="4" xfId="1" applyNumberFormat="1" applyFill="1" applyBorder="1"/>
    <xf numFmtId="0" fontId="0" fillId="0" borderId="0" xfId="0" quotePrefix="1"/>
    <xf numFmtId="0" fontId="3" fillId="0" borderId="13" xfId="1" applyFont="1" applyFill="1" applyBorder="1" applyAlignment="1">
      <alignment wrapText="1"/>
    </xf>
    <xf numFmtId="0" fontId="2" fillId="0" borderId="0" xfId="1" applyFill="1" applyBorder="1"/>
    <xf numFmtId="0" fontId="0" fillId="0" borderId="0" xfId="0" applyFill="1" applyBorder="1"/>
    <xf numFmtId="20" fontId="0" fillId="0" borderId="0" xfId="0" applyNumberFormat="1"/>
    <xf numFmtId="43" fontId="0" fillId="0" borderId="0" xfId="2" applyFont="1"/>
    <xf numFmtId="14" fontId="0" fillId="0" borderId="0" xfId="0" applyNumberFormat="1"/>
  </cellXfs>
  <cellStyles count="3">
    <cellStyle name="Milliers" xfId="2" builtinId="3"/>
    <cellStyle name="Normal" xfId="0" builtinId="0"/>
    <cellStyle name="Normal_données" xfId="1"/>
  </cellStyles>
  <dxfs count="31">
    <dxf>
      <numFmt numFmtId="1" formatCode="0"/>
    </dxf>
    <dxf>
      <numFmt numFmtId="25" formatCode="hh:mm"/>
    </dxf>
    <dxf>
      <numFmt numFmtId="1" formatCode="0"/>
    </dxf>
    <dxf>
      <numFmt numFmtId="1" formatCode="0"/>
    </dxf>
    <dxf>
      <numFmt numFmtId="19" formatCode="dd/mm/yyyy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70" formatCode="[$-F400]h:mm:ss\ AM/PM"/>
      <alignment horizontal="general" vertical="center" textRotation="0" wrapText="0" indent="0" justifyLastLine="0" shrinkToFit="0" readingOrder="0"/>
    </dxf>
    <dxf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64"/>
          <bgColor indexed="23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6" formatCode="hh:mm:ss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auto="1"/>
        <name val="Arial"/>
        <scheme val="none"/>
      </font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6" formatCode="hh:mm:ss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2" defaultTableStyle="TableStyleMedium2" defaultPivotStyle="PivotStyleLight16">
    <tableStyle name="TableStyleQueryPreview" pivot="0" count="3">
      <tableStyleElement type="wholeTable" dxfId="10"/>
      <tableStyleElement type="headerRow" dxfId="9"/>
      <tableStyleElement type="firstRowStripe" dxfId="8"/>
    </tableStyle>
    <tableStyle name="TableStyleQueryResult" pivot="0" count="3">
      <tableStyleElement type="wholeTable" dxfId="7"/>
      <tableStyleElement type="headerRow" dxfId="6"/>
      <tableStyleElement type="firstRow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6960699105365E-2"/>
          <c:y val="4.2328035915505123E-2"/>
          <c:w val="0.92485585924494196"/>
          <c:h val="0.81834620192262686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TBD!$G$10</c:f>
              <c:strCache>
                <c:ptCount val="1"/>
                <c:pt idx="0">
                  <c:v>Solde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TBD!$A$2:$A$6</c:f>
              <c:numCache>
                <c:formatCode>m/d/yyyy</c:formatCode>
                <c:ptCount val="5"/>
                <c:pt idx="0">
                  <c:v>43745</c:v>
                </c:pt>
                <c:pt idx="1">
                  <c:v>43746</c:v>
                </c:pt>
              </c:numCache>
            </c:numRef>
          </c:cat>
          <c:val>
            <c:numRef>
              <c:f>TBD!$G$11:$G$12</c:f>
              <c:numCache>
                <c:formatCode>0</c:formatCode>
                <c:ptCount val="2"/>
                <c:pt idx="0">
                  <c:v>185.14333333333332</c:v>
                </c:pt>
                <c:pt idx="1">
                  <c:v>191.55528333333331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D4D-4E2F-89C5-1311EB4ADDC0}"/>
            </c:ext>
          </c:extLst>
        </c:ser>
        <c:ser>
          <c:idx val="1"/>
          <c:order val="1"/>
          <c:tx>
            <c:strRef>
              <c:f>TBD!$D$10</c:f>
              <c:strCache>
                <c:ptCount val="1"/>
                <c:pt idx="0">
                  <c:v>H nécessaires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TBD!$A$2:$A$6</c:f>
              <c:numCache>
                <c:formatCode>m/d/yyyy</c:formatCode>
                <c:ptCount val="5"/>
                <c:pt idx="0">
                  <c:v>43745</c:v>
                </c:pt>
                <c:pt idx="1">
                  <c:v>43746</c:v>
                </c:pt>
              </c:numCache>
            </c:numRef>
          </c:cat>
          <c:val>
            <c:numRef>
              <c:f>TBD!$D$11:$D$12</c:f>
              <c:numCache>
                <c:formatCode>0</c:formatCode>
                <c:ptCount val="2"/>
                <c:pt idx="0">
                  <c:v>3.06</c:v>
                </c:pt>
                <c:pt idx="1">
                  <c:v>3.06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D4D-4E2F-89C5-1311EB4ADDC0}"/>
            </c:ext>
          </c:extLst>
        </c:ser>
        <c:ser>
          <c:idx val="2"/>
          <c:order val="2"/>
          <c:tx>
            <c:strRef>
              <c:f>TBD!$B$10</c:f>
              <c:strCache>
                <c:ptCount val="1"/>
                <c:pt idx="0">
                  <c:v>H utilisées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TBD!$A$2:$A$6</c:f>
              <c:numCache>
                <c:formatCode>m/d/yyyy</c:formatCode>
                <c:ptCount val="5"/>
                <c:pt idx="0">
                  <c:v>43745</c:v>
                </c:pt>
                <c:pt idx="1">
                  <c:v>43746</c:v>
                </c:pt>
              </c:numCache>
            </c:numRef>
          </c:cat>
          <c:val>
            <c:numRef>
              <c:f>TBD!$B$11:$B$12</c:f>
              <c:numCache>
                <c:formatCode>General</c:formatCode>
                <c:ptCount val="2"/>
                <c:pt idx="0">
                  <c:v>17.63</c:v>
                </c:pt>
                <c:pt idx="1">
                  <c:v>11.21805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D4D-4E2F-89C5-1311EB4ADD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42449536"/>
        <c:axId val="44049536"/>
      </c:barChart>
      <c:scatterChart>
        <c:scatterStyle val="lineMarker"/>
        <c:varyColors val="0"/>
        <c:ser>
          <c:idx val="3"/>
          <c:order val="3"/>
          <c:tx>
            <c:strRef>
              <c:f>TBD!$E$10</c:f>
              <c:strCache>
                <c:ptCount val="1"/>
                <c:pt idx="0">
                  <c:v>T_Infos.H ouverture (2x8)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noFill/>
              </a:ln>
              <a:effectLst/>
            </c:spPr>
          </c:marker>
          <c:xVal>
            <c:numRef>
              <c:f>TBD!$A$11:$A$12</c:f>
              <c:numCache>
                <c:formatCode>m/d/yyyy</c:formatCode>
                <c:ptCount val="2"/>
                <c:pt idx="0">
                  <c:v>43745</c:v>
                </c:pt>
                <c:pt idx="1">
                  <c:v>43746</c:v>
                </c:pt>
              </c:numCache>
            </c:numRef>
          </c:xVal>
          <c:yVal>
            <c:numRef>
              <c:f>TBD!$E$11:$E$12</c:f>
              <c:numCache>
                <c:formatCode>0</c:formatCode>
                <c:ptCount val="2"/>
                <c:pt idx="0">
                  <c:v>205.83333333333331</c:v>
                </c:pt>
                <c:pt idx="1">
                  <c:v>205.83333333333331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7D4D-4E2F-89C5-1311EB4ADD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827072"/>
        <c:axId val="44672512"/>
      </c:scatterChart>
      <c:dateAx>
        <c:axId val="4244953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049536"/>
        <c:crosses val="autoZero"/>
        <c:auto val="1"/>
        <c:lblOffset val="100"/>
        <c:baseTimeUnit val="days"/>
      </c:dateAx>
      <c:valAx>
        <c:axId val="44049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49536"/>
        <c:crosses val="autoZero"/>
        <c:crossBetween val="between"/>
      </c:valAx>
      <c:valAx>
        <c:axId val="44672512"/>
        <c:scaling>
          <c:orientation val="minMax"/>
        </c:scaling>
        <c:delete val="1"/>
        <c:axPos val="r"/>
        <c:numFmt formatCode="0" sourceLinked="1"/>
        <c:majorTickMark val="out"/>
        <c:minorTickMark val="none"/>
        <c:tickLblPos val="nextTo"/>
        <c:crossAx val="73827072"/>
        <c:crosses val="max"/>
        <c:crossBetween val="midCat"/>
      </c:valAx>
      <c:valAx>
        <c:axId val="73827072"/>
        <c:scaling>
          <c:orientation val="minMax"/>
        </c:scaling>
        <c:delete val="1"/>
        <c:axPos val="t"/>
        <c:numFmt formatCode="m/d/yyyy" sourceLinked="1"/>
        <c:majorTickMark val="out"/>
        <c:minorTickMark val="none"/>
        <c:tickLblPos val="nextTo"/>
        <c:crossAx val="44672512"/>
        <c:crosses val="max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697440</xdr:colOff>
      <xdr:row>8</xdr:row>
      <xdr:rowOff>47095</xdr:rowOff>
    </xdr:from>
    <xdr:to>
      <xdr:col>15</xdr:col>
      <xdr:colOff>383115</xdr:colOff>
      <xdr:row>29</xdr:row>
      <xdr:rowOff>105833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2528A42E-90B8-4DB7-94D7-B22BD58A132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443199</xdr:colOff>
      <xdr:row>0</xdr:row>
      <xdr:rowOff>365933</xdr:rowOff>
    </xdr:from>
    <xdr:to>
      <xdr:col>8</xdr:col>
      <xdr:colOff>640801</xdr:colOff>
      <xdr:row>1</xdr:row>
      <xdr:rowOff>153023</xdr:rowOff>
    </xdr:to>
    <xdr:sp macro="" textlink="">
      <xdr:nvSpPr>
        <xdr:cNvPr id="4" name="Flèche : courbe vers le bas 3">
          <a:extLst>
            <a:ext uri="{FF2B5EF4-FFF2-40B4-BE49-F238E27FC236}">
              <a16:creationId xmlns:a16="http://schemas.microsoft.com/office/drawing/2014/main" xmlns="" id="{FDB2282B-C7D3-4E99-86D7-F5725B0EE634}"/>
            </a:ext>
          </a:extLst>
        </xdr:cNvPr>
        <xdr:cNvSpPr/>
      </xdr:nvSpPr>
      <xdr:spPr>
        <a:xfrm rot="698000">
          <a:off x="5777199" y="365933"/>
          <a:ext cx="959602" cy="358590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381000</xdr:colOff>
      <xdr:row>2</xdr:row>
      <xdr:rowOff>76200</xdr:rowOff>
    </xdr:from>
    <xdr:to>
      <xdr:col>13</xdr:col>
      <xdr:colOff>400050</xdr:colOff>
      <xdr:row>6</xdr:row>
      <xdr:rowOff>47625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2DFE7593-2CFE-4971-9D76-85E855597F60}"/>
            </a:ext>
          </a:extLst>
        </xdr:cNvPr>
        <xdr:cNvSpPr txBox="1"/>
      </xdr:nvSpPr>
      <xdr:spPr>
        <a:xfrm>
          <a:off x="6477000" y="838200"/>
          <a:ext cx="3829050" cy="733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/>
            <a:t>Pouvoir</a:t>
          </a:r>
          <a:r>
            <a:rPr lang="fr-CH" sz="1100" baseline="0"/>
            <a:t> mettre à jour ce tableau avec les données du 8.10 et incrémenter automatiquement dans le graphique ci-dessous sans écraser les données du 7.10</a:t>
          </a:r>
          <a:endParaRPr lang="fr-CH" sz="1100"/>
        </a:p>
      </xdr:txBody>
    </xdr:sp>
    <xdr:clientData/>
  </xdr:twoCellAnchor>
  <xdr:twoCellAnchor>
    <xdr:from>
      <xdr:col>13</xdr:col>
      <xdr:colOff>705606</xdr:colOff>
      <xdr:row>3</xdr:row>
      <xdr:rowOff>17802</xdr:rowOff>
    </xdr:from>
    <xdr:to>
      <xdr:col>14</xdr:col>
      <xdr:colOff>302196</xdr:colOff>
      <xdr:row>8</xdr:row>
      <xdr:rowOff>24904</xdr:rowOff>
    </xdr:to>
    <xdr:sp macro="" textlink="">
      <xdr:nvSpPr>
        <xdr:cNvPr id="6" name="Flèche : courbe vers le bas 5">
          <a:extLst>
            <a:ext uri="{FF2B5EF4-FFF2-40B4-BE49-F238E27FC236}">
              <a16:creationId xmlns:a16="http://schemas.microsoft.com/office/drawing/2014/main" xmlns="" id="{CA80BCA7-B76B-4E43-805D-49F771734659}"/>
            </a:ext>
          </a:extLst>
        </xdr:cNvPr>
        <xdr:cNvSpPr/>
      </xdr:nvSpPr>
      <xdr:spPr>
        <a:xfrm rot="2830582">
          <a:off x="10311100" y="1270808"/>
          <a:ext cx="959602" cy="358590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>
            <a:solidFill>
              <a:schemeClr val="tx1"/>
            </a:solidFill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8">
    <queryTableFields count="7">
      <queryTableField id="1" name="Date OF" tableColumnId="1"/>
      <queryTableField id="2" name="H utilisées" tableColumnId="2"/>
      <queryTableField id="3" name="Heures restantes" tableColumnId="3"/>
      <queryTableField id="4" name="H nécessaires" tableColumnId="4"/>
      <queryTableField id="5" name="T_Infos.H ouverture (2x8)" tableColumnId="5"/>
      <queryTableField id="6" name="T_Infos.Heure actuelle" tableColumnId="6"/>
      <queryTableField id="7" name="Solde" tableColumnId="7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BD" displayName="BD" ref="A1:L12" totalsRowShown="0" headerRowDxfId="15" headerRowBorderDxfId="29" tableBorderDxfId="30" totalsRowBorderDxfId="28" headerRowCellStyle="Normal_données" dataCellStyle="Normal_données">
  <tableColumns count="12">
    <tableColumn id="1" name="Article" dataDxfId="27" dataCellStyle="Normal_données"/>
    <tableColumn id="2" name="Ordre fabrication" dataDxfId="26" dataCellStyle="Normal_données"/>
    <tableColumn id="3" name="Opération" dataDxfId="25" dataCellStyle="Normal_données"/>
    <tableColumn id="4" name="Ressource" dataDxfId="24" dataCellStyle="Normal_données"/>
    <tableColumn id="5" name="Désign. opération" dataDxfId="23" dataCellStyle="Normal_données"/>
    <tableColumn id="6" name="Quantité d'opération" dataDxfId="22" dataCellStyle="Normal_données"/>
    <tableColumn id="7" name="Date début  exécution" dataDxfId="21" dataCellStyle="Normal_données"/>
    <tableColumn id="8" name="Heure début  exécution" dataDxfId="20" dataCellStyle="Normal_données"/>
    <tableColumn id="9" name="Date planifiée" dataDxfId="19" dataCellStyle="Normal_données"/>
    <tableColumn id="10" name="Heure fin théorique" dataDxfId="18" dataCellStyle="Normal_données"/>
    <tableColumn id="11" name="Statut système" dataDxfId="17" dataCellStyle="Normal_données"/>
    <tableColumn id="12" name="Temps de traitement (min)" dataDxfId="16" dataCellStyle="Normal_donnée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_Infos" displayName="T_Infos" ref="N1:O2" totalsRowShown="0" headerRowDxfId="11" dataDxfId="12">
  <autoFilter ref="N1:O2"/>
  <tableColumns count="2">
    <tableColumn id="1" name="H ouverture (2x8)" dataDxfId="14"/>
    <tableColumn id="2" name="Heure actuelle" dataDxfId="13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Tableau_DonnéesExternes_1" displayName="Tableau_DonnéesExternes_1" ref="A10:G12" tableType="queryTable" totalsRowShown="0">
  <autoFilter ref="A10:G12"/>
  <tableColumns count="7">
    <tableColumn id="1" uniqueName="1" name="Date OF" queryTableFieldId="1" dataDxfId="4"/>
    <tableColumn id="2" uniqueName="2" name="H utilisées" queryTableFieldId="2"/>
    <tableColumn id="3" uniqueName="3" name="Heures restantes" queryTableFieldId="3"/>
    <tableColumn id="4" uniqueName="4" name="H nécessaires" queryTableFieldId="4" dataDxfId="3"/>
    <tableColumn id="5" uniqueName="5" name="T_Infos.H ouverture (2x8)" queryTableFieldId="5" dataDxfId="2"/>
    <tableColumn id="6" uniqueName="6" name="T_Infos.Heure actuelle" queryTableFieldId="6" dataDxfId="1"/>
    <tableColumn id="7" uniqueName="7" name="Solde" queryTableFieldId="7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workbookViewId="0">
      <selection activeCell="G13" sqref="G13"/>
    </sheetView>
  </sheetViews>
  <sheetFormatPr baseColWidth="10" defaultRowHeight="15" x14ac:dyDescent="0.25"/>
  <cols>
    <col min="1" max="1" width="8.42578125" customWidth="1"/>
    <col min="2" max="4" width="15.28515625" customWidth="1"/>
    <col min="5" max="5" width="9.85546875" customWidth="1"/>
    <col min="6" max="6" width="11.140625" customWidth="1"/>
    <col min="7" max="7" width="12.42578125" customWidth="1"/>
    <col min="8" max="8" width="12.140625" bestFit="1" customWidth="1"/>
    <col min="9" max="9" width="13.7109375" bestFit="1" customWidth="1"/>
    <col min="10" max="10" width="9.7109375" bestFit="1" customWidth="1"/>
    <col min="11" max="11" width="15.28515625" customWidth="1"/>
    <col min="12" max="12" width="10.28515625" bestFit="1" customWidth="1"/>
    <col min="13" max="13" width="11.42578125" style="38"/>
    <col min="14" max="14" width="18.5703125" customWidth="1"/>
    <col min="15" max="15" width="16.140625" customWidth="1"/>
  </cols>
  <sheetData>
    <row r="1" spans="1:15" ht="39" x14ac:dyDescent="0.25">
      <c r="A1" s="18" t="s">
        <v>3</v>
      </c>
      <c r="B1" s="19" t="s">
        <v>19</v>
      </c>
      <c r="C1" s="19" t="s">
        <v>4</v>
      </c>
      <c r="D1" s="19" t="s">
        <v>5</v>
      </c>
      <c r="E1" s="19" t="s">
        <v>6</v>
      </c>
      <c r="F1" s="19" t="s">
        <v>7</v>
      </c>
      <c r="G1" s="19" t="s">
        <v>29</v>
      </c>
      <c r="H1" s="19" t="s">
        <v>30</v>
      </c>
      <c r="I1" s="19" t="s">
        <v>0</v>
      </c>
      <c r="J1" s="19" t="s">
        <v>1</v>
      </c>
      <c r="K1" s="19" t="s">
        <v>2</v>
      </c>
      <c r="L1" s="20" t="s">
        <v>31</v>
      </c>
      <c r="M1" s="36"/>
      <c r="N1" s="31" t="s">
        <v>38</v>
      </c>
      <c r="O1" s="31" t="s">
        <v>36</v>
      </c>
    </row>
    <row r="2" spans="1:15" x14ac:dyDescent="0.25">
      <c r="A2" s="16" t="s">
        <v>12</v>
      </c>
      <c r="B2" s="10" t="s">
        <v>20</v>
      </c>
      <c r="C2" s="10" t="s">
        <v>8</v>
      </c>
      <c r="D2" s="10" t="s">
        <v>27</v>
      </c>
      <c r="E2" s="10" t="s">
        <v>28</v>
      </c>
      <c r="F2" s="11">
        <v>419</v>
      </c>
      <c r="G2" s="12">
        <v>43745</v>
      </c>
      <c r="H2" s="13">
        <v>0.50388888888888894</v>
      </c>
      <c r="I2" s="12">
        <v>43745</v>
      </c>
      <c r="J2" s="34">
        <v>0</v>
      </c>
      <c r="K2" s="10" t="s">
        <v>9</v>
      </c>
      <c r="L2" s="17">
        <v>201.11699999999999</v>
      </c>
      <c r="M2" s="37"/>
      <c r="N2" s="32">
        <v>205.83333333333331</v>
      </c>
      <c r="O2" s="33">
        <v>0.63055555555555554</v>
      </c>
    </row>
    <row r="3" spans="1:15" x14ac:dyDescent="0.25">
      <c r="A3" s="16" t="s">
        <v>13</v>
      </c>
      <c r="B3" s="10" t="s">
        <v>21</v>
      </c>
      <c r="C3" s="10" t="s">
        <v>10</v>
      </c>
      <c r="D3" s="10" t="s">
        <v>27</v>
      </c>
      <c r="E3" s="10" t="s">
        <v>28</v>
      </c>
      <c r="F3" s="11">
        <v>510</v>
      </c>
      <c r="G3" s="12">
        <v>43745</v>
      </c>
      <c r="H3" s="13">
        <v>0.46362268518518518</v>
      </c>
      <c r="I3" s="12">
        <v>43745</v>
      </c>
      <c r="J3" s="13">
        <v>0.79563657407407407</v>
      </c>
      <c r="K3" s="10" t="s">
        <v>9</v>
      </c>
      <c r="L3" s="17">
        <v>183.6</v>
      </c>
      <c r="M3" s="37"/>
    </row>
    <row r="4" spans="1:15" x14ac:dyDescent="0.25">
      <c r="A4" s="16" t="s">
        <v>14</v>
      </c>
      <c r="B4" s="10" t="s">
        <v>22</v>
      </c>
      <c r="C4" s="10" t="s">
        <v>10</v>
      </c>
      <c r="D4" s="10" t="s">
        <v>27</v>
      </c>
      <c r="E4" s="10" t="s">
        <v>28</v>
      </c>
      <c r="F4" s="11">
        <v>510</v>
      </c>
      <c r="G4" s="12">
        <v>43745</v>
      </c>
      <c r="H4" s="13">
        <v>0.42471064814814818</v>
      </c>
      <c r="I4" s="12">
        <v>43745</v>
      </c>
      <c r="J4" s="13">
        <v>0.79563657407407407</v>
      </c>
      <c r="K4" s="10" t="s">
        <v>9</v>
      </c>
      <c r="L4" s="17">
        <v>183.6</v>
      </c>
      <c r="M4" s="37"/>
    </row>
    <row r="5" spans="1:15" x14ac:dyDescent="0.25">
      <c r="A5" s="16" t="s">
        <v>15</v>
      </c>
      <c r="B5" s="10" t="s">
        <v>23</v>
      </c>
      <c r="C5" s="10" t="s">
        <v>10</v>
      </c>
      <c r="D5" s="10" t="s">
        <v>27</v>
      </c>
      <c r="E5" s="10" t="s">
        <v>28</v>
      </c>
      <c r="F5" s="11">
        <v>510</v>
      </c>
      <c r="G5" s="12"/>
      <c r="H5" s="13"/>
      <c r="I5" s="12">
        <v>43745</v>
      </c>
      <c r="J5" s="13">
        <v>0.79563657407407407</v>
      </c>
      <c r="K5" s="10" t="s">
        <v>9</v>
      </c>
      <c r="L5" s="17">
        <v>183.6</v>
      </c>
      <c r="M5" s="37"/>
    </row>
    <row r="6" spans="1:15" x14ac:dyDescent="0.25">
      <c r="A6" s="16" t="s">
        <v>16</v>
      </c>
      <c r="B6" s="10" t="s">
        <v>24</v>
      </c>
      <c r="C6" s="10" t="s">
        <v>8</v>
      </c>
      <c r="D6" s="10" t="s">
        <v>27</v>
      </c>
      <c r="E6" s="10" t="s">
        <v>28</v>
      </c>
      <c r="F6" s="11">
        <v>421.5</v>
      </c>
      <c r="G6" s="12">
        <v>43745</v>
      </c>
      <c r="H6" s="13">
        <v>0.51015046296296296</v>
      </c>
      <c r="I6" s="12">
        <v>43746</v>
      </c>
      <c r="J6" s="34">
        <v>0</v>
      </c>
      <c r="K6" s="10" t="s">
        <v>9</v>
      </c>
      <c r="L6" s="17">
        <v>134.88300000000001</v>
      </c>
      <c r="M6" s="37"/>
    </row>
    <row r="7" spans="1:15" x14ac:dyDescent="0.25">
      <c r="A7" s="16" t="s">
        <v>17</v>
      </c>
      <c r="B7" s="10" t="s">
        <v>25</v>
      </c>
      <c r="C7" s="10" t="s">
        <v>11</v>
      </c>
      <c r="D7" s="10" t="s">
        <v>27</v>
      </c>
      <c r="E7" s="10" t="s">
        <v>28</v>
      </c>
      <c r="F7" s="11">
        <v>475</v>
      </c>
      <c r="G7" s="12">
        <v>43745</v>
      </c>
      <c r="H7" s="13">
        <v>0.5034953703703704</v>
      </c>
      <c r="I7" s="12">
        <v>43746</v>
      </c>
      <c r="J7" s="13">
        <v>0.76222222222222225</v>
      </c>
      <c r="K7" s="10" t="s">
        <v>9</v>
      </c>
      <c r="L7" s="17">
        <v>171</v>
      </c>
      <c r="M7" s="37"/>
    </row>
    <row r="8" spans="1:15" x14ac:dyDescent="0.25">
      <c r="A8" s="16" t="s">
        <v>18</v>
      </c>
      <c r="B8" s="10" t="s">
        <v>26</v>
      </c>
      <c r="C8" s="10" t="s">
        <v>10</v>
      </c>
      <c r="D8" s="10" t="s">
        <v>27</v>
      </c>
      <c r="E8" s="10" t="s">
        <v>28</v>
      </c>
      <c r="F8" s="11">
        <v>510</v>
      </c>
      <c r="G8" s="12">
        <v>43745</v>
      </c>
      <c r="H8" s="13">
        <v>0.47489583333333335</v>
      </c>
      <c r="I8" s="12">
        <v>43746</v>
      </c>
      <c r="J8" s="13">
        <v>0.79563657407407407</v>
      </c>
      <c r="K8" s="10" t="s">
        <v>9</v>
      </c>
      <c r="L8" s="17">
        <v>183.6</v>
      </c>
      <c r="M8" s="37"/>
    </row>
    <row r="9" spans="1:15" x14ac:dyDescent="0.25">
      <c r="A9" s="16" t="s">
        <v>39</v>
      </c>
      <c r="B9" s="10" t="s">
        <v>43</v>
      </c>
      <c r="C9" s="10" t="s">
        <v>10</v>
      </c>
      <c r="D9" s="10" t="s">
        <v>27</v>
      </c>
      <c r="E9" s="10" t="s">
        <v>28</v>
      </c>
      <c r="F9" s="11">
        <v>510</v>
      </c>
      <c r="G9" s="14">
        <v>43746</v>
      </c>
      <c r="H9" s="13"/>
      <c r="I9" s="12">
        <v>43745</v>
      </c>
      <c r="J9" s="13">
        <v>0.79563657407407407</v>
      </c>
      <c r="K9" s="10" t="s">
        <v>9</v>
      </c>
      <c r="L9" s="17">
        <v>183.6</v>
      </c>
      <c r="M9" s="37"/>
    </row>
    <row r="10" spans="1:15" x14ac:dyDescent="0.25">
      <c r="A10" s="16" t="s">
        <v>40</v>
      </c>
      <c r="B10" s="10" t="s">
        <v>44</v>
      </c>
      <c r="C10" s="10" t="s">
        <v>8</v>
      </c>
      <c r="D10" s="10" t="s">
        <v>27</v>
      </c>
      <c r="E10" s="10" t="s">
        <v>28</v>
      </c>
      <c r="F10" s="11">
        <v>325</v>
      </c>
      <c r="G10" s="14">
        <v>43746</v>
      </c>
      <c r="H10" s="13">
        <v>0.51015046296296296</v>
      </c>
      <c r="I10" s="15">
        <v>43746</v>
      </c>
      <c r="J10" s="34">
        <v>0</v>
      </c>
      <c r="K10" s="10" t="s">
        <v>9</v>
      </c>
      <c r="L10" s="17">
        <v>134.88300000000001</v>
      </c>
      <c r="M10" s="37"/>
    </row>
    <row r="11" spans="1:15" x14ac:dyDescent="0.25">
      <c r="A11" s="16" t="s">
        <v>41</v>
      </c>
      <c r="B11" s="10" t="s">
        <v>45</v>
      </c>
      <c r="C11" s="10" t="s">
        <v>11</v>
      </c>
      <c r="D11" s="10" t="s">
        <v>27</v>
      </c>
      <c r="E11" s="10" t="s">
        <v>28</v>
      </c>
      <c r="F11" s="11">
        <v>192</v>
      </c>
      <c r="G11" s="14">
        <v>43746</v>
      </c>
      <c r="H11" s="13">
        <v>0.5034953703703704</v>
      </c>
      <c r="I11" s="15">
        <v>43746</v>
      </c>
      <c r="J11" s="13">
        <v>0.76222222222222225</v>
      </c>
      <c r="K11" s="10" t="s">
        <v>9</v>
      </c>
      <c r="L11" s="17">
        <v>171</v>
      </c>
      <c r="M11" s="37"/>
    </row>
    <row r="12" spans="1:15" x14ac:dyDescent="0.25">
      <c r="A12" s="21" t="s">
        <v>42</v>
      </c>
      <c r="B12" s="22" t="s">
        <v>46</v>
      </c>
      <c r="C12" s="22" t="s">
        <v>10</v>
      </c>
      <c r="D12" s="22" t="s">
        <v>27</v>
      </c>
      <c r="E12" s="22" t="s">
        <v>28</v>
      </c>
      <c r="F12" s="23">
        <v>513</v>
      </c>
      <c r="G12" s="24">
        <v>43746</v>
      </c>
      <c r="H12" s="25">
        <v>0.47489583333333335</v>
      </c>
      <c r="I12" s="26">
        <v>43746</v>
      </c>
      <c r="J12" s="25">
        <v>0.79563657407407407</v>
      </c>
      <c r="K12" s="22" t="s">
        <v>9</v>
      </c>
      <c r="L12" s="27">
        <v>183.6</v>
      </c>
      <c r="M12" s="37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zoomScale="90" zoomScaleNormal="90" workbookViewId="0">
      <selection activeCell="C17" sqref="C17"/>
    </sheetView>
  </sheetViews>
  <sheetFormatPr baseColWidth="10" defaultRowHeight="15" x14ac:dyDescent="0.25"/>
  <cols>
    <col min="1" max="1" width="11.5703125" bestFit="1" customWidth="1"/>
    <col min="2" max="2" width="12.5703125" customWidth="1"/>
    <col min="3" max="3" width="18.5703125" customWidth="1"/>
    <col min="4" max="4" width="15.28515625" customWidth="1"/>
    <col min="5" max="5" width="26" customWidth="1"/>
    <col min="6" max="6" width="23.5703125" customWidth="1"/>
    <col min="7" max="7" width="8.42578125" customWidth="1"/>
  </cols>
  <sheetData>
    <row r="1" spans="1:7" ht="45" x14ac:dyDescent="0.25">
      <c r="A1" s="1" t="s">
        <v>32</v>
      </c>
      <c r="B1" s="2" t="s">
        <v>33</v>
      </c>
      <c r="C1" s="2" t="s">
        <v>34</v>
      </c>
      <c r="D1" s="2" t="s">
        <v>35</v>
      </c>
      <c r="E1" s="2" t="s">
        <v>38</v>
      </c>
      <c r="F1" s="2" t="s">
        <v>36</v>
      </c>
      <c r="G1" s="3" t="s">
        <v>37</v>
      </c>
    </row>
    <row r="2" spans="1:7" x14ac:dyDescent="0.25">
      <c r="A2" s="4">
        <v>43745</v>
      </c>
      <c r="B2" s="5">
        <f>CONVERT(SUMIF(BD!$G:$G,A2,BD!L:L),"mn","hr")</f>
        <v>17.63</v>
      </c>
      <c r="C2" s="7">
        <f>+E2-((F2*24))</f>
        <v>190.7</v>
      </c>
      <c r="D2" s="8">
        <f>CONVERT(+SUMIF(BD!$G:$G,"",BD!$L:$L),"mn","hr")</f>
        <v>3.06</v>
      </c>
      <c r="E2" s="28">
        <f>BD!$N$2</f>
        <v>205.83333333333331</v>
      </c>
      <c r="F2" s="29">
        <f>BD!$O$2</f>
        <v>0.63055555555555554</v>
      </c>
      <c r="G2" s="8">
        <f>205.833333333333-3.06-17.63</f>
        <v>185.143333333333</v>
      </c>
    </row>
    <row r="3" spans="1:7" x14ac:dyDescent="0.25">
      <c r="A3" s="4">
        <v>43746</v>
      </c>
      <c r="B3" s="5">
        <f>CONVERT(SUMIF(BD!$G:$G,A3,BD!L:L),"mn","hr")</f>
        <v>11.218049999999998</v>
      </c>
      <c r="C3" s="7">
        <f>+E3-((F3*24))</f>
        <v>190.7</v>
      </c>
      <c r="D3" s="8">
        <f>CONVERT(+SUMIF(BD!$G:$G,"",BD!$L:$L),"mn","hr")</f>
        <v>3.06</v>
      </c>
      <c r="E3" s="28">
        <f>BD!$N$2</f>
        <v>205.83333333333331</v>
      </c>
      <c r="F3" s="29">
        <f>BD!$O$2</f>
        <v>0.63055555555555554</v>
      </c>
      <c r="G3" s="8">
        <f>+E3-D3-B3</f>
        <v>191.55528333333331</v>
      </c>
    </row>
    <row r="4" spans="1:7" x14ac:dyDescent="0.25">
      <c r="A4" s="4"/>
      <c r="B4" s="6"/>
      <c r="C4" s="7"/>
      <c r="D4" s="8"/>
      <c r="E4" s="8"/>
      <c r="F4" s="9"/>
      <c r="G4" s="8"/>
    </row>
    <row r="5" spans="1:7" x14ac:dyDescent="0.25">
      <c r="A5" s="4"/>
      <c r="B5" s="6"/>
      <c r="C5" s="7"/>
      <c r="D5" s="8"/>
      <c r="E5" s="8"/>
      <c r="F5" s="9"/>
      <c r="G5" s="8"/>
    </row>
    <row r="6" spans="1:7" x14ac:dyDescent="0.25">
      <c r="A6" s="4"/>
      <c r="B6" s="6"/>
      <c r="C6" s="7"/>
      <c r="D6" s="8"/>
      <c r="E6" s="8"/>
      <c r="F6" s="9"/>
      <c r="G6" s="8"/>
    </row>
    <row r="10" spans="1:7" x14ac:dyDescent="0.25">
      <c r="A10" t="s">
        <v>32</v>
      </c>
      <c r="B10" t="s">
        <v>33</v>
      </c>
      <c r="C10" t="s">
        <v>34</v>
      </c>
      <c r="D10" s="35" t="s">
        <v>35</v>
      </c>
      <c r="E10" t="s">
        <v>47</v>
      </c>
      <c r="F10" t="s">
        <v>48</v>
      </c>
      <c r="G10" t="s">
        <v>37</v>
      </c>
    </row>
    <row r="11" spans="1:7" x14ac:dyDescent="0.25">
      <c r="A11" s="41">
        <v>43745</v>
      </c>
      <c r="B11">
        <v>17.63</v>
      </c>
      <c r="C11">
        <v>190.7</v>
      </c>
      <c r="D11" s="30">
        <v>3.06</v>
      </c>
      <c r="E11" s="30">
        <v>205.83333333333331</v>
      </c>
      <c r="F11" s="39">
        <v>0.63055555555555554</v>
      </c>
      <c r="G11" s="30">
        <v>185.14333333333332</v>
      </c>
    </row>
    <row r="12" spans="1:7" x14ac:dyDescent="0.25">
      <c r="A12" s="41">
        <v>43746</v>
      </c>
      <c r="B12">
        <v>11.21805</v>
      </c>
      <c r="C12">
        <v>190.7</v>
      </c>
      <c r="D12" s="30">
        <v>3.06</v>
      </c>
      <c r="E12" s="30">
        <v>205.83333333333331</v>
      </c>
      <c r="F12" s="39">
        <v>0.63055555555555554</v>
      </c>
      <c r="G12" s="30">
        <v>191.55528333333331</v>
      </c>
    </row>
    <row r="14" spans="1:7" x14ac:dyDescent="0.25">
      <c r="F14" s="40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B3CF59B-5A30-4840-B5CF-097BD3C428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TBD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Azevedo, Carlos</dc:creator>
  <cp:lastModifiedBy>CA</cp:lastModifiedBy>
  <dcterms:created xsi:type="dcterms:W3CDTF">2019-10-14T09:21:57Z</dcterms:created>
  <dcterms:modified xsi:type="dcterms:W3CDTF">2019-10-14T14:54:00Z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aaf5d3-ddc7-4bb3-aa60-2658066f8060_Enabled">
    <vt:lpwstr>True</vt:lpwstr>
  </property>
  <property fmtid="{D5CDD505-2E9C-101B-9397-08002B2CF9AE}" pid="3" name="MSIP_Label_2daaf5d3-ddc7-4bb3-aa60-2658066f8060_SiteId">
    <vt:lpwstr>f1039173-aed6-49bc-98b0-0b210c8ea140</vt:lpwstr>
  </property>
  <property fmtid="{D5CDD505-2E9C-101B-9397-08002B2CF9AE}" pid="4" name="MSIP_Label_2daaf5d3-ddc7-4bb3-aa60-2658066f8060_Owner">
    <vt:lpwstr>Carlos.Azevedo@sicpa.com</vt:lpwstr>
  </property>
  <property fmtid="{D5CDD505-2E9C-101B-9397-08002B2CF9AE}" pid="5" name="MSIP_Label_2daaf5d3-ddc7-4bb3-aa60-2658066f8060_SetDate">
    <vt:lpwstr>2019-10-14T10:54:19.3747536Z</vt:lpwstr>
  </property>
  <property fmtid="{D5CDD505-2E9C-101B-9397-08002B2CF9AE}" pid="6" name="MSIP_Label_2daaf5d3-ddc7-4bb3-aa60-2658066f8060_Name">
    <vt:lpwstr>Internal</vt:lpwstr>
  </property>
  <property fmtid="{D5CDD505-2E9C-101B-9397-08002B2CF9AE}" pid="7" name="MSIP_Label_2daaf5d3-ddc7-4bb3-aa60-2658066f8060_Application">
    <vt:lpwstr>Microsoft Azure Information Protection</vt:lpwstr>
  </property>
  <property fmtid="{D5CDD505-2E9C-101B-9397-08002B2CF9AE}" pid="8" name="MSIP_Label_2daaf5d3-ddc7-4bb3-aa60-2658066f8060_Extended_MSFT_Method">
    <vt:lpwstr>Automatic</vt:lpwstr>
  </property>
  <property fmtid="{D5CDD505-2E9C-101B-9397-08002B2CF9AE}" pid="9" name="Sensitivity">
    <vt:lpwstr>Internal</vt:lpwstr>
  </property>
</Properties>
</file>