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0" sheetId="1" r:id="rId1"/>
  </sheets>
  <externalReferences>
    <externalReference r:id="rId2"/>
  </externalReferences>
  <calcPr calcId="145621"/>
</workbook>
</file>

<file path=xl/calcChain.xml><?xml version="1.0" encoding="utf-8"?>
<calcChain xmlns="http://schemas.openxmlformats.org/spreadsheetml/2006/main">
  <c r="K24" i="1" l="1"/>
  <c r="U10" i="1"/>
  <c r="V10" i="1" s="1"/>
  <c r="P11" i="1"/>
  <c r="S31" i="1" s="1"/>
  <c r="T13" i="1"/>
  <c r="S34" i="1"/>
  <c r="S33" i="1"/>
  <c r="S32" i="1"/>
  <c r="L22" i="1"/>
  <c r="K22" i="1" s="1"/>
  <c r="N19" i="1"/>
  <c r="N22" i="1" l="1"/>
  <c r="L23" i="1" s="1"/>
  <c r="Q22" i="1"/>
  <c r="R22" i="1" s="1"/>
  <c r="O22" i="1" l="1"/>
  <c r="P22" i="1" s="1"/>
  <c r="S22" i="1" s="1"/>
  <c r="K23" i="1"/>
  <c r="Q23" i="1"/>
  <c r="N23" i="1"/>
  <c r="L24" i="1" s="1"/>
  <c r="R23" i="1" l="1"/>
  <c r="N24" i="1"/>
  <c r="L25" i="1" s="1"/>
  <c r="Q24" i="1"/>
  <c r="O23" i="1"/>
  <c r="P23" i="1" s="1"/>
  <c r="S23" i="1" l="1"/>
  <c r="R24" i="1"/>
  <c r="O24" i="1"/>
  <c r="P24" i="1" s="1"/>
  <c r="P25" i="1"/>
  <c r="K25" i="1"/>
  <c r="Q25" i="1"/>
  <c r="S25" i="1"/>
  <c r="O25" i="1"/>
  <c r="N25" i="1"/>
  <c r="L26" i="1" s="1"/>
  <c r="S24" i="1" l="1"/>
  <c r="S27" i="1" s="1"/>
  <c r="S37" i="1" s="1"/>
  <c r="S38" i="1" s="1"/>
  <c r="R25" i="1"/>
  <c r="P26" i="1"/>
  <c r="K26" i="1"/>
  <c r="O26" i="1"/>
  <c r="Q26" i="1"/>
  <c r="N26" i="1"/>
</calcChain>
</file>

<file path=xl/sharedStrings.xml><?xml version="1.0" encoding="utf-8"?>
<sst xmlns="http://schemas.openxmlformats.org/spreadsheetml/2006/main" count="47" uniqueCount="44">
  <si>
    <t xml:space="preserve">Simulation financière contrat d'apprentissage </t>
  </si>
  <si>
    <t>date à prendre en compte pour changement rénumération</t>
  </si>
  <si>
    <t xml:space="preserve">Nom - Prénom </t>
  </si>
  <si>
    <t xml:space="preserve">18 ans le </t>
  </si>
  <si>
    <t xml:space="preserve">Né(e) le </t>
  </si>
  <si>
    <t>Formation</t>
  </si>
  <si>
    <t>CAP Agent polyvalent de restauration</t>
  </si>
  <si>
    <t>CAP Cuisine</t>
  </si>
  <si>
    <t>Durée</t>
  </si>
  <si>
    <t>ans</t>
  </si>
  <si>
    <t>Reconnu travailleur handicapé</t>
  </si>
  <si>
    <t>NON</t>
  </si>
  <si>
    <t>CAP Restaurant</t>
  </si>
  <si>
    <t>Employeur</t>
  </si>
  <si>
    <t>Moins de 11 salariés</t>
  </si>
  <si>
    <t>BAC PRO Cuisine</t>
  </si>
  <si>
    <t>BAC PRO Commercialisation et service</t>
  </si>
  <si>
    <t>OUI</t>
  </si>
  <si>
    <t xml:space="preserve">Contrat du </t>
  </si>
  <si>
    <t>au</t>
  </si>
  <si>
    <t>De 11 à 250 salariés</t>
  </si>
  <si>
    <t>Année</t>
  </si>
  <si>
    <t>Période début</t>
  </si>
  <si>
    <t>Période fin</t>
  </si>
  <si>
    <t>Jours</t>
  </si>
  <si>
    <t>Nb mois</t>
  </si>
  <si>
    <t xml:space="preserve">Age </t>
  </si>
  <si>
    <t>Tx rémunération</t>
  </si>
  <si>
    <t>Rémunération</t>
  </si>
  <si>
    <t>Plus de 250 salariés</t>
  </si>
  <si>
    <t xml:space="preserve">Coût du contrat pour l'employeur sans les aides </t>
  </si>
  <si>
    <t>Crédit d'impôt</t>
  </si>
  <si>
    <t>Aide Jeunes apprentis TPE (- 18 ans)</t>
  </si>
  <si>
    <t>La 1ère année</t>
  </si>
  <si>
    <t>Prime à l'apprentissage pour les TPE</t>
  </si>
  <si>
    <t>par an</t>
  </si>
  <si>
    <t xml:space="preserve">Aide au recrutement </t>
  </si>
  <si>
    <t>minimum</t>
  </si>
  <si>
    <t>AGEFIPH</t>
  </si>
  <si>
    <t>Coût du contrat pour l'employeur</t>
  </si>
  <si>
    <t>Soit par mois</t>
  </si>
  <si>
    <r>
      <t>Autres avantages du contrat</t>
    </r>
    <r>
      <rPr>
        <sz val="12"/>
        <rFont val="Calibri"/>
        <family val="2"/>
        <scheme val="minor"/>
      </rPr>
      <t xml:space="preserve"> :</t>
    </r>
  </si>
  <si>
    <t>1/ Les cotisation patronales de sécurité sociale, d'allocations familiales et 
d'accident du travail d'origine légales et conventionnelles sont prises en charges par l'état.</t>
  </si>
  <si>
    <t>2/La formation est gratuite en CFA. Le jeune en apprentissage bénéficie de l'expérience d'un maître d'apprentissage qui lui assure une formation pratique, le guide et l'informe tout au long de la durée du contrat.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</si>
</sst>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3" x14ac:knownFonts="1">
    <font>
      <sz val="11"/>
      <color theme="1"/>
      <name val="Calibri"/>
      <family val="2"/>
      <scheme val="minor"/>
    </font>
    <font>
      <b/>
      <sz val="16"/>
      <color theme="4" tint="-0.249977111117893"/>
      <name val="Comic Sans MS"/>
      <family val="4"/>
    </font>
    <font>
      <sz val="10"/>
      <color rgb="FFFF0000"/>
      <name val="Arial"/>
      <family val="2"/>
    </font>
    <font>
      <b/>
      <sz val="18"/>
      <name val="Calibri"/>
      <family val="2"/>
    </font>
    <font>
      <sz val="18"/>
      <color theme="1"/>
      <name val="Calibri"/>
      <family val="2"/>
      <scheme val="minor"/>
    </font>
    <font>
      <sz val="12"/>
      <color theme="4" tint="-0.249977111117893"/>
      <name val="Comic Sans MS"/>
      <family val="4"/>
    </font>
    <font>
      <sz val="12"/>
      <color theme="1"/>
      <name val="Calibri"/>
      <family val="2"/>
      <scheme val="minor"/>
    </font>
    <font>
      <sz val="10"/>
      <name val="Arial"/>
      <family val="2"/>
    </font>
    <font>
      <sz val="10"/>
      <color rgb="FF0070C0"/>
      <name val="Arial"/>
      <family val="2"/>
    </font>
    <font>
      <b/>
      <sz val="12"/>
      <name val="Calibri"/>
      <family val="2"/>
      <scheme val="minor"/>
    </font>
    <font>
      <sz val="12"/>
      <name val="Calibri"/>
      <family val="2"/>
      <scheme val="minor"/>
    </font>
    <font>
      <b/>
      <sz val="12"/>
      <color theme="1"/>
      <name val="Calibri"/>
      <family val="2"/>
      <scheme val="minor"/>
    </font>
    <font>
      <u/>
      <sz val="12"/>
      <name val="Calibri"/>
      <family val="2"/>
      <scheme val="minor"/>
    </font>
  </fonts>
  <fills count="5">
    <fill>
      <patternFill patternType="none"/>
    </fill>
    <fill>
      <patternFill patternType="gray125"/>
    </fill>
    <fill>
      <patternFill patternType="solid">
        <fgColor theme="6" tint="0.39997558519241921"/>
        <bgColor indexed="64"/>
      </patternFill>
    </fill>
    <fill>
      <patternFill patternType="solid">
        <fgColor theme="6" tint="0.59999389629810485"/>
        <bgColor indexed="64"/>
      </patternFill>
    </fill>
    <fill>
      <patternFill patternType="solid">
        <fgColor theme="0"/>
        <bgColor indexed="64"/>
      </patternFill>
    </fill>
  </fills>
  <borders count="1">
    <border>
      <left/>
      <right/>
      <top/>
      <bottom/>
      <diagonal/>
    </border>
  </borders>
  <cellStyleXfs count="2">
    <xf numFmtId="0" fontId="0" fillId="0" borderId="0"/>
    <xf numFmtId="0" fontId="7" fillId="0" borderId="0"/>
  </cellStyleXfs>
  <cellXfs count="58">
    <xf numFmtId="0" fontId="0" fillId="0" borderId="0" xfId="0"/>
    <xf numFmtId="0" fontId="1" fillId="0" borderId="0" xfId="0" applyFont="1" applyBorder="1" applyAlignment="1">
      <alignment horizontal="center" vertical="center" wrapText="1"/>
    </xf>
    <xf numFmtId="0" fontId="2" fillId="0" borderId="0" xfId="0" applyFont="1" applyAlignment="1">
      <alignment horizontal="center" vertical="center"/>
    </xf>
    <xf numFmtId="0" fontId="2" fillId="2" borderId="0" xfId="0" applyFont="1" applyFill="1" applyAlignment="1">
      <alignment horizontal="center" vertical="center" wrapText="1"/>
    </xf>
    <xf numFmtId="0" fontId="1" fillId="0" borderId="0" xfId="0" applyFont="1" applyBorder="1" applyAlignment="1">
      <alignment horizontal="left" vertical="center"/>
    </xf>
    <xf numFmtId="0" fontId="3" fillId="3" borderId="0" xfId="0" applyFont="1" applyFill="1" applyBorder="1" applyAlignment="1">
      <alignment horizontal="center" vertical="center"/>
    </xf>
    <xf numFmtId="14" fontId="2" fillId="0" borderId="0" xfId="0" applyNumberFormat="1" applyFont="1" applyAlignment="1">
      <alignment horizontal="center" vertical="center"/>
    </xf>
    <xf numFmtId="14" fontId="2" fillId="2" borderId="0" xfId="0" applyNumberFormat="1" applyFont="1" applyFill="1" applyAlignment="1">
      <alignment vertical="center"/>
    </xf>
    <xf numFmtId="14" fontId="4" fillId="3" borderId="0" xfId="0" applyNumberFormat="1" applyFont="1" applyFill="1" applyAlignment="1">
      <alignment horizontal="left" vertical="center"/>
    </xf>
    <xf numFmtId="0" fontId="4" fillId="0" borderId="0" xfId="0" applyFont="1" applyAlignment="1">
      <alignment horizontal="center" vertical="center"/>
    </xf>
    <xf numFmtId="0" fontId="4" fillId="3" borderId="0" xfId="0" applyFont="1" applyFill="1" applyAlignment="1">
      <alignment horizontal="left" vertical="center"/>
    </xf>
    <xf numFmtId="0" fontId="1" fillId="0" borderId="0" xfId="0" applyFont="1" applyBorder="1" applyAlignment="1">
      <alignment horizontal="left"/>
    </xf>
    <xf numFmtId="0" fontId="4" fillId="0" borderId="0" xfId="0" applyFont="1"/>
    <xf numFmtId="0" fontId="4" fillId="3" borderId="0" xfId="0" applyFont="1" applyFill="1" applyAlignment="1">
      <alignment horizontal="center"/>
    </xf>
    <xf numFmtId="0" fontId="5" fillId="0" borderId="0" xfId="0" applyFont="1" applyBorder="1" applyAlignment="1">
      <alignment horizontal="left"/>
    </xf>
    <xf numFmtId="0" fontId="6" fillId="0" borderId="0" xfId="0" applyFont="1" applyAlignment="1"/>
    <xf numFmtId="0" fontId="6" fillId="3" borderId="0" xfId="0" applyFont="1" applyFill="1" applyAlignment="1">
      <alignment horizontal="center"/>
    </xf>
    <xf numFmtId="0" fontId="0" fillId="0" borderId="0" xfId="0" applyAlignment="1"/>
    <xf numFmtId="0" fontId="7" fillId="0" borderId="0" xfId="0" applyFont="1"/>
    <xf numFmtId="0" fontId="8" fillId="0" borderId="0" xfId="0" applyFont="1"/>
    <xf numFmtId="0" fontId="9" fillId="0" borderId="0" xfId="0" applyFont="1" applyAlignment="1">
      <alignment horizontal="center" vertical="center"/>
    </xf>
    <xf numFmtId="14" fontId="9" fillId="3" borderId="0" xfId="0" applyNumberFormat="1" applyFont="1" applyFill="1" applyAlignment="1">
      <alignment horizontal="center" vertical="center"/>
    </xf>
    <xf numFmtId="0" fontId="9" fillId="0" borderId="0" xfId="0" applyFont="1" applyFill="1" applyAlignment="1">
      <alignment horizontal="center" vertical="center"/>
    </xf>
    <xf numFmtId="14" fontId="9" fillId="0" borderId="0" xfId="0" applyNumberFormat="1" applyFont="1" applyFill="1" applyAlignment="1">
      <alignment horizontal="center" vertical="center"/>
    </xf>
    <xf numFmtId="14" fontId="10" fillId="0" borderId="0" xfId="0" applyNumberFormat="1" applyFont="1"/>
    <xf numFmtId="0" fontId="10" fillId="0" borderId="0" xfId="0" applyFont="1"/>
    <xf numFmtId="0" fontId="6" fillId="0" borderId="0" xfId="0" applyFont="1"/>
    <xf numFmtId="0" fontId="10" fillId="0" borderId="0" xfId="0" applyFont="1" applyAlignment="1">
      <alignment horizontal="center" vertical="center"/>
    </xf>
    <xf numFmtId="0" fontId="10" fillId="0" borderId="0" xfId="0" applyFont="1" applyFill="1" applyAlignment="1">
      <alignment horizontal="center" vertical="center"/>
    </xf>
    <xf numFmtId="1" fontId="6" fillId="0" borderId="0" xfId="0" applyNumberFormat="1" applyFont="1" applyFill="1" applyAlignment="1">
      <alignment horizontal="center" vertical="center"/>
    </xf>
    <xf numFmtId="14" fontId="10" fillId="4" borderId="0" xfId="0" applyNumberFormat="1" applyFont="1" applyFill="1" applyAlignment="1">
      <alignment horizontal="center" vertical="center"/>
    </xf>
    <xf numFmtId="0" fontId="10" fillId="4" borderId="0" xfId="0" applyFont="1" applyFill="1" applyAlignment="1">
      <alignment horizontal="center" vertical="center"/>
    </xf>
    <xf numFmtId="1" fontId="10" fillId="4" borderId="0" xfId="0" applyNumberFormat="1" applyFont="1" applyFill="1" applyAlignment="1">
      <alignment horizontal="center" vertical="center"/>
    </xf>
    <xf numFmtId="0" fontId="11" fillId="0" borderId="0" xfId="0" applyFont="1" applyFill="1" applyAlignment="1">
      <alignment horizontal="center"/>
    </xf>
    <xf numFmtId="9" fontId="6" fillId="0" borderId="0" xfId="0" applyNumberFormat="1" applyFont="1" applyAlignment="1">
      <alignment horizontal="center"/>
    </xf>
    <xf numFmtId="164" fontId="6" fillId="0" borderId="0" xfId="0" applyNumberFormat="1" applyFont="1" applyAlignment="1">
      <alignment horizontal="right"/>
    </xf>
    <xf numFmtId="14" fontId="10" fillId="0" borderId="0" xfId="0" applyNumberFormat="1" applyFont="1" applyAlignment="1">
      <alignment horizontal="center" vertical="center"/>
    </xf>
    <xf numFmtId="14" fontId="10" fillId="0" borderId="0" xfId="0" applyNumberFormat="1" applyFont="1" applyAlignment="1">
      <alignment horizontal="center"/>
    </xf>
    <xf numFmtId="14" fontId="10" fillId="0" borderId="0" xfId="0" applyNumberFormat="1" applyFont="1" applyAlignment="1">
      <alignment horizontal="left" vertical="center"/>
    </xf>
    <xf numFmtId="1" fontId="6" fillId="0" borderId="0" xfId="0" applyNumberFormat="1" applyFont="1" applyAlignment="1">
      <alignment horizontal="center" vertical="center"/>
    </xf>
    <xf numFmtId="0" fontId="11" fillId="0" borderId="0" xfId="0" applyFont="1"/>
    <xf numFmtId="0" fontId="11" fillId="0" borderId="0" xfId="0" applyFont="1" applyAlignment="1">
      <alignment horizontal="center"/>
    </xf>
    <xf numFmtId="164" fontId="11" fillId="0" borderId="0" xfId="0" applyNumberFormat="1" applyFont="1" applyAlignment="1">
      <alignment horizontal="right"/>
    </xf>
    <xf numFmtId="0" fontId="10" fillId="0" borderId="0" xfId="0" applyFont="1" applyFill="1" applyBorder="1" applyAlignment="1">
      <alignment horizontal="left"/>
    </xf>
    <xf numFmtId="0" fontId="10" fillId="0" borderId="0" xfId="0" applyFont="1" applyFill="1" applyBorder="1" applyAlignment="1"/>
    <xf numFmtId="164" fontId="10" fillId="0" borderId="0" xfId="0" applyNumberFormat="1" applyFont="1" applyBorder="1" applyAlignment="1"/>
    <xf numFmtId="164" fontId="10" fillId="0" borderId="0" xfId="0" applyNumberFormat="1" applyFont="1" applyBorder="1" applyAlignment="1">
      <alignment horizontal="center"/>
    </xf>
    <xf numFmtId="164" fontId="10" fillId="0" borderId="0" xfId="0" applyNumberFormat="1" applyFont="1" applyBorder="1" applyAlignment="1">
      <alignment horizontal="right"/>
    </xf>
    <xf numFmtId="0" fontId="10" fillId="0" borderId="0" xfId="0" applyFont="1" applyFill="1" applyBorder="1" applyAlignment="1">
      <alignment horizontal="left"/>
    </xf>
    <xf numFmtId="164" fontId="10" fillId="0" borderId="0" xfId="0" applyNumberFormat="1" applyFont="1" applyBorder="1" applyAlignment="1">
      <alignment horizontal="left"/>
    </xf>
    <xf numFmtId="4" fontId="10" fillId="0" borderId="0" xfId="0" applyNumberFormat="1" applyFont="1" applyBorder="1" applyAlignment="1">
      <alignment horizontal="center"/>
    </xf>
    <xf numFmtId="4" fontId="10" fillId="0" borderId="0" xfId="0" applyNumberFormat="1" applyFont="1" applyBorder="1" applyAlignment="1">
      <alignment horizontal="right"/>
    </xf>
    <xf numFmtId="164" fontId="10" fillId="0" borderId="0" xfId="0" applyNumberFormat="1" applyFont="1" applyBorder="1" applyAlignment="1">
      <alignment horizontal="center"/>
    </xf>
    <xf numFmtId="0" fontId="10" fillId="0" borderId="0" xfId="0" applyFont="1" applyBorder="1" applyAlignment="1">
      <alignment horizontal="left"/>
    </xf>
    <xf numFmtId="0" fontId="0" fillId="0" borderId="0" xfId="0" applyFont="1"/>
    <xf numFmtId="164" fontId="11" fillId="0" borderId="0" xfId="0" applyNumberFormat="1" applyFont="1"/>
    <xf numFmtId="0" fontId="12" fillId="0" borderId="0" xfId="0" applyFont="1" applyBorder="1" applyAlignment="1">
      <alignment horizontal="left"/>
    </xf>
    <xf numFmtId="0" fontId="10" fillId="0" borderId="0" xfId="0" applyFont="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Sim-1-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sheetName val="18 ans"/>
      <sheetName val="21 ans"/>
    </sheetNames>
    <sheetDataSet>
      <sheetData sheetId="0">
        <row r="6">
          <cell r="C6">
            <v>1480.27</v>
          </cell>
        </row>
        <row r="11">
          <cell r="A11">
            <v>0</v>
          </cell>
          <cell r="B11">
            <v>18</v>
          </cell>
          <cell r="C11">
            <v>20</v>
          </cell>
          <cell r="D11">
            <v>30</v>
          </cell>
        </row>
        <row r="12">
          <cell r="A12">
            <v>1</v>
          </cell>
          <cell r="B12">
            <v>0.25</v>
          </cell>
          <cell r="C12">
            <v>0.41</v>
          </cell>
          <cell r="D12">
            <v>0.53</v>
          </cell>
        </row>
        <row r="13">
          <cell r="A13">
            <v>2</v>
          </cell>
          <cell r="B13">
            <v>0.37</v>
          </cell>
          <cell r="C13">
            <v>0.49</v>
          </cell>
          <cell r="D13">
            <v>0.61</v>
          </cell>
        </row>
        <row r="14">
          <cell r="A14">
            <v>3</v>
          </cell>
          <cell r="B14">
            <v>0.53</v>
          </cell>
          <cell r="C14">
            <v>0.65</v>
          </cell>
          <cell r="D14">
            <v>0.78</v>
          </cell>
        </row>
      </sheetData>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K1:X45"/>
  <sheetViews>
    <sheetView showGridLines="0" tabSelected="1" topLeftCell="K18" zoomScaleNormal="100" workbookViewId="0">
      <selection activeCell="K25" sqref="K25"/>
    </sheetView>
  </sheetViews>
  <sheetFormatPr baseColWidth="10" defaultRowHeight="15" x14ac:dyDescent="0.25"/>
  <cols>
    <col min="1" max="10" width="0" hidden="1" customWidth="1"/>
    <col min="11" max="11" width="11.42578125" customWidth="1"/>
    <col min="12" max="12" width="15.140625" customWidth="1"/>
    <col min="13" max="13" width="5.28515625" customWidth="1"/>
    <col min="14" max="14" width="13.5703125" customWidth="1"/>
    <col min="15" max="15" width="5.42578125" hidden="1" customWidth="1"/>
    <col min="16" max="16" width="7.85546875" customWidth="1"/>
    <col min="17" max="17" width="5.5703125" customWidth="1"/>
    <col min="18" max="18" width="16.5703125" customWidth="1"/>
    <col min="19" max="19" width="14.42578125" customWidth="1"/>
    <col min="20" max="23" width="0" hidden="1" customWidth="1"/>
    <col min="24" max="24" width="24" hidden="1" customWidth="1"/>
    <col min="25" max="25" width="0" hidden="1" customWidth="1"/>
  </cols>
  <sheetData>
    <row r="1" spans="11:24" hidden="1" x14ac:dyDescent="0.25"/>
    <row r="2" spans="11:24" hidden="1" x14ac:dyDescent="0.25"/>
    <row r="3" spans="11:24" hidden="1" x14ac:dyDescent="0.25"/>
    <row r="4" spans="11:24" ht="15" hidden="1" customHeight="1" x14ac:dyDescent="0.25">
      <c r="M4" s="1" t="s">
        <v>0</v>
      </c>
      <c r="N4" s="1"/>
      <c r="O4" s="1"/>
      <c r="P4" s="1"/>
      <c r="Q4" s="1"/>
      <c r="R4" s="1"/>
      <c r="S4" s="1"/>
    </row>
    <row r="5" spans="11:24" ht="15" hidden="1" customHeight="1" x14ac:dyDescent="0.25">
      <c r="M5" s="1"/>
      <c r="N5" s="1"/>
      <c r="O5" s="1"/>
      <c r="P5" s="1"/>
      <c r="Q5" s="1"/>
      <c r="R5" s="1"/>
      <c r="S5" s="1"/>
    </row>
    <row r="6" spans="11:24" ht="15" hidden="1" customHeight="1" x14ac:dyDescent="0.25">
      <c r="M6" s="1"/>
      <c r="N6" s="1"/>
      <c r="O6" s="1"/>
      <c r="P6" s="1"/>
      <c r="Q6" s="1"/>
      <c r="R6" s="1"/>
      <c r="S6" s="1"/>
    </row>
    <row r="7" spans="11:24" hidden="1" x14ac:dyDescent="0.25"/>
    <row r="8" spans="11:24" hidden="1" x14ac:dyDescent="0.25"/>
    <row r="9" spans="11:24" ht="15" hidden="1" customHeight="1" x14ac:dyDescent="0.25">
      <c r="T9" s="2"/>
      <c r="U9" s="2"/>
      <c r="V9" s="3" t="s">
        <v>1</v>
      </c>
      <c r="W9" s="3"/>
    </row>
    <row r="10" spans="11:24" ht="24.75" hidden="1" x14ac:dyDescent="0.25">
      <c r="K10" s="4" t="s">
        <v>2</v>
      </c>
      <c r="L10" s="4"/>
      <c r="M10" s="5"/>
      <c r="N10" s="5"/>
      <c r="O10" s="5"/>
      <c r="P10" s="5"/>
      <c r="Q10" s="5"/>
      <c r="R10" s="5"/>
      <c r="S10" s="5"/>
      <c r="T10" s="2" t="s">
        <v>3</v>
      </c>
      <c r="U10" s="6">
        <f>DATE(YEAR(M11) + 18,MONTH(M11),DAY(M11))</f>
        <v>42918</v>
      </c>
      <c r="V10" s="7">
        <f>DATE(YEAR(U10),MONTH(U10)+1,1)</f>
        <v>42948</v>
      </c>
      <c r="W10" s="7"/>
    </row>
    <row r="11" spans="11:24" ht="24.75" hidden="1" x14ac:dyDescent="0.25">
      <c r="K11" s="4" t="s">
        <v>4</v>
      </c>
      <c r="L11" s="4"/>
      <c r="M11" s="8">
        <v>36343</v>
      </c>
      <c r="N11" s="8"/>
      <c r="O11" s="8"/>
      <c r="P11" s="9" t="str">
        <f ca="1">CONCATENATE(DATEDIF(M11,TODAY(),"y"),"a ",DATEDIF(M11,TODAY(),"m")-DATEDIF(M11,TODAY(),"y")*12,"m ", DATEDIF(DATE(YEAR(M11) + DATEDIF(M11,TODAY(),"y"),MONTH(M11) + DATEDIF(M11,TODAY(),"m")-DATEDIF(M11,TODAY(),"y")*12, DAY(M11)),TODAY(),"d"),"j")</f>
        <v>18a 0m 18j</v>
      </c>
      <c r="Q11" s="9"/>
      <c r="R11" s="9"/>
      <c r="S11" s="9"/>
    </row>
    <row r="12" spans="11:24" ht="24.75" hidden="1" x14ac:dyDescent="0.25">
      <c r="K12" s="4" t="s">
        <v>5</v>
      </c>
      <c r="L12" s="4"/>
      <c r="M12" s="10" t="s">
        <v>6</v>
      </c>
      <c r="N12" s="10"/>
      <c r="O12" s="10"/>
      <c r="P12" s="10"/>
      <c r="Q12" s="10"/>
      <c r="R12" s="10"/>
      <c r="S12" s="10"/>
      <c r="X12" t="s">
        <v>7</v>
      </c>
    </row>
    <row r="13" spans="11:24" ht="25.5" hidden="1" x14ac:dyDescent="0.5">
      <c r="K13" s="11" t="s">
        <v>8</v>
      </c>
      <c r="L13" s="12"/>
      <c r="M13" s="13">
        <v>2</v>
      </c>
      <c r="N13" s="12" t="s">
        <v>9</v>
      </c>
      <c r="O13" s="12"/>
      <c r="P13" s="12"/>
      <c r="Q13" s="12"/>
      <c r="R13" s="12"/>
      <c r="S13" s="12"/>
      <c r="T13">
        <f>M13*12</f>
        <v>24</v>
      </c>
      <c r="X13" t="s">
        <v>6</v>
      </c>
    </row>
    <row r="14" spans="11:24" ht="19.5" hidden="1" x14ac:dyDescent="0.4">
      <c r="K14" s="14" t="s">
        <v>10</v>
      </c>
      <c r="L14" s="14"/>
      <c r="M14" s="14"/>
      <c r="N14" s="14"/>
      <c r="O14" s="15"/>
      <c r="P14" s="16" t="s">
        <v>11</v>
      </c>
      <c r="Q14" s="16"/>
      <c r="R14" s="17"/>
      <c r="X14" t="s">
        <v>12</v>
      </c>
    </row>
    <row r="15" spans="11:24" ht="19.5" hidden="1" x14ac:dyDescent="0.4">
      <c r="K15" s="14" t="s">
        <v>13</v>
      </c>
      <c r="L15" s="14"/>
      <c r="M15" s="16" t="s">
        <v>14</v>
      </c>
      <c r="N15" s="16"/>
      <c r="O15" s="16"/>
      <c r="P15" s="16"/>
      <c r="Q15" s="16"/>
      <c r="R15" s="16"/>
      <c r="X15" t="s">
        <v>15</v>
      </c>
    </row>
    <row r="16" spans="11:24" hidden="1" x14ac:dyDescent="0.25">
      <c r="X16" t="s">
        <v>16</v>
      </c>
    </row>
    <row r="17" spans="11:24" hidden="1" x14ac:dyDescent="0.25">
      <c r="X17" t="s">
        <v>17</v>
      </c>
    </row>
    <row r="18" spans="11:24" x14ac:dyDescent="0.25">
      <c r="K18" s="2"/>
      <c r="L18" s="2"/>
      <c r="M18" s="2"/>
      <c r="N18" s="2"/>
      <c r="O18" s="2"/>
      <c r="P18" s="18"/>
      <c r="Q18" s="19"/>
      <c r="X18" t="s">
        <v>11</v>
      </c>
    </row>
    <row r="19" spans="11:24" ht="15.75" x14ac:dyDescent="0.25">
      <c r="K19" s="20" t="s">
        <v>18</v>
      </c>
      <c r="L19" s="21">
        <v>42248</v>
      </c>
      <c r="M19" s="22" t="s">
        <v>19</v>
      </c>
      <c r="N19" s="23">
        <f>DATE(YEAR(L19) + M13,MONTH(L19),DAY(L19)-1)</f>
        <v>42978</v>
      </c>
      <c r="O19" s="24"/>
      <c r="P19" s="25"/>
      <c r="Q19" s="25"/>
      <c r="R19" s="26"/>
      <c r="S19" s="26"/>
      <c r="X19" t="s">
        <v>14</v>
      </c>
    </row>
    <row r="20" spans="11:24" ht="15.75" x14ac:dyDescent="0.25">
      <c r="K20" s="27"/>
      <c r="L20" s="27"/>
      <c r="M20" s="27"/>
      <c r="N20" s="27"/>
      <c r="O20" s="25"/>
      <c r="P20" s="25"/>
      <c r="Q20" s="25"/>
      <c r="R20" s="26"/>
      <c r="S20" s="26"/>
      <c r="X20" t="s">
        <v>20</v>
      </c>
    </row>
    <row r="21" spans="11:24" ht="15.75" x14ac:dyDescent="0.25">
      <c r="K21" s="28" t="s">
        <v>21</v>
      </c>
      <c r="L21" s="27" t="s">
        <v>22</v>
      </c>
      <c r="M21" s="27"/>
      <c r="N21" s="27" t="s">
        <v>23</v>
      </c>
      <c r="O21" s="27" t="s">
        <v>24</v>
      </c>
      <c r="P21" s="27" t="s">
        <v>25</v>
      </c>
      <c r="Q21" s="28" t="s">
        <v>26</v>
      </c>
      <c r="R21" s="27" t="s">
        <v>27</v>
      </c>
      <c r="S21" s="27" t="s">
        <v>28</v>
      </c>
      <c r="X21" t="s">
        <v>29</v>
      </c>
    </row>
    <row r="22" spans="11:24" ht="15.75" x14ac:dyDescent="0.25">
      <c r="K22" s="29">
        <f>IFERROR(IF(DATEDIF($L$19,L22,"y")+1&lt;&gt;K21,DATEDIF($L$19,L22,"y")+1,""),"")</f>
        <v>1</v>
      </c>
      <c r="L22" s="30">
        <f>L19</f>
        <v>42248</v>
      </c>
      <c r="M22" s="31"/>
      <c r="N22" s="30">
        <f>IFERROR(IF(AND($V$10&gt;L22,EDATE(L22,12)-1&gt;$V$10),$V$10-1,EDATE(IF(K22="",L21,L22),12)-1),"")</f>
        <v>42613</v>
      </c>
      <c r="O22" s="31">
        <f>IF(L22&lt;&gt;"",DAYS360(L22,N22),"")</f>
        <v>360</v>
      </c>
      <c r="P22" s="32">
        <f>O22/30</f>
        <v>12</v>
      </c>
      <c r="Q22" s="33">
        <f>DATEDIF($M$11,L22,"Y")</f>
        <v>16</v>
      </c>
      <c r="R22" s="34">
        <f>IFERROR(INDEX([1]Données!B$12:D$14,MATCH('0'!K22,[1]Données!$A$12:$A$14,0),MATCH($Q22*1,[1]Données!A$11:D$11,1)),"")</f>
        <v>0.25</v>
      </c>
      <c r="S22" s="35">
        <f>(P22*[1]Données!$C$6)*R22</f>
        <v>4440.8099999999995</v>
      </c>
    </row>
    <row r="23" spans="11:24" ht="15.75" x14ac:dyDescent="0.25">
      <c r="K23" s="29">
        <f t="shared" ref="K23:K26" si="0">IFERROR(IF(DATEDIF($L$19,L23,"y")+1&lt;&gt;K22,DATEDIF($L$19,L23,"y")+1,""),"")</f>
        <v>2</v>
      </c>
      <c r="L23" s="36">
        <f>IF(N22&lt;$N$19,N22+1,"")</f>
        <v>42614</v>
      </c>
      <c r="M23" s="27"/>
      <c r="N23" s="30">
        <f>IFERROR(IF(AND($V$10&gt;L23,EDATE(L23,12)-1&gt;$V$10),$V$10-1,EDATE(IF(K23="",L22,L23),12)-1),"")</f>
        <v>42947</v>
      </c>
      <c r="O23" s="31">
        <f t="shared" ref="O23:O25" si="1">IF(L23&lt;&gt;"",DAYS360(L23,N23),"")</f>
        <v>330</v>
      </c>
      <c r="P23" s="32">
        <f t="shared" ref="P23" si="2">O23/30</f>
        <v>11</v>
      </c>
      <c r="Q23" s="33">
        <f>DATEDIF($M$11,L23,"Y")</f>
        <v>17</v>
      </c>
      <c r="R23" s="34">
        <f>IFERROR(INDEX([1]Données!B$12:D$14,MATCH('0'!K23,[1]Données!$A$12:$A$14,0),MATCH($Q23*1,[1]Données!A$11:D$11,1)),"")</f>
        <v>0.37</v>
      </c>
      <c r="S23" s="35">
        <f>(P23*[1]Données!$C$6)*R23</f>
        <v>6024.6988999999994</v>
      </c>
    </row>
    <row r="24" spans="11:24" ht="15.75" x14ac:dyDescent="0.25">
      <c r="K24" s="29" t="str">
        <f>IFERROR(IF(DATEDIF($L$19,L24,"y")+1&lt;&gt;K23,DATEDIF($L$19,L24,"y")+1,""),"")</f>
        <v/>
      </c>
      <c r="L24" s="37">
        <f>IF(N23&lt;$N$19,N23+1,"")</f>
        <v>42948</v>
      </c>
      <c r="M24" s="38"/>
      <c r="N24" s="30">
        <f>IFERROR(IF(AND($V$10&gt;L24,EDATE(L24,12)-1&gt;$V$10),$V$10-1,EDATE(IF(K24="",L23,L24),12)-1),"")</f>
        <v>42978</v>
      </c>
      <c r="O24" s="31">
        <f t="shared" si="1"/>
        <v>30</v>
      </c>
      <c r="P24" s="32">
        <f>IF(L24&lt;&gt;"",O24/30,"")</f>
        <v>1</v>
      </c>
      <c r="Q24" s="33">
        <f>IF(L24&lt;&gt;"",(DATEDIF($M$11,L24,"Y")),"")</f>
        <v>18</v>
      </c>
      <c r="R24" s="34" t="str">
        <f>IFERROR(INDEX([1]Données!B$12:D$14,MATCH('0'!K24,[1]Données!$A$12:$A$14,0),MATCH($Q24*1,[1]Données!A$11:D$11,1)),"")</f>
        <v/>
      </c>
      <c r="S24" s="35" t="e">
        <f>IF(L24&lt;&gt;"",((P24*[1]Données!$C$6)*R24),"")</f>
        <v>#VALUE!</v>
      </c>
    </row>
    <row r="25" spans="11:24" ht="15.75" x14ac:dyDescent="0.25">
      <c r="K25" s="29" t="str">
        <f>IFERROR(IF(DATEDIF($L$19,L25,"y")+1&lt;&gt;K24,DATEDIF($L$19,L25,"y")+1,""),"")</f>
        <v/>
      </c>
      <c r="L25" s="37" t="str">
        <f t="shared" ref="L25:L26" si="3">IF(N24&lt;$N$19,N24+1,"")</f>
        <v/>
      </c>
      <c r="M25" s="36"/>
      <c r="N25" s="30" t="str">
        <f>IFERROR(IF(AND($V$10&gt;L25,EDATE(L25,12)-1&gt;$V$10),$V$10-1,EDATE(IF(K25="",L24,L25),12)-1),"")</f>
        <v/>
      </c>
      <c r="O25" s="31" t="str">
        <f t="shared" si="1"/>
        <v/>
      </c>
      <c r="P25" s="32" t="str">
        <f t="shared" ref="P25:P26" si="4">IF(L25&lt;&gt;"",O25/30,"")</f>
        <v/>
      </c>
      <c r="Q25" s="33" t="str">
        <f>IF(L25&lt;&gt;"",(DATEDIF($M$11,L25,"Y")),"")</f>
        <v/>
      </c>
      <c r="R25" s="34" t="str">
        <f>IFERROR(INDEX([1]Données!B$12:D$14,MATCH('0'!K25,[1]Données!$A$12:$A$14,0),MATCH($Q25*1,[1]Données!A$11:D$11,1)),"")</f>
        <v/>
      </c>
      <c r="S25" s="35" t="str">
        <f>IF(L25&lt;&gt;"",(P25*[1]Données!$C$6)*R25,"")</f>
        <v/>
      </c>
    </row>
    <row r="26" spans="11:24" ht="15.75" x14ac:dyDescent="0.25">
      <c r="K26" s="39" t="str">
        <f t="shared" si="0"/>
        <v/>
      </c>
      <c r="L26" s="37" t="str">
        <f t="shared" si="3"/>
        <v/>
      </c>
      <c r="M26" s="36"/>
      <c r="N26" s="30" t="str">
        <f>IFERROR(IF(AND($V$10&gt;L26,EDATE(L26,12)-1&gt;$V$10),$V$10-1,EDATE(IF(K26="",L25,L26),12)-1),"")</f>
        <v/>
      </c>
      <c r="O26" s="31" t="str">
        <f t="shared" ref="O26" si="5">IF(L26&lt;&gt;"",N26-L26+1,"")</f>
        <v/>
      </c>
      <c r="P26" s="32" t="str">
        <f t="shared" si="4"/>
        <v/>
      </c>
      <c r="Q26" s="40" t="str">
        <f>IF(L26&lt;&gt;"",(DATEDIF($M$11,L26,"Y")),"")</f>
        <v/>
      </c>
      <c r="R26" s="26"/>
      <c r="S26" s="35"/>
    </row>
    <row r="27" spans="11:24" ht="15.75" hidden="1" x14ac:dyDescent="0.25">
      <c r="K27" s="41" t="s">
        <v>30</v>
      </c>
      <c r="L27" s="41"/>
      <c r="M27" s="41"/>
      <c r="N27" s="41"/>
      <c r="O27" s="41"/>
      <c r="P27" s="41"/>
      <c r="Q27" s="41"/>
      <c r="R27" s="41"/>
      <c r="S27" s="42" t="e">
        <f>SUM(S22:S25)</f>
        <v>#VALUE!</v>
      </c>
    </row>
    <row r="28" spans="11:24" ht="15.75" hidden="1" x14ac:dyDescent="0.25">
      <c r="K28" s="26"/>
      <c r="L28" s="37"/>
      <c r="M28" s="26"/>
      <c r="N28" s="30"/>
      <c r="O28" s="26"/>
      <c r="P28" s="26"/>
      <c r="Q28" s="26"/>
      <c r="R28" s="26"/>
      <c r="S28" s="26"/>
    </row>
    <row r="29" spans="11:24" ht="15.75" hidden="1" x14ac:dyDescent="0.25">
      <c r="K29" s="26"/>
      <c r="L29" s="26"/>
      <c r="M29" s="26"/>
      <c r="N29" s="26"/>
      <c r="O29" s="26"/>
      <c r="P29" s="26"/>
      <c r="Q29" s="26"/>
      <c r="R29" s="26"/>
      <c r="S29" s="26"/>
    </row>
    <row r="30" spans="11:24" ht="15.75" hidden="1" x14ac:dyDescent="0.25">
      <c r="K30" s="43" t="s">
        <v>31</v>
      </c>
      <c r="L30" s="43"/>
      <c r="M30" s="44"/>
      <c r="N30" s="44"/>
      <c r="O30" s="45"/>
      <c r="P30" s="46">
        <v>1600</v>
      </c>
      <c r="Q30" s="46"/>
      <c r="R30" s="47"/>
      <c r="S30" s="47">
        <v>1600</v>
      </c>
    </row>
    <row r="31" spans="11:24" ht="15.75" hidden="1" x14ac:dyDescent="0.25">
      <c r="K31" s="48" t="s">
        <v>32</v>
      </c>
      <c r="L31" s="48"/>
      <c r="M31" s="49"/>
      <c r="N31" s="49"/>
      <c r="O31" s="45"/>
      <c r="P31" s="46">
        <v>4400</v>
      </c>
      <c r="Q31" s="46"/>
      <c r="R31" s="50" t="s">
        <v>33</v>
      </c>
      <c r="S31" s="51" t="str">
        <f ca="1">IF(AND(M15="moins de 11 salariés", P11&lt;"18a"),"4 400,00 €","0")</f>
        <v>0</v>
      </c>
    </row>
    <row r="32" spans="11:24" ht="15.75" hidden="1" x14ac:dyDescent="0.25">
      <c r="K32" s="48" t="s">
        <v>34</v>
      </c>
      <c r="L32" s="48"/>
      <c r="M32" s="49"/>
      <c r="N32" s="49"/>
      <c r="O32" s="45"/>
      <c r="P32" s="46">
        <v>1000</v>
      </c>
      <c r="Q32" s="46"/>
      <c r="R32" s="52" t="s">
        <v>35</v>
      </c>
      <c r="S32" s="47">
        <f>IF(M15="Moins de 11 salariés",P32*M13,"0")</f>
        <v>2000</v>
      </c>
    </row>
    <row r="33" spans="11:19" ht="15.75" hidden="1" x14ac:dyDescent="0.25">
      <c r="K33" s="53" t="s">
        <v>36</v>
      </c>
      <c r="L33" s="53"/>
      <c r="M33" s="49"/>
      <c r="N33" s="49"/>
      <c r="O33" s="45"/>
      <c r="P33" s="46">
        <v>1000</v>
      </c>
      <c r="Q33" s="46"/>
      <c r="R33" s="52" t="s">
        <v>37</v>
      </c>
      <c r="S33" s="47">
        <f>IF(OR(M15="moins de 11 salariés",M15="de 11 à 250 salariés"),P33,"0")</f>
        <v>1000</v>
      </c>
    </row>
    <row r="34" spans="11:19" ht="15.75" hidden="1" x14ac:dyDescent="0.25">
      <c r="K34" s="53" t="s">
        <v>38</v>
      </c>
      <c r="L34" s="53"/>
      <c r="M34" s="53"/>
      <c r="N34" s="53"/>
      <c r="O34" s="46"/>
      <c r="P34" s="46"/>
      <c r="Q34" s="46"/>
      <c r="R34" s="47"/>
      <c r="S34" s="47" t="str">
        <f>IF(P14="OUI",ROUNDUP(T13*166.66,0),"0")</f>
        <v>0</v>
      </c>
    </row>
    <row r="35" spans="11:19" ht="15.75" hidden="1" x14ac:dyDescent="0.25">
      <c r="K35" s="53"/>
      <c r="L35" s="53"/>
      <c r="M35" s="53"/>
      <c r="N35" s="53"/>
      <c r="O35" s="52"/>
      <c r="P35" s="52"/>
      <c r="Q35" s="52"/>
      <c r="R35" s="47"/>
      <c r="S35" s="47"/>
    </row>
    <row r="36" spans="11:19" hidden="1" x14ac:dyDescent="0.25">
      <c r="K36" s="54"/>
      <c r="L36" s="54"/>
      <c r="M36" s="54"/>
      <c r="N36" s="54"/>
      <c r="O36" s="54"/>
      <c r="P36" s="54"/>
      <c r="Q36" s="54"/>
      <c r="R36" s="54"/>
      <c r="S36" s="54"/>
    </row>
    <row r="37" spans="11:19" ht="15.75" hidden="1" x14ac:dyDescent="0.25">
      <c r="K37" s="41" t="s">
        <v>39</v>
      </c>
      <c r="L37" s="41"/>
      <c r="M37" s="41"/>
      <c r="N37" s="41"/>
      <c r="O37" s="41"/>
      <c r="P37" s="41"/>
      <c r="Q37" s="41"/>
      <c r="R37" s="41"/>
      <c r="S37" s="55" t="e">
        <f ca="1">S27-S30-S31-S32-S33-S34</f>
        <v>#VALUE!</v>
      </c>
    </row>
    <row r="38" spans="11:19" ht="15.75" hidden="1" x14ac:dyDescent="0.25">
      <c r="K38" s="41" t="s">
        <v>40</v>
      </c>
      <c r="L38" s="41"/>
      <c r="M38" s="41"/>
      <c r="N38" s="41"/>
      <c r="O38" s="41"/>
      <c r="P38" s="41"/>
      <c r="Q38" s="41"/>
      <c r="R38" s="41"/>
      <c r="S38" s="55" t="e">
        <f ca="1">S37/T13</f>
        <v>#VALUE!</v>
      </c>
    </row>
    <row r="39" spans="11:19" hidden="1" x14ac:dyDescent="0.25">
      <c r="K39" s="54"/>
      <c r="L39" s="54"/>
      <c r="M39" s="54"/>
      <c r="N39" s="54"/>
      <c r="O39" s="54"/>
      <c r="P39" s="54"/>
      <c r="Q39" s="54"/>
      <c r="R39" s="54"/>
      <c r="S39" s="54"/>
    </row>
    <row r="40" spans="11:19" hidden="1" x14ac:dyDescent="0.25">
      <c r="K40" s="54"/>
      <c r="L40" s="54"/>
      <c r="M40" s="54"/>
      <c r="N40" s="54"/>
      <c r="O40" s="54"/>
      <c r="P40" s="54"/>
      <c r="Q40" s="54"/>
      <c r="R40" s="54"/>
      <c r="S40" s="54"/>
    </row>
    <row r="41" spans="11:19" hidden="1" x14ac:dyDescent="0.25">
      <c r="K41" s="54"/>
      <c r="L41" s="54"/>
      <c r="M41" s="54"/>
      <c r="N41" s="54"/>
      <c r="O41" s="54"/>
      <c r="P41" s="54"/>
      <c r="Q41" s="54"/>
      <c r="R41" s="54"/>
      <c r="S41" s="54"/>
    </row>
    <row r="42" spans="11:19" ht="15.75" hidden="1" x14ac:dyDescent="0.25">
      <c r="K42" s="56" t="s">
        <v>41</v>
      </c>
      <c r="L42" s="56"/>
      <c r="M42" s="56"/>
      <c r="N42" s="56"/>
      <c r="O42" s="53"/>
      <c r="P42" s="54"/>
      <c r="Q42" s="54"/>
      <c r="R42" s="54"/>
      <c r="S42" s="54"/>
    </row>
    <row r="43" spans="11:19" ht="51" hidden="1" customHeight="1" x14ac:dyDescent="0.25">
      <c r="K43" s="57" t="s">
        <v>42</v>
      </c>
      <c r="L43" s="57"/>
      <c r="M43" s="57"/>
      <c r="N43" s="57"/>
      <c r="O43" s="57"/>
      <c r="P43" s="57"/>
      <c r="Q43" s="57"/>
      <c r="R43" s="57"/>
      <c r="S43" s="57"/>
    </row>
    <row r="44" spans="11:19" ht="56.25" hidden="1" customHeight="1" x14ac:dyDescent="0.25">
      <c r="K44" s="57" t="s">
        <v>43</v>
      </c>
      <c r="L44" s="57"/>
      <c r="M44" s="57"/>
      <c r="N44" s="57"/>
      <c r="O44" s="57"/>
      <c r="P44" s="57"/>
      <c r="Q44" s="57"/>
      <c r="R44" s="57"/>
      <c r="S44" s="57"/>
    </row>
    <row r="45" spans="11:19" hidden="1" x14ac:dyDescent="0.25"/>
  </sheetData>
  <mergeCells count="25">
    <mergeCell ref="O34:Q34"/>
    <mergeCell ref="K37:R37"/>
    <mergeCell ref="K38:R38"/>
    <mergeCell ref="K42:N42"/>
    <mergeCell ref="K43:S43"/>
    <mergeCell ref="K44:S44"/>
    <mergeCell ref="K27:R27"/>
    <mergeCell ref="K30:L30"/>
    <mergeCell ref="P30:Q30"/>
    <mergeCell ref="P31:Q31"/>
    <mergeCell ref="P32:Q32"/>
    <mergeCell ref="P33:Q33"/>
    <mergeCell ref="K12:L12"/>
    <mergeCell ref="M12:S12"/>
    <mergeCell ref="K14:N14"/>
    <mergeCell ref="P14:Q14"/>
    <mergeCell ref="K15:L15"/>
    <mergeCell ref="M15:R15"/>
    <mergeCell ref="M4:S6"/>
    <mergeCell ref="V9:W9"/>
    <mergeCell ref="K10:L10"/>
    <mergeCell ref="M10:S10"/>
    <mergeCell ref="K11:L11"/>
    <mergeCell ref="M11:O11"/>
    <mergeCell ref="P11:S11"/>
  </mergeCells>
  <dataValidations count="3">
    <dataValidation type="list" allowBlank="1" showInputMessage="1" showErrorMessage="1" sqref="M15:R15">
      <formula1>$X$19:$X$21</formula1>
    </dataValidation>
    <dataValidation type="list" allowBlank="1" showInputMessage="1" showErrorMessage="1" sqref="P14:Q14">
      <formula1>"OUI, NON"</formula1>
    </dataValidation>
    <dataValidation type="list" allowBlank="1" showInputMessage="1" showErrorMessage="1" sqref="M12:S12">
      <formula1>$X$12:$X$16</formula1>
    </dataValidation>
  </dataValidations>
  <pageMargins left="0.70866141732283472" right="0.70866141732283472" top="0.35433070866141736" bottom="0.74803149606299213" header="0.31496062992125984" footer="0.31496062992125984"/>
  <pageSetup paperSize="9" scale="98" orientation="portrait" r:id="rId1"/>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0</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david</cp:lastModifiedBy>
  <dcterms:created xsi:type="dcterms:W3CDTF">2017-07-20T09:34:24Z</dcterms:created>
  <dcterms:modified xsi:type="dcterms:W3CDTF">2017-07-20T09:40:25Z</dcterms:modified>
</cp:coreProperties>
</file>