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Projet\"/>
    </mc:Choice>
  </mc:AlternateContent>
  <bookViews>
    <workbookView xWindow="0" yWindow="0" windowWidth="25200" windowHeight="11580" activeTab="1"/>
  </bookViews>
  <sheets>
    <sheet name="Feuil1" sheetId="1" r:id="rId1"/>
    <sheet name="Feuil2" sheetId="2" r:id="rId2"/>
  </sheets>
  <definedNames>
    <definedName name="_xlnm._FilterDatabase" localSheetId="1" hidden="1">Feuil2!$A$3:$I$190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90" i="2" l="1"/>
  <c r="AA189" i="2"/>
  <c r="AA188" i="2"/>
  <c r="AA187" i="2"/>
  <c r="AA186" i="2"/>
  <c r="AA185" i="2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9" i="2"/>
  <c r="AA8" i="2"/>
  <c r="AA7" i="2"/>
  <c r="AA6" i="2"/>
  <c r="E29" i="1"/>
  <c r="E31" i="1" s="1"/>
  <c r="C29" i="1"/>
  <c r="C31" i="1" s="1"/>
  <c r="D29" i="1"/>
  <c r="D31" i="1" s="1"/>
  <c r="E36" i="1" l="1"/>
  <c r="E33" i="1"/>
  <c r="D34" i="1"/>
  <c r="D30" i="1"/>
  <c r="D33" i="1"/>
  <c r="D36" i="1"/>
  <c r="D32" i="1"/>
  <c r="D35" i="1"/>
  <c r="E30" i="1"/>
  <c r="E35" i="1"/>
  <c r="E32" i="1"/>
  <c r="E34" i="1"/>
  <c r="C32" i="1"/>
  <c r="C33" i="1"/>
  <c r="D37" i="1" l="1"/>
  <c r="E37" i="1"/>
  <c r="C37" i="1"/>
  <c r="J29" i="2"/>
  <c r="N29" i="2" s="1"/>
  <c r="K29" i="2"/>
  <c r="L29" i="2"/>
  <c r="M29" i="2"/>
  <c r="J30" i="2"/>
  <c r="N30" i="2" s="1"/>
  <c r="K30" i="2"/>
  <c r="L30" i="2"/>
  <c r="M30" i="2"/>
  <c r="J31" i="2"/>
  <c r="N31" i="2" s="1"/>
  <c r="K31" i="2"/>
  <c r="L31" i="2"/>
  <c r="M31" i="2"/>
  <c r="J32" i="2"/>
  <c r="N32" i="2" s="1"/>
  <c r="K32" i="2"/>
  <c r="L32" i="2"/>
  <c r="M32" i="2"/>
  <c r="J33" i="2"/>
  <c r="N33" i="2" s="1"/>
  <c r="K33" i="2"/>
  <c r="L33" i="2"/>
  <c r="M33" i="2"/>
  <c r="J34" i="2"/>
  <c r="N34" i="2" s="1"/>
  <c r="K34" i="2"/>
  <c r="L34" i="2"/>
  <c r="M34" i="2"/>
  <c r="J35" i="2"/>
  <c r="N35" i="2" s="1"/>
  <c r="K35" i="2"/>
  <c r="L35" i="2"/>
  <c r="M35" i="2"/>
  <c r="J36" i="2"/>
  <c r="N36" i="2" s="1"/>
  <c r="K36" i="2"/>
  <c r="L36" i="2"/>
  <c r="M36" i="2"/>
  <c r="J37" i="2"/>
  <c r="N37" i="2" s="1"/>
  <c r="K37" i="2"/>
  <c r="L37" i="2"/>
  <c r="M37" i="2"/>
  <c r="J38" i="2"/>
  <c r="N38" i="2" s="1"/>
  <c r="K38" i="2"/>
  <c r="L38" i="2"/>
  <c r="M38" i="2"/>
  <c r="J39" i="2"/>
  <c r="N39" i="2" s="1"/>
  <c r="K39" i="2"/>
  <c r="L39" i="2"/>
  <c r="M39" i="2"/>
  <c r="J40" i="2"/>
  <c r="N40" i="2" s="1"/>
  <c r="K40" i="2"/>
  <c r="L40" i="2"/>
  <c r="M40" i="2"/>
  <c r="J41" i="2"/>
  <c r="N41" i="2" s="1"/>
  <c r="K41" i="2"/>
  <c r="L41" i="2"/>
  <c r="M41" i="2"/>
  <c r="J42" i="2"/>
  <c r="N42" i="2" s="1"/>
  <c r="K42" i="2"/>
  <c r="L42" i="2"/>
  <c r="M42" i="2"/>
  <c r="J43" i="2"/>
  <c r="N43" i="2" s="1"/>
  <c r="K43" i="2"/>
  <c r="L43" i="2"/>
  <c r="M43" i="2"/>
  <c r="J44" i="2"/>
  <c r="N44" i="2" s="1"/>
  <c r="K44" i="2"/>
  <c r="L44" i="2"/>
  <c r="M44" i="2"/>
  <c r="J45" i="2"/>
  <c r="N45" i="2" s="1"/>
  <c r="K45" i="2"/>
  <c r="L45" i="2"/>
  <c r="M45" i="2"/>
  <c r="J46" i="2"/>
  <c r="N46" i="2" s="1"/>
  <c r="K46" i="2"/>
  <c r="L46" i="2"/>
  <c r="M46" i="2"/>
  <c r="J47" i="2"/>
  <c r="N47" i="2" s="1"/>
  <c r="K47" i="2"/>
  <c r="L47" i="2"/>
  <c r="M47" i="2"/>
  <c r="J48" i="2"/>
  <c r="N48" i="2" s="1"/>
  <c r="K48" i="2"/>
  <c r="L48" i="2"/>
  <c r="M48" i="2"/>
  <c r="J49" i="2"/>
  <c r="N49" i="2" s="1"/>
  <c r="K49" i="2"/>
  <c r="L49" i="2"/>
  <c r="M49" i="2"/>
  <c r="J50" i="2"/>
  <c r="N50" i="2" s="1"/>
  <c r="K50" i="2"/>
  <c r="L50" i="2"/>
  <c r="M50" i="2"/>
  <c r="J5" i="2"/>
  <c r="N5" i="2" s="1"/>
  <c r="K5" i="2"/>
  <c r="L5" i="2"/>
  <c r="M5" i="2"/>
  <c r="J6" i="2"/>
  <c r="N6" i="2" s="1"/>
  <c r="K6" i="2"/>
  <c r="L6" i="2"/>
  <c r="M6" i="2"/>
  <c r="J7" i="2"/>
  <c r="N7" i="2" s="1"/>
  <c r="K7" i="2"/>
  <c r="L7" i="2"/>
  <c r="M7" i="2"/>
  <c r="J8" i="2"/>
  <c r="N8" i="2" s="1"/>
  <c r="K8" i="2"/>
  <c r="L8" i="2"/>
  <c r="M8" i="2"/>
  <c r="J9" i="2"/>
  <c r="N9" i="2" s="1"/>
  <c r="K9" i="2"/>
  <c r="L9" i="2"/>
  <c r="M9" i="2"/>
  <c r="J10" i="2"/>
  <c r="N10" i="2" s="1"/>
  <c r="K10" i="2"/>
  <c r="L10" i="2"/>
  <c r="M10" i="2"/>
  <c r="J11" i="2"/>
  <c r="N11" i="2" s="1"/>
  <c r="K11" i="2"/>
  <c r="L11" i="2"/>
  <c r="M11" i="2"/>
  <c r="J12" i="2"/>
  <c r="N12" i="2" s="1"/>
  <c r="K12" i="2"/>
  <c r="L12" i="2"/>
  <c r="M12" i="2"/>
  <c r="J13" i="2"/>
  <c r="N13" i="2" s="1"/>
  <c r="K13" i="2"/>
  <c r="L13" i="2"/>
  <c r="M13" i="2"/>
  <c r="J14" i="2"/>
  <c r="N14" i="2" s="1"/>
  <c r="K14" i="2"/>
  <c r="L14" i="2"/>
  <c r="M14" i="2"/>
  <c r="J15" i="2"/>
  <c r="N15" i="2" s="1"/>
  <c r="K15" i="2"/>
  <c r="L15" i="2"/>
  <c r="M15" i="2"/>
  <c r="J16" i="2"/>
  <c r="N16" i="2" s="1"/>
  <c r="K16" i="2"/>
  <c r="L16" i="2"/>
  <c r="M16" i="2"/>
  <c r="J17" i="2"/>
  <c r="N17" i="2" s="1"/>
  <c r="K17" i="2"/>
  <c r="L17" i="2"/>
  <c r="M17" i="2"/>
  <c r="J18" i="2"/>
  <c r="N18" i="2" s="1"/>
  <c r="K18" i="2"/>
  <c r="L18" i="2"/>
  <c r="M18" i="2"/>
  <c r="J19" i="2"/>
  <c r="N19" i="2" s="1"/>
  <c r="K19" i="2"/>
  <c r="L19" i="2"/>
  <c r="M19" i="2"/>
  <c r="J20" i="2"/>
  <c r="N20" i="2" s="1"/>
  <c r="K20" i="2"/>
  <c r="L20" i="2"/>
  <c r="M20" i="2"/>
  <c r="J21" i="2"/>
  <c r="N21" i="2" s="1"/>
  <c r="K21" i="2"/>
  <c r="L21" i="2"/>
  <c r="M21" i="2"/>
  <c r="J22" i="2"/>
  <c r="N22" i="2" s="1"/>
  <c r="K22" i="2"/>
  <c r="L22" i="2"/>
  <c r="M22" i="2"/>
  <c r="J23" i="2"/>
  <c r="N23" i="2" s="1"/>
  <c r="K23" i="2"/>
  <c r="L23" i="2"/>
  <c r="M23" i="2"/>
  <c r="J24" i="2"/>
  <c r="N24" i="2" s="1"/>
  <c r="K24" i="2"/>
  <c r="L24" i="2"/>
  <c r="M24" i="2"/>
  <c r="J25" i="2"/>
  <c r="N25" i="2" s="1"/>
  <c r="K25" i="2"/>
  <c r="L25" i="2"/>
  <c r="M25" i="2"/>
  <c r="J26" i="2"/>
  <c r="N26" i="2" s="1"/>
  <c r="K26" i="2"/>
  <c r="L26" i="2"/>
  <c r="M26" i="2"/>
  <c r="J27" i="2"/>
  <c r="N27" i="2" s="1"/>
  <c r="K27" i="2"/>
  <c r="L27" i="2"/>
  <c r="M27" i="2"/>
  <c r="J28" i="2"/>
  <c r="N28" i="2" s="1"/>
  <c r="K28" i="2"/>
  <c r="L28" i="2"/>
  <c r="M28" i="2"/>
  <c r="J51" i="2"/>
  <c r="N51" i="2" s="1"/>
  <c r="J52" i="2"/>
  <c r="N52" i="2" s="1"/>
  <c r="J53" i="2"/>
  <c r="N53" i="2" s="1"/>
  <c r="J54" i="2"/>
  <c r="N54" i="2" s="1"/>
  <c r="J55" i="2"/>
  <c r="N55" i="2" s="1"/>
  <c r="J56" i="2"/>
  <c r="N56" i="2" s="1"/>
  <c r="J57" i="2"/>
  <c r="N57" i="2" s="1"/>
  <c r="J58" i="2"/>
  <c r="N58" i="2" s="1"/>
  <c r="J59" i="2"/>
  <c r="N59" i="2" s="1"/>
  <c r="J60" i="2"/>
  <c r="N60" i="2" s="1"/>
  <c r="J61" i="2"/>
  <c r="N61" i="2" s="1"/>
  <c r="J62" i="2"/>
  <c r="N62" i="2" s="1"/>
  <c r="J63" i="2"/>
  <c r="N63" i="2" s="1"/>
  <c r="J64" i="2"/>
  <c r="N64" i="2" s="1"/>
  <c r="J65" i="2"/>
  <c r="N65" i="2" s="1"/>
  <c r="J66" i="2"/>
  <c r="N66" i="2" s="1"/>
  <c r="J67" i="2"/>
  <c r="N67" i="2" s="1"/>
  <c r="J68" i="2"/>
  <c r="N68" i="2" s="1"/>
  <c r="J69" i="2"/>
  <c r="N69" i="2" s="1"/>
  <c r="J70" i="2"/>
  <c r="N70" i="2" s="1"/>
  <c r="J71" i="2"/>
  <c r="N71" i="2" s="1"/>
  <c r="J72" i="2"/>
  <c r="N72" i="2" s="1"/>
  <c r="J73" i="2"/>
  <c r="N73" i="2" s="1"/>
  <c r="J74" i="2"/>
  <c r="N74" i="2" s="1"/>
  <c r="J75" i="2"/>
  <c r="N75" i="2" s="1"/>
  <c r="J76" i="2"/>
  <c r="N76" i="2" s="1"/>
  <c r="J77" i="2"/>
  <c r="N77" i="2" s="1"/>
  <c r="J78" i="2"/>
  <c r="N78" i="2" s="1"/>
  <c r="J79" i="2"/>
  <c r="N79" i="2" s="1"/>
  <c r="J80" i="2"/>
  <c r="N80" i="2" s="1"/>
  <c r="J81" i="2"/>
  <c r="N81" i="2" s="1"/>
  <c r="J82" i="2"/>
  <c r="N82" i="2" s="1"/>
  <c r="J83" i="2"/>
  <c r="N83" i="2" s="1"/>
  <c r="J84" i="2"/>
  <c r="N84" i="2" s="1"/>
  <c r="J85" i="2"/>
  <c r="N85" i="2" s="1"/>
  <c r="J86" i="2"/>
  <c r="N86" i="2" s="1"/>
  <c r="J87" i="2"/>
  <c r="N87" i="2" s="1"/>
  <c r="J88" i="2"/>
  <c r="N88" i="2" s="1"/>
  <c r="J89" i="2"/>
  <c r="N89" i="2" s="1"/>
  <c r="J90" i="2"/>
  <c r="N90" i="2" s="1"/>
  <c r="J91" i="2"/>
  <c r="N91" i="2" s="1"/>
  <c r="J92" i="2"/>
  <c r="N92" i="2" s="1"/>
  <c r="J93" i="2"/>
  <c r="N93" i="2" s="1"/>
  <c r="J94" i="2"/>
  <c r="N94" i="2" s="1"/>
  <c r="J95" i="2"/>
  <c r="N95" i="2" s="1"/>
  <c r="J96" i="2"/>
  <c r="N96" i="2" s="1"/>
  <c r="J97" i="2"/>
  <c r="N97" i="2" s="1"/>
  <c r="J98" i="2"/>
  <c r="N98" i="2" s="1"/>
  <c r="J99" i="2"/>
  <c r="N99" i="2" s="1"/>
  <c r="J100" i="2"/>
  <c r="N100" i="2" s="1"/>
  <c r="J101" i="2"/>
  <c r="N101" i="2" s="1"/>
  <c r="J102" i="2"/>
  <c r="N102" i="2" s="1"/>
  <c r="J103" i="2"/>
  <c r="N103" i="2" s="1"/>
  <c r="J104" i="2"/>
  <c r="N104" i="2" s="1"/>
  <c r="J105" i="2"/>
  <c r="N105" i="2" s="1"/>
  <c r="J106" i="2"/>
  <c r="N106" i="2" s="1"/>
  <c r="J107" i="2"/>
  <c r="N107" i="2" s="1"/>
  <c r="J108" i="2"/>
  <c r="N108" i="2" s="1"/>
  <c r="J109" i="2"/>
  <c r="N109" i="2" s="1"/>
  <c r="J110" i="2"/>
  <c r="N110" i="2" s="1"/>
  <c r="J111" i="2"/>
  <c r="N111" i="2" s="1"/>
  <c r="J112" i="2"/>
  <c r="N112" i="2" s="1"/>
  <c r="J113" i="2"/>
  <c r="N113" i="2" s="1"/>
  <c r="J114" i="2"/>
  <c r="N114" i="2" s="1"/>
  <c r="J115" i="2"/>
  <c r="N115" i="2" s="1"/>
  <c r="J116" i="2"/>
  <c r="N116" i="2" s="1"/>
  <c r="J117" i="2"/>
  <c r="N117" i="2" s="1"/>
  <c r="J118" i="2"/>
  <c r="N118" i="2" s="1"/>
  <c r="J119" i="2"/>
  <c r="N119" i="2" s="1"/>
  <c r="J120" i="2"/>
  <c r="N120" i="2" s="1"/>
  <c r="J121" i="2"/>
  <c r="N121" i="2" s="1"/>
  <c r="J122" i="2"/>
  <c r="N122" i="2" s="1"/>
  <c r="J123" i="2"/>
  <c r="N123" i="2" s="1"/>
  <c r="J124" i="2"/>
  <c r="N124" i="2" s="1"/>
  <c r="J125" i="2"/>
  <c r="N125" i="2" s="1"/>
  <c r="J126" i="2"/>
  <c r="N126" i="2" s="1"/>
  <c r="J127" i="2"/>
  <c r="N127" i="2" s="1"/>
  <c r="J128" i="2"/>
  <c r="N128" i="2" s="1"/>
  <c r="J129" i="2"/>
  <c r="N129" i="2" s="1"/>
  <c r="J130" i="2"/>
  <c r="N130" i="2" s="1"/>
  <c r="J131" i="2"/>
  <c r="N131" i="2" s="1"/>
  <c r="J132" i="2"/>
  <c r="N132" i="2" s="1"/>
  <c r="J133" i="2"/>
  <c r="N133" i="2" s="1"/>
  <c r="J134" i="2"/>
  <c r="N134" i="2" s="1"/>
  <c r="J135" i="2"/>
  <c r="N135" i="2" s="1"/>
  <c r="J136" i="2"/>
  <c r="N136" i="2" s="1"/>
  <c r="J137" i="2"/>
  <c r="N137" i="2" s="1"/>
  <c r="J138" i="2"/>
  <c r="N138" i="2" s="1"/>
  <c r="J139" i="2"/>
  <c r="N139" i="2" s="1"/>
  <c r="J140" i="2"/>
  <c r="N140" i="2" s="1"/>
  <c r="J141" i="2"/>
  <c r="N141" i="2" s="1"/>
  <c r="J142" i="2"/>
  <c r="N142" i="2" s="1"/>
  <c r="J143" i="2"/>
  <c r="N143" i="2" s="1"/>
  <c r="J144" i="2"/>
  <c r="N144" i="2" s="1"/>
  <c r="J145" i="2"/>
  <c r="N145" i="2" s="1"/>
  <c r="J146" i="2"/>
  <c r="N146" i="2" s="1"/>
  <c r="J147" i="2"/>
  <c r="N147" i="2" s="1"/>
  <c r="J148" i="2"/>
  <c r="N148" i="2" s="1"/>
  <c r="J149" i="2"/>
  <c r="N149" i="2" s="1"/>
  <c r="J150" i="2"/>
  <c r="N150" i="2" s="1"/>
  <c r="J151" i="2"/>
  <c r="N151" i="2" s="1"/>
  <c r="J152" i="2"/>
  <c r="N152" i="2" s="1"/>
  <c r="J153" i="2"/>
  <c r="N153" i="2" s="1"/>
  <c r="J154" i="2"/>
  <c r="N154" i="2" s="1"/>
  <c r="J155" i="2"/>
  <c r="N155" i="2" s="1"/>
  <c r="J156" i="2"/>
  <c r="N156" i="2" s="1"/>
  <c r="J157" i="2"/>
  <c r="N157" i="2" s="1"/>
  <c r="J158" i="2"/>
  <c r="N158" i="2" s="1"/>
  <c r="J159" i="2"/>
  <c r="J160" i="2"/>
  <c r="N160" i="2" s="1"/>
  <c r="J161" i="2"/>
  <c r="N161" i="2" s="1"/>
  <c r="J162" i="2"/>
  <c r="N162" i="2" s="1"/>
  <c r="J163" i="2"/>
  <c r="N163" i="2" s="1"/>
  <c r="J164" i="2"/>
  <c r="N164" i="2" s="1"/>
  <c r="J165" i="2"/>
  <c r="N165" i="2" s="1"/>
  <c r="J166" i="2"/>
  <c r="N166" i="2" s="1"/>
  <c r="J167" i="2"/>
  <c r="N167" i="2" s="1"/>
  <c r="J168" i="2"/>
  <c r="N168" i="2" s="1"/>
  <c r="J169" i="2"/>
  <c r="N169" i="2" s="1"/>
  <c r="J170" i="2"/>
  <c r="N170" i="2" s="1"/>
  <c r="J171" i="2"/>
  <c r="N171" i="2" s="1"/>
  <c r="J172" i="2"/>
  <c r="N172" i="2" s="1"/>
  <c r="J173" i="2"/>
  <c r="N173" i="2" s="1"/>
  <c r="J174" i="2"/>
  <c r="N174" i="2" s="1"/>
  <c r="J175" i="2"/>
  <c r="N175" i="2" s="1"/>
  <c r="J176" i="2"/>
  <c r="N176" i="2" s="1"/>
  <c r="J177" i="2"/>
  <c r="N177" i="2" s="1"/>
  <c r="J178" i="2"/>
  <c r="N178" i="2" s="1"/>
  <c r="J179" i="2"/>
  <c r="N179" i="2" s="1"/>
  <c r="J180" i="2"/>
  <c r="N180" i="2" s="1"/>
  <c r="J181" i="2"/>
  <c r="N181" i="2" s="1"/>
  <c r="J182" i="2"/>
  <c r="N182" i="2" s="1"/>
  <c r="J183" i="2"/>
  <c r="N183" i="2" s="1"/>
  <c r="J184" i="2"/>
  <c r="N184" i="2" s="1"/>
  <c r="J185" i="2"/>
  <c r="N185" i="2" s="1"/>
  <c r="J186" i="2"/>
  <c r="N186" i="2" s="1"/>
  <c r="J187" i="2"/>
  <c r="N187" i="2" s="1"/>
  <c r="J188" i="2"/>
  <c r="N188" i="2" s="1"/>
  <c r="J189" i="2"/>
  <c r="N189" i="2" s="1"/>
  <c r="J190" i="2"/>
  <c r="N190" i="2" s="1"/>
  <c r="N159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K93" i="2"/>
  <c r="L93" i="2"/>
  <c r="M93" i="2"/>
  <c r="K94" i="2"/>
  <c r="L94" i="2"/>
  <c r="M94" i="2"/>
  <c r="K95" i="2"/>
  <c r="L95" i="2"/>
  <c r="M95" i="2"/>
  <c r="K96" i="2"/>
  <c r="L96" i="2"/>
  <c r="M96" i="2"/>
  <c r="K97" i="2"/>
  <c r="L97" i="2"/>
  <c r="M97" i="2"/>
  <c r="K98" i="2"/>
  <c r="L98" i="2"/>
  <c r="M98" i="2"/>
  <c r="K99" i="2"/>
  <c r="L99" i="2"/>
  <c r="M99" i="2"/>
  <c r="K100" i="2"/>
  <c r="L100" i="2"/>
  <c r="M100" i="2"/>
  <c r="K101" i="2"/>
  <c r="L101" i="2"/>
  <c r="M101" i="2"/>
  <c r="K102" i="2"/>
  <c r="L102" i="2"/>
  <c r="M102" i="2"/>
  <c r="K103" i="2"/>
  <c r="L103" i="2"/>
  <c r="M103" i="2"/>
  <c r="K104" i="2"/>
  <c r="L104" i="2"/>
  <c r="M104" i="2"/>
  <c r="K105" i="2"/>
  <c r="L105" i="2"/>
  <c r="M105" i="2"/>
  <c r="K106" i="2"/>
  <c r="L106" i="2"/>
  <c r="M106" i="2"/>
  <c r="K107" i="2"/>
  <c r="L107" i="2"/>
  <c r="M107" i="2"/>
  <c r="K108" i="2"/>
  <c r="L108" i="2"/>
  <c r="M108" i="2"/>
  <c r="K109" i="2"/>
  <c r="L109" i="2"/>
  <c r="M109" i="2"/>
  <c r="K110" i="2"/>
  <c r="L110" i="2"/>
  <c r="M110" i="2"/>
  <c r="K111" i="2"/>
  <c r="L111" i="2"/>
  <c r="M111" i="2"/>
  <c r="K112" i="2"/>
  <c r="L112" i="2"/>
  <c r="M112" i="2"/>
  <c r="K113" i="2"/>
  <c r="L113" i="2"/>
  <c r="M113" i="2"/>
  <c r="K114" i="2"/>
  <c r="L114" i="2"/>
  <c r="M114" i="2"/>
  <c r="K115" i="2"/>
  <c r="L115" i="2"/>
  <c r="M115" i="2"/>
  <c r="K116" i="2"/>
  <c r="L116" i="2"/>
  <c r="M116" i="2"/>
  <c r="K117" i="2"/>
  <c r="L117" i="2"/>
  <c r="M117" i="2"/>
  <c r="K118" i="2"/>
  <c r="L118" i="2"/>
  <c r="M118" i="2"/>
  <c r="K119" i="2"/>
  <c r="L119" i="2"/>
  <c r="M119" i="2"/>
  <c r="K120" i="2"/>
  <c r="L120" i="2"/>
  <c r="M120" i="2"/>
  <c r="K121" i="2"/>
  <c r="L121" i="2"/>
  <c r="M121" i="2"/>
  <c r="K122" i="2"/>
  <c r="L122" i="2"/>
  <c r="M122" i="2"/>
  <c r="K123" i="2"/>
  <c r="L123" i="2"/>
  <c r="M123" i="2"/>
  <c r="K124" i="2"/>
  <c r="L124" i="2"/>
  <c r="M124" i="2"/>
  <c r="K125" i="2"/>
  <c r="L125" i="2"/>
  <c r="M125" i="2"/>
  <c r="K126" i="2"/>
  <c r="L126" i="2"/>
  <c r="M126" i="2"/>
  <c r="K127" i="2"/>
  <c r="L127" i="2"/>
  <c r="M127" i="2"/>
  <c r="K128" i="2"/>
  <c r="L128" i="2"/>
  <c r="M128" i="2"/>
  <c r="K129" i="2"/>
  <c r="L129" i="2"/>
  <c r="M129" i="2"/>
  <c r="K130" i="2"/>
  <c r="L130" i="2"/>
  <c r="M130" i="2"/>
  <c r="K131" i="2"/>
  <c r="L131" i="2"/>
  <c r="M131" i="2"/>
  <c r="K132" i="2"/>
  <c r="L132" i="2"/>
  <c r="M132" i="2"/>
  <c r="K133" i="2"/>
  <c r="L133" i="2"/>
  <c r="M133" i="2"/>
  <c r="K134" i="2"/>
  <c r="L134" i="2"/>
  <c r="M134" i="2"/>
  <c r="K135" i="2"/>
  <c r="L135" i="2"/>
  <c r="M135" i="2"/>
  <c r="K136" i="2"/>
  <c r="L136" i="2"/>
  <c r="M136" i="2"/>
  <c r="K137" i="2"/>
  <c r="L137" i="2"/>
  <c r="M137" i="2"/>
  <c r="K138" i="2"/>
  <c r="L138" i="2"/>
  <c r="M138" i="2"/>
  <c r="K139" i="2"/>
  <c r="L139" i="2"/>
  <c r="M139" i="2"/>
  <c r="K140" i="2"/>
  <c r="L140" i="2"/>
  <c r="M140" i="2"/>
  <c r="K141" i="2"/>
  <c r="L141" i="2"/>
  <c r="M141" i="2"/>
  <c r="K142" i="2"/>
  <c r="L142" i="2"/>
  <c r="M142" i="2"/>
  <c r="K143" i="2"/>
  <c r="L143" i="2"/>
  <c r="M143" i="2"/>
  <c r="K144" i="2"/>
  <c r="L144" i="2"/>
  <c r="M144" i="2"/>
  <c r="K145" i="2"/>
  <c r="L145" i="2"/>
  <c r="M145" i="2"/>
  <c r="K146" i="2"/>
  <c r="L146" i="2"/>
  <c r="M146" i="2"/>
  <c r="K147" i="2"/>
  <c r="L147" i="2"/>
  <c r="M147" i="2"/>
  <c r="K148" i="2"/>
  <c r="L148" i="2"/>
  <c r="M148" i="2"/>
  <c r="K149" i="2"/>
  <c r="L149" i="2"/>
  <c r="M149" i="2"/>
  <c r="K150" i="2"/>
  <c r="L150" i="2"/>
  <c r="M150" i="2"/>
  <c r="K151" i="2"/>
  <c r="L151" i="2"/>
  <c r="M151" i="2"/>
  <c r="K152" i="2"/>
  <c r="L152" i="2"/>
  <c r="M152" i="2"/>
  <c r="K153" i="2"/>
  <c r="L153" i="2"/>
  <c r="M153" i="2"/>
  <c r="K154" i="2"/>
  <c r="L154" i="2"/>
  <c r="M154" i="2"/>
  <c r="K155" i="2"/>
  <c r="L155" i="2"/>
  <c r="M155" i="2"/>
  <c r="K156" i="2"/>
  <c r="L156" i="2"/>
  <c r="M156" i="2"/>
  <c r="K157" i="2"/>
  <c r="L157" i="2"/>
  <c r="M157" i="2"/>
  <c r="K158" i="2"/>
  <c r="L158" i="2"/>
  <c r="M158" i="2"/>
  <c r="K159" i="2"/>
  <c r="L159" i="2"/>
  <c r="M159" i="2"/>
  <c r="K160" i="2"/>
  <c r="L160" i="2"/>
  <c r="M160" i="2"/>
  <c r="K161" i="2"/>
  <c r="L161" i="2"/>
  <c r="M161" i="2"/>
  <c r="K162" i="2"/>
  <c r="L162" i="2"/>
  <c r="M162" i="2"/>
  <c r="K163" i="2"/>
  <c r="L163" i="2"/>
  <c r="M163" i="2"/>
  <c r="K164" i="2"/>
  <c r="L164" i="2"/>
  <c r="M164" i="2"/>
  <c r="K165" i="2"/>
  <c r="L165" i="2"/>
  <c r="M165" i="2"/>
  <c r="K166" i="2"/>
  <c r="L166" i="2"/>
  <c r="M166" i="2"/>
  <c r="K167" i="2"/>
  <c r="L167" i="2"/>
  <c r="M167" i="2"/>
  <c r="K168" i="2"/>
  <c r="L168" i="2"/>
  <c r="M168" i="2"/>
  <c r="K169" i="2"/>
  <c r="L169" i="2"/>
  <c r="M169" i="2"/>
  <c r="K170" i="2"/>
  <c r="L170" i="2"/>
  <c r="M170" i="2"/>
  <c r="K171" i="2"/>
  <c r="L171" i="2"/>
  <c r="M171" i="2"/>
  <c r="K172" i="2"/>
  <c r="L172" i="2"/>
  <c r="M172" i="2"/>
  <c r="K173" i="2"/>
  <c r="L173" i="2"/>
  <c r="M173" i="2"/>
  <c r="K174" i="2"/>
  <c r="L174" i="2"/>
  <c r="M174" i="2"/>
  <c r="K175" i="2"/>
  <c r="L175" i="2"/>
  <c r="M175" i="2"/>
  <c r="K176" i="2"/>
  <c r="L176" i="2"/>
  <c r="M176" i="2"/>
  <c r="K177" i="2"/>
  <c r="L177" i="2"/>
  <c r="M177" i="2"/>
  <c r="K178" i="2"/>
  <c r="L178" i="2"/>
  <c r="M178" i="2"/>
  <c r="K179" i="2"/>
  <c r="L179" i="2"/>
  <c r="M179" i="2"/>
  <c r="K180" i="2"/>
  <c r="L180" i="2"/>
  <c r="M180" i="2"/>
  <c r="K181" i="2"/>
  <c r="L181" i="2"/>
  <c r="M181" i="2"/>
  <c r="K182" i="2"/>
  <c r="L182" i="2"/>
  <c r="M182" i="2"/>
  <c r="K183" i="2"/>
  <c r="L183" i="2"/>
  <c r="M183" i="2"/>
  <c r="K184" i="2"/>
  <c r="L184" i="2"/>
  <c r="M184" i="2"/>
  <c r="K185" i="2"/>
  <c r="L185" i="2"/>
  <c r="M185" i="2"/>
  <c r="K186" i="2"/>
  <c r="L186" i="2"/>
  <c r="M186" i="2"/>
  <c r="K187" i="2"/>
  <c r="L187" i="2"/>
  <c r="M187" i="2"/>
  <c r="K188" i="2"/>
  <c r="L188" i="2"/>
  <c r="M188" i="2"/>
  <c r="K189" i="2"/>
  <c r="L189" i="2"/>
  <c r="M189" i="2"/>
  <c r="K190" i="2"/>
  <c r="L190" i="2"/>
  <c r="M190" i="2"/>
  <c r="C24" i="1"/>
  <c r="C22" i="1"/>
  <c r="C19" i="1"/>
  <c r="C16" i="1"/>
  <c r="C13" i="1"/>
  <c r="C10" i="1"/>
  <c r="C7" i="1"/>
  <c r="C4" i="1"/>
  <c r="E24" i="1"/>
  <c r="D24" i="1"/>
  <c r="B24" i="1"/>
  <c r="B4" i="1"/>
  <c r="B7" i="1"/>
  <c r="B10" i="1"/>
  <c r="B13" i="1"/>
  <c r="B16" i="1"/>
  <c r="B19" i="1"/>
  <c r="B22" i="1"/>
  <c r="E22" i="1"/>
  <c r="E19" i="1"/>
  <c r="E16" i="1"/>
  <c r="E13" i="1"/>
  <c r="E10" i="1"/>
  <c r="E7" i="1"/>
  <c r="E4" i="1"/>
  <c r="D19" i="1"/>
  <c r="D13" i="1"/>
  <c r="D7" i="1"/>
  <c r="D22" i="1"/>
  <c r="D16" i="1"/>
  <c r="D10" i="1"/>
  <c r="D4" i="1"/>
  <c r="D25" i="1" l="1"/>
  <c r="D38" i="1" s="1"/>
  <c r="C25" i="1"/>
  <c r="C38" i="1" s="1"/>
  <c r="C26" i="1"/>
  <c r="E26" i="1"/>
  <c r="D26" i="1"/>
  <c r="E25" i="1"/>
  <c r="E38" i="1" s="1"/>
  <c r="Q32" i="2" l="1"/>
  <c r="Q36" i="2"/>
  <c r="Q40" i="2"/>
  <c r="Q44" i="2"/>
  <c r="Q48" i="2"/>
  <c r="Q29" i="2"/>
  <c r="Q33" i="2"/>
  <c r="Q37" i="2"/>
  <c r="Q41" i="2"/>
  <c r="Q45" i="2"/>
  <c r="Q49" i="2"/>
  <c r="Q30" i="2"/>
  <c r="Q34" i="2"/>
  <c r="Q38" i="2"/>
  <c r="Q42" i="2"/>
  <c r="Q46" i="2"/>
  <c r="Q50" i="2"/>
  <c r="Q31" i="2"/>
  <c r="Q35" i="2"/>
  <c r="Q39" i="2"/>
  <c r="Q43" i="2"/>
  <c r="Q47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O44" i="2"/>
  <c r="O47" i="2"/>
  <c r="O49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5" i="2"/>
  <c r="O46" i="2"/>
  <c r="O48" i="2"/>
  <c r="O50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5" i="2"/>
  <c r="P24" i="2"/>
  <c r="P28" i="2"/>
  <c r="P25" i="2"/>
  <c r="P22" i="2"/>
  <c r="P26" i="2"/>
  <c r="P23" i="2"/>
  <c r="P27" i="2"/>
  <c r="Q6" i="2"/>
  <c r="Q7" i="2"/>
  <c r="Q8" i="2"/>
  <c r="Q9" i="2"/>
  <c r="Q10" i="2"/>
  <c r="AA10" i="2" s="1"/>
  <c r="Q11" i="2"/>
  <c r="AA11" i="2" s="1"/>
  <c r="Q12" i="2"/>
  <c r="AA12" i="2" s="1"/>
  <c r="Q13" i="2"/>
  <c r="Q14" i="2"/>
  <c r="Q15" i="2"/>
  <c r="Q16" i="2"/>
  <c r="Q17" i="2"/>
  <c r="Q18" i="2"/>
  <c r="Q19" i="2"/>
  <c r="Q20" i="2"/>
  <c r="Q21" i="2"/>
  <c r="Q23" i="2"/>
  <c r="Q27" i="2"/>
  <c r="Q5" i="2"/>
  <c r="AA5" i="2" s="1"/>
  <c r="Q24" i="2"/>
  <c r="Q28" i="2"/>
  <c r="Q25" i="2"/>
  <c r="Q22" i="2"/>
  <c r="Q26" i="2"/>
  <c r="O5" i="2"/>
  <c r="O9" i="2"/>
  <c r="O13" i="2"/>
  <c r="O17" i="2"/>
  <c r="R17" i="2" s="1"/>
  <c r="O21" i="2"/>
  <c r="O25" i="2"/>
  <c r="O6" i="2"/>
  <c r="O10" i="2"/>
  <c r="O14" i="2"/>
  <c r="O18" i="2"/>
  <c r="O22" i="2"/>
  <c r="O26" i="2"/>
  <c r="O7" i="2"/>
  <c r="O11" i="2"/>
  <c r="O15" i="2"/>
  <c r="O19" i="2"/>
  <c r="O23" i="2"/>
  <c r="O27" i="2"/>
  <c r="O8" i="2"/>
  <c r="R8" i="2" s="1"/>
  <c r="O12" i="2"/>
  <c r="O16" i="2"/>
  <c r="O20" i="2"/>
  <c r="O24" i="2"/>
  <c r="O28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3" i="2"/>
  <c r="P99" i="2"/>
  <c r="P91" i="2"/>
  <c r="P75" i="2"/>
  <c r="P104" i="2"/>
  <c r="P100" i="2"/>
  <c r="P96" i="2"/>
  <c r="P92" i="2"/>
  <c r="P88" i="2"/>
  <c r="P84" i="2"/>
  <c r="P80" i="2"/>
  <c r="P76" i="2"/>
  <c r="P72" i="2"/>
  <c r="P68" i="2"/>
  <c r="P64" i="2"/>
  <c r="P60" i="2"/>
  <c r="P56" i="2"/>
  <c r="P52" i="2"/>
  <c r="P102" i="2"/>
  <c r="P94" i="2"/>
  <c r="P82" i="2"/>
  <c r="P78" i="2"/>
  <c r="P74" i="2"/>
  <c r="P66" i="2"/>
  <c r="P62" i="2"/>
  <c r="P58" i="2"/>
  <c r="P95" i="2"/>
  <c r="P87" i="2"/>
  <c r="P83" i="2"/>
  <c r="P79" i="2"/>
  <c r="P67" i="2"/>
  <c r="P63" i="2"/>
  <c r="P59" i="2"/>
  <c r="P55" i="2"/>
  <c r="P51" i="2"/>
  <c r="P105" i="2"/>
  <c r="P101" i="2"/>
  <c r="P97" i="2"/>
  <c r="P93" i="2"/>
  <c r="P89" i="2"/>
  <c r="P85" i="2"/>
  <c r="P81" i="2"/>
  <c r="P77" i="2"/>
  <c r="P73" i="2"/>
  <c r="P69" i="2"/>
  <c r="P65" i="2"/>
  <c r="P61" i="2"/>
  <c r="P57" i="2"/>
  <c r="P53" i="2"/>
  <c r="P98" i="2"/>
  <c r="P90" i="2"/>
  <c r="P86" i="2"/>
  <c r="P70" i="2"/>
  <c r="P54" i="2"/>
  <c r="P7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86" i="2"/>
  <c r="O70" i="2"/>
  <c r="O103" i="2"/>
  <c r="O99" i="2"/>
  <c r="O95" i="2"/>
  <c r="O91" i="2"/>
  <c r="O87" i="2"/>
  <c r="O83" i="2"/>
  <c r="O79" i="2"/>
  <c r="O75" i="2"/>
  <c r="O71" i="2"/>
  <c r="O67" i="2"/>
  <c r="O63" i="2"/>
  <c r="O59" i="2"/>
  <c r="O55" i="2"/>
  <c r="O51" i="2"/>
  <c r="O97" i="2"/>
  <c r="O89" i="2"/>
  <c r="O85" i="2"/>
  <c r="O69" i="2"/>
  <c r="O53" i="2"/>
  <c r="O74" i="2"/>
  <c r="O104" i="2"/>
  <c r="O100" i="2"/>
  <c r="O96" i="2"/>
  <c r="O92" i="2"/>
  <c r="O88" i="2"/>
  <c r="O84" i="2"/>
  <c r="O80" i="2"/>
  <c r="O76" i="2"/>
  <c r="O72" i="2"/>
  <c r="O68" i="2"/>
  <c r="O64" i="2"/>
  <c r="O60" i="2"/>
  <c r="O56" i="2"/>
  <c r="O52" i="2"/>
  <c r="O105" i="2"/>
  <c r="O101" i="2"/>
  <c r="O93" i="2"/>
  <c r="O81" i="2"/>
  <c r="O77" i="2"/>
  <c r="O73" i="2"/>
  <c r="O65" i="2"/>
  <c r="O61" i="2"/>
  <c r="O57" i="2"/>
  <c r="O102" i="2"/>
  <c r="O98" i="2"/>
  <c r="O94" i="2"/>
  <c r="O90" i="2"/>
  <c r="O82" i="2"/>
  <c r="O78" i="2"/>
  <c r="O66" i="2"/>
  <c r="O62" i="2"/>
  <c r="O58" i="2"/>
  <c r="O54" i="2"/>
  <c r="R14" i="2" l="1"/>
  <c r="S14" i="2" s="1"/>
  <c r="S17" i="2"/>
  <c r="S8" i="2"/>
  <c r="R49" i="2"/>
  <c r="R46" i="2"/>
  <c r="R11" i="2"/>
  <c r="R18" i="2"/>
  <c r="R37" i="2"/>
  <c r="R33" i="2"/>
  <c r="R20" i="2"/>
  <c r="R41" i="2"/>
  <c r="R12" i="2"/>
  <c r="R43" i="2"/>
  <c r="R31" i="2"/>
  <c r="R47" i="2"/>
  <c r="R29" i="2"/>
  <c r="R48" i="2"/>
  <c r="R10" i="2"/>
  <c r="R35" i="2"/>
  <c r="R22" i="2"/>
  <c r="R6" i="2"/>
  <c r="R45" i="2"/>
  <c r="R40" i="2"/>
  <c r="R36" i="2"/>
  <c r="R32" i="2"/>
  <c r="R19" i="2"/>
  <c r="R26" i="2"/>
  <c r="R50" i="2"/>
  <c r="R39" i="2"/>
  <c r="R42" i="2"/>
  <c r="R38" i="2"/>
  <c r="R34" i="2"/>
  <c r="R30" i="2"/>
  <c r="R44" i="2"/>
  <c r="R27" i="2"/>
  <c r="R25" i="2"/>
  <c r="R9" i="2"/>
  <c r="R16" i="2"/>
  <c r="R24" i="2"/>
  <c r="R15" i="2"/>
  <c r="R97" i="2"/>
  <c r="R28" i="2"/>
  <c r="R23" i="2"/>
  <c r="R7" i="2"/>
  <c r="R13" i="2"/>
  <c r="R21" i="2"/>
  <c r="R5" i="2"/>
  <c r="R81" i="2"/>
  <c r="R73" i="2"/>
  <c r="R59" i="2"/>
  <c r="R109" i="2"/>
  <c r="R113" i="2"/>
  <c r="R117" i="2"/>
  <c r="R121" i="2"/>
  <c r="R125" i="2"/>
  <c r="R129" i="2"/>
  <c r="R133" i="2"/>
  <c r="R137" i="2"/>
  <c r="R141" i="2"/>
  <c r="R145" i="2"/>
  <c r="R149" i="2"/>
  <c r="R153" i="2"/>
  <c r="R157" i="2"/>
  <c r="R161" i="2"/>
  <c r="R165" i="2"/>
  <c r="R169" i="2"/>
  <c r="R173" i="2"/>
  <c r="R177" i="2"/>
  <c r="R181" i="2"/>
  <c r="R185" i="2"/>
  <c r="R189" i="2"/>
  <c r="R75" i="2"/>
  <c r="R77" i="2"/>
  <c r="R69" i="2"/>
  <c r="R62" i="2"/>
  <c r="R101" i="2"/>
  <c r="R80" i="2"/>
  <c r="R96" i="2"/>
  <c r="R90" i="2"/>
  <c r="R64" i="2"/>
  <c r="R85" i="2"/>
  <c r="R91" i="2"/>
  <c r="R86" i="2"/>
  <c r="R54" i="2"/>
  <c r="R98" i="2"/>
  <c r="R53" i="2"/>
  <c r="R78" i="2"/>
  <c r="R61" i="2"/>
  <c r="R56" i="2"/>
  <c r="R72" i="2"/>
  <c r="R88" i="2"/>
  <c r="R104" i="2"/>
  <c r="R58" i="2"/>
  <c r="R93" i="2"/>
  <c r="R66" i="2"/>
  <c r="R94" i="2"/>
  <c r="R106" i="2"/>
  <c r="R110" i="2"/>
  <c r="R114" i="2"/>
  <c r="R118" i="2"/>
  <c r="R122" i="2"/>
  <c r="R126" i="2"/>
  <c r="R130" i="2"/>
  <c r="R134" i="2"/>
  <c r="R138" i="2"/>
  <c r="R142" i="2"/>
  <c r="R146" i="2"/>
  <c r="R150" i="2"/>
  <c r="R154" i="2"/>
  <c r="R158" i="2"/>
  <c r="R162" i="2"/>
  <c r="R166" i="2"/>
  <c r="R170" i="2"/>
  <c r="R174" i="2"/>
  <c r="R178" i="2"/>
  <c r="R182" i="2"/>
  <c r="R186" i="2"/>
  <c r="R190" i="2"/>
  <c r="R82" i="2"/>
  <c r="R65" i="2"/>
  <c r="R60" i="2"/>
  <c r="R76" i="2"/>
  <c r="R92" i="2"/>
  <c r="R57" i="2"/>
  <c r="R105" i="2"/>
  <c r="R52" i="2"/>
  <c r="R68" i="2"/>
  <c r="R84" i="2"/>
  <c r="R100" i="2"/>
  <c r="R89" i="2"/>
  <c r="R63" i="2"/>
  <c r="R79" i="2"/>
  <c r="R95" i="2"/>
  <c r="R51" i="2"/>
  <c r="R67" i="2"/>
  <c r="R83" i="2"/>
  <c r="R99" i="2"/>
  <c r="R107" i="2"/>
  <c r="R111" i="2"/>
  <c r="R115" i="2"/>
  <c r="R119" i="2"/>
  <c r="R123" i="2"/>
  <c r="R127" i="2"/>
  <c r="R131" i="2"/>
  <c r="R135" i="2"/>
  <c r="R139" i="2"/>
  <c r="R143" i="2"/>
  <c r="R147" i="2"/>
  <c r="R151" i="2"/>
  <c r="R155" i="2"/>
  <c r="R159" i="2"/>
  <c r="R163" i="2"/>
  <c r="R167" i="2"/>
  <c r="R171" i="2"/>
  <c r="R175" i="2"/>
  <c r="R179" i="2"/>
  <c r="R183" i="2"/>
  <c r="R187" i="2"/>
  <c r="R102" i="2"/>
  <c r="R74" i="2"/>
  <c r="R55" i="2"/>
  <c r="R71" i="2"/>
  <c r="R87" i="2"/>
  <c r="R103" i="2"/>
  <c r="R70" i="2"/>
  <c r="R108" i="2"/>
  <c r="R112" i="2"/>
  <c r="R116" i="2"/>
  <c r="R120" i="2"/>
  <c r="R124" i="2"/>
  <c r="R128" i="2"/>
  <c r="R132" i="2"/>
  <c r="R136" i="2"/>
  <c r="R140" i="2"/>
  <c r="R144" i="2"/>
  <c r="R148" i="2"/>
  <c r="R152" i="2"/>
  <c r="R156" i="2"/>
  <c r="R160" i="2"/>
  <c r="R164" i="2"/>
  <c r="R168" i="2"/>
  <c r="R172" i="2"/>
  <c r="R176" i="2"/>
  <c r="R180" i="2"/>
  <c r="R184" i="2"/>
  <c r="R188" i="2"/>
  <c r="S152" i="2" l="1"/>
  <c r="S183" i="2"/>
  <c r="S119" i="2"/>
  <c r="S105" i="2"/>
  <c r="S154" i="2"/>
  <c r="S58" i="2"/>
  <c r="S77" i="2"/>
  <c r="S73" i="2"/>
  <c r="S180" i="2"/>
  <c r="S164" i="2"/>
  <c r="S148" i="2"/>
  <c r="S132" i="2"/>
  <c r="S116" i="2"/>
  <c r="S103" i="2"/>
  <c r="S74" i="2"/>
  <c r="S179" i="2"/>
  <c r="S163" i="2"/>
  <c r="S147" i="2"/>
  <c r="S131" i="2"/>
  <c r="S115" i="2"/>
  <c r="S83" i="2"/>
  <c r="S79" i="2"/>
  <c r="S84" i="2"/>
  <c r="S57" i="2"/>
  <c r="S65" i="2"/>
  <c r="S182" i="2"/>
  <c r="S166" i="2"/>
  <c r="S150" i="2"/>
  <c r="S134" i="2"/>
  <c r="S118" i="2"/>
  <c r="S94" i="2"/>
  <c r="S104" i="2"/>
  <c r="S61" i="2"/>
  <c r="S54" i="2"/>
  <c r="S64" i="2"/>
  <c r="S101" i="2"/>
  <c r="S75" i="2"/>
  <c r="S177" i="2"/>
  <c r="S161" i="2"/>
  <c r="S145" i="2"/>
  <c r="S129" i="2"/>
  <c r="S113" i="2"/>
  <c r="S81" i="2"/>
  <c r="S7" i="2"/>
  <c r="S15" i="2"/>
  <c r="S25" i="2"/>
  <c r="S34" i="2"/>
  <c r="S50" i="2"/>
  <c r="S36" i="2"/>
  <c r="S22" i="2"/>
  <c r="S29" i="2"/>
  <c r="S12" i="2"/>
  <c r="S37" i="2"/>
  <c r="S49" i="2"/>
  <c r="T17" i="2"/>
  <c r="S136" i="2"/>
  <c r="S55" i="2"/>
  <c r="S151" i="2"/>
  <c r="S99" i="2"/>
  <c r="S60" i="2"/>
  <c r="S170" i="2"/>
  <c r="S122" i="2"/>
  <c r="S56" i="2"/>
  <c r="S85" i="2"/>
  <c r="S181" i="2"/>
  <c r="S149" i="2"/>
  <c r="S117" i="2"/>
  <c r="S13" i="2"/>
  <c r="S9" i="2"/>
  <c r="S30" i="2"/>
  <c r="S39" i="2"/>
  <c r="S32" i="2"/>
  <c r="S43" i="2"/>
  <c r="S33" i="2"/>
  <c r="S46" i="2"/>
  <c r="S176" i="2"/>
  <c r="S160" i="2"/>
  <c r="S144" i="2"/>
  <c r="S128" i="2"/>
  <c r="S112" i="2"/>
  <c r="S87" i="2"/>
  <c r="S102" i="2"/>
  <c r="S175" i="2"/>
  <c r="S159" i="2"/>
  <c r="S143" i="2"/>
  <c r="S127" i="2"/>
  <c r="S111" i="2"/>
  <c r="S67" i="2"/>
  <c r="S63" i="2"/>
  <c r="S68" i="2"/>
  <c r="S92" i="2"/>
  <c r="S82" i="2"/>
  <c r="S178" i="2"/>
  <c r="S162" i="2"/>
  <c r="S146" i="2"/>
  <c r="S130" i="2"/>
  <c r="S114" i="2"/>
  <c r="S66" i="2"/>
  <c r="S88" i="2"/>
  <c r="S78" i="2"/>
  <c r="S86" i="2"/>
  <c r="S90" i="2"/>
  <c r="S62" i="2"/>
  <c r="S189" i="2"/>
  <c r="S173" i="2"/>
  <c r="S157" i="2"/>
  <c r="S141" i="2"/>
  <c r="S125" i="2"/>
  <c r="S109" i="2"/>
  <c r="S23" i="2"/>
  <c r="S24" i="2"/>
  <c r="S27" i="2"/>
  <c r="S38" i="2"/>
  <c r="S26" i="2"/>
  <c r="S40" i="2"/>
  <c r="S35" i="2"/>
  <c r="S47" i="2"/>
  <c r="S41" i="2"/>
  <c r="S18" i="2"/>
  <c r="S184" i="2"/>
  <c r="S168" i="2"/>
  <c r="S120" i="2"/>
  <c r="S70" i="2"/>
  <c r="S167" i="2"/>
  <c r="S135" i="2"/>
  <c r="S95" i="2"/>
  <c r="S100" i="2"/>
  <c r="S186" i="2"/>
  <c r="S138" i="2"/>
  <c r="S106" i="2"/>
  <c r="S98" i="2"/>
  <c r="S80" i="2"/>
  <c r="S165" i="2"/>
  <c r="S133" i="2"/>
  <c r="S97" i="2"/>
  <c r="S48" i="2"/>
  <c r="S188" i="2"/>
  <c r="S172" i="2"/>
  <c r="S156" i="2"/>
  <c r="S140" i="2"/>
  <c r="S124" i="2"/>
  <c r="S108" i="2"/>
  <c r="S71" i="2"/>
  <c r="S187" i="2"/>
  <c r="S171" i="2"/>
  <c r="S155" i="2"/>
  <c r="S139" i="2"/>
  <c r="S123" i="2"/>
  <c r="S107" i="2"/>
  <c r="S51" i="2"/>
  <c r="S89" i="2"/>
  <c r="S52" i="2"/>
  <c r="S76" i="2"/>
  <c r="S190" i="2"/>
  <c r="S174" i="2"/>
  <c r="S158" i="2"/>
  <c r="S142" i="2"/>
  <c r="S126" i="2"/>
  <c r="S110" i="2"/>
  <c r="S93" i="2"/>
  <c r="S72" i="2"/>
  <c r="S53" i="2"/>
  <c r="S91" i="2"/>
  <c r="S96" i="2"/>
  <c r="S69" i="2"/>
  <c r="S185" i="2"/>
  <c r="S169" i="2"/>
  <c r="S153" i="2"/>
  <c r="S137" i="2"/>
  <c r="S121" i="2"/>
  <c r="S59" i="2"/>
  <c r="S21" i="2"/>
  <c r="S28" i="2"/>
  <c r="S16" i="2"/>
  <c r="S44" i="2"/>
  <c r="S42" i="2"/>
  <c r="S19" i="2"/>
  <c r="S45" i="2"/>
  <c r="S10" i="2"/>
  <c r="S31" i="2"/>
  <c r="S20" i="2"/>
  <c r="S11" i="2"/>
  <c r="T8" i="2"/>
  <c r="T14" i="2"/>
  <c r="S5" i="2"/>
  <c r="AB5" i="2" s="1"/>
  <c r="AB6" i="2" s="1"/>
  <c r="AB7" i="2" s="1"/>
  <c r="AB8" i="2" s="1"/>
  <c r="AB9" i="2" s="1"/>
  <c r="S6" i="2"/>
  <c r="AB10" i="2" l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AB36" i="2" s="1"/>
  <c r="AB37" i="2" s="1"/>
  <c r="AB38" i="2" s="1"/>
  <c r="AB39" i="2" s="1"/>
  <c r="AB40" i="2" s="1"/>
  <c r="AB41" i="2" s="1"/>
  <c r="AB42" i="2" s="1"/>
  <c r="AB43" i="2" s="1"/>
  <c r="AB44" i="2" s="1"/>
  <c r="AB45" i="2" s="1"/>
  <c r="AB46" i="2" s="1"/>
  <c r="AB47" i="2" s="1"/>
  <c r="AB48" i="2" s="1"/>
  <c r="AB49" i="2" s="1"/>
  <c r="AB50" i="2" s="1"/>
  <c r="AB51" i="2" s="1"/>
  <c r="AB52" i="2" s="1"/>
  <c r="AB53" i="2" s="1"/>
  <c r="AB54" i="2" s="1"/>
  <c r="AB55" i="2" s="1"/>
  <c r="AB56" i="2" s="1"/>
  <c r="AB57" i="2" s="1"/>
  <c r="AB58" i="2" s="1"/>
  <c r="AB59" i="2" s="1"/>
  <c r="AB60" i="2" s="1"/>
  <c r="AB61" i="2" s="1"/>
  <c r="AB62" i="2" s="1"/>
  <c r="AB63" i="2" s="1"/>
  <c r="AB64" i="2" s="1"/>
  <c r="AB65" i="2" s="1"/>
  <c r="AB66" i="2" s="1"/>
  <c r="AB67" i="2" s="1"/>
  <c r="AB68" i="2" s="1"/>
  <c r="AB69" i="2" s="1"/>
  <c r="AB70" i="2" s="1"/>
  <c r="AB71" i="2" s="1"/>
  <c r="AB72" i="2" s="1"/>
  <c r="AB73" i="2" s="1"/>
  <c r="AB74" i="2" s="1"/>
  <c r="AB75" i="2" s="1"/>
  <c r="AB76" i="2" s="1"/>
  <c r="AB77" i="2" s="1"/>
  <c r="AB78" i="2" s="1"/>
  <c r="AB79" i="2" s="1"/>
  <c r="AB80" i="2" s="1"/>
  <c r="AB81" i="2" s="1"/>
  <c r="AB82" i="2" s="1"/>
  <c r="AB83" i="2" s="1"/>
  <c r="AB84" i="2" s="1"/>
  <c r="AB85" i="2" s="1"/>
  <c r="AB86" i="2" s="1"/>
  <c r="AB87" i="2" s="1"/>
  <c r="AB88" i="2" s="1"/>
  <c r="AB89" i="2" s="1"/>
  <c r="AB90" i="2" s="1"/>
  <c r="AB91" i="2" s="1"/>
  <c r="AB92" i="2" s="1"/>
  <c r="AB93" i="2" s="1"/>
  <c r="AB94" i="2" s="1"/>
  <c r="AB95" i="2" s="1"/>
  <c r="AB96" i="2" s="1"/>
  <c r="AB97" i="2" s="1"/>
  <c r="AB98" i="2" s="1"/>
  <c r="AB99" i="2" s="1"/>
  <c r="AB100" i="2" s="1"/>
  <c r="AB101" i="2" s="1"/>
  <c r="AB102" i="2" s="1"/>
  <c r="AB103" i="2" s="1"/>
  <c r="AB104" i="2" s="1"/>
  <c r="AB105" i="2" s="1"/>
  <c r="AB106" i="2" s="1"/>
  <c r="AB107" i="2" s="1"/>
  <c r="AB108" i="2" s="1"/>
  <c r="AB109" i="2" s="1"/>
  <c r="AB110" i="2" s="1"/>
  <c r="AB111" i="2" s="1"/>
  <c r="AB112" i="2" s="1"/>
  <c r="AB113" i="2" s="1"/>
  <c r="AB114" i="2" s="1"/>
  <c r="AB115" i="2" s="1"/>
  <c r="AB116" i="2" s="1"/>
  <c r="AB117" i="2" s="1"/>
  <c r="AB118" i="2" s="1"/>
  <c r="AB119" i="2" s="1"/>
  <c r="AB120" i="2" s="1"/>
  <c r="AB121" i="2" s="1"/>
  <c r="AB122" i="2" s="1"/>
  <c r="AB123" i="2" s="1"/>
  <c r="AB124" i="2" s="1"/>
  <c r="AB125" i="2" s="1"/>
  <c r="AB126" i="2" s="1"/>
  <c r="AB127" i="2" s="1"/>
  <c r="AB128" i="2" s="1"/>
  <c r="AB129" i="2" s="1"/>
  <c r="AB130" i="2" s="1"/>
  <c r="AB131" i="2" s="1"/>
  <c r="AB132" i="2" s="1"/>
  <c r="AB133" i="2" s="1"/>
  <c r="AB134" i="2" s="1"/>
  <c r="AB135" i="2" s="1"/>
  <c r="AB136" i="2" s="1"/>
  <c r="AB137" i="2" s="1"/>
  <c r="AB138" i="2" s="1"/>
  <c r="AB139" i="2" s="1"/>
  <c r="AB140" i="2" s="1"/>
  <c r="AB141" i="2" s="1"/>
  <c r="AB142" i="2" s="1"/>
  <c r="AB143" i="2" s="1"/>
  <c r="AB144" i="2" s="1"/>
  <c r="AB145" i="2" s="1"/>
  <c r="AB146" i="2" s="1"/>
  <c r="AB147" i="2" s="1"/>
  <c r="AB148" i="2" s="1"/>
  <c r="AB149" i="2" s="1"/>
  <c r="AB150" i="2" s="1"/>
  <c r="AB151" i="2" s="1"/>
  <c r="AB152" i="2" s="1"/>
  <c r="AB153" i="2" s="1"/>
  <c r="AB154" i="2" s="1"/>
  <c r="AB155" i="2" s="1"/>
  <c r="AB156" i="2" s="1"/>
  <c r="AB157" i="2" s="1"/>
  <c r="AB158" i="2" s="1"/>
  <c r="AB159" i="2" s="1"/>
  <c r="AB160" i="2" s="1"/>
  <c r="AB161" i="2" s="1"/>
  <c r="AB162" i="2" s="1"/>
  <c r="AB163" i="2" s="1"/>
  <c r="AB164" i="2" s="1"/>
  <c r="AB165" i="2" s="1"/>
  <c r="AB166" i="2" s="1"/>
  <c r="AB167" i="2" s="1"/>
  <c r="AB168" i="2" s="1"/>
  <c r="AB169" i="2" s="1"/>
  <c r="AB170" i="2" s="1"/>
  <c r="AB171" i="2" s="1"/>
  <c r="AB172" i="2" s="1"/>
  <c r="AB173" i="2" s="1"/>
  <c r="AB174" i="2" s="1"/>
  <c r="AB175" i="2" s="1"/>
  <c r="AB176" i="2" s="1"/>
  <c r="AB177" i="2" s="1"/>
  <c r="AB178" i="2" s="1"/>
  <c r="AB179" i="2" s="1"/>
  <c r="AB180" i="2" s="1"/>
  <c r="AB181" i="2" s="1"/>
  <c r="AB182" i="2" s="1"/>
  <c r="AB183" i="2" s="1"/>
  <c r="AB184" i="2" s="1"/>
  <c r="AB185" i="2" s="1"/>
  <c r="AB186" i="2" s="1"/>
  <c r="AB187" i="2" s="1"/>
  <c r="AB188" i="2" s="1"/>
  <c r="AB189" i="2" s="1"/>
  <c r="AB190" i="2" s="1"/>
  <c r="T157" i="2"/>
  <c r="T189" i="2"/>
  <c r="T90" i="2"/>
  <c r="T78" i="2"/>
  <c r="T66" i="2"/>
  <c r="T130" i="2"/>
  <c r="T162" i="2"/>
  <c r="T82" i="2"/>
  <c r="T68" i="2"/>
  <c r="T67" i="2"/>
  <c r="T127" i="2"/>
  <c r="T159" i="2"/>
  <c r="T102" i="2"/>
  <c r="T144" i="2"/>
  <c r="T176" i="2"/>
  <c r="T33" i="2"/>
  <c r="T20" i="2"/>
  <c r="T10" i="2"/>
  <c r="T19" i="2"/>
  <c r="T44" i="2"/>
  <c r="T28" i="2"/>
  <c r="T59" i="2"/>
  <c r="T137" i="2"/>
  <c r="T169" i="2"/>
  <c r="T69" i="2"/>
  <c r="T91" i="2"/>
  <c r="T72" i="2"/>
  <c r="T110" i="2"/>
  <c r="T142" i="2"/>
  <c r="T174" i="2"/>
  <c r="T76" i="2"/>
  <c r="T89" i="2"/>
  <c r="T107" i="2"/>
  <c r="T139" i="2"/>
  <c r="T171" i="2"/>
  <c r="T71" i="2"/>
  <c r="T124" i="2"/>
  <c r="T156" i="2"/>
  <c r="T188" i="2"/>
  <c r="T97" i="2"/>
  <c r="T165" i="2"/>
  <c r="T98" i="2"/>
  <c r="T138" i="2"/>
  <c r="T100" i="2"/>
  <c r="T135" i="2"/>
  <c r="T70" i="2"/>
  <c r="T168" i="2"/>
  <c r="T18" i="2"/>
  <c r="T47" i="2"/>
  <c r="T40" i="2"/>
  <c r="T38" i="2"/>
  <c r="T24" i="2"/>
  <c r="T32" i="2"/>
  <c r="T30" i="2"/>
  <c r="T13" i="2"/>
  <c r="T149" i="2"/>
  <c r="T85" i="2"/>
  <c r="T122" i="2"/>
  <c r="T60" i="2"/>
  <c r="T151" i="2"/>
  <c r="T136" i="2"/>
  <c r="T49" i="2"/>
  <c r="T12" i="2"/>
  <c r="T22" i="2"/>
  <c r="T50" i="2"/>
  <c r="T25" i="2"/>
  <c r="T7" i="2"/>
  <c r="T113" i="2"/>
  <c r="T145" i="2"/>
  <c r="T177" i="2"/>
  <c r="T101" i="2"/>
  <c r="T54" i="2"/>
  <c r="T104" i="2"/>
  <c r="T118" i="2"/>
  <c r="T150" i="2"/>
  <c r="T182" i="2"/>
  <c r="T57" i="2"/>
  <c r="T79" i="2"/>
  <c r="T115" i="2"/>
  <c r="T147" i="2"/>
  <c r="T179" i="2"/>
  <c r="T103" i="2"/>
  <c r="T132" i="2"/>
  <c r="T164" i="2"/>
  <c r="T73" i="2"/>
  <c r="T58" i="2"/>
  <c r="T105" i="2"/>
  <c r="T183" i="2"/>
  <c r="T125" i="2"/>
  <c r="T109" i="2"/>
  <c r="T62" i="2"/>
  <c r="T114" i="2"/>
  <c r="T92" i="2"/>
  <c r="T111" i="2"/>
  <c r="T175" i="2"/>
  <c r="T128" i="2"/>
  <c r="T46" i="2"/>
  <c r="T43" i="2"/>
  <c r="T112" i="2"/>
  <c r="T141" i="2"/>
  <c r="T173" i="2"/>
  <c r="T86" i="2"/>
  <c r="T88" i="2"/>
  <c r="T146" i="2"/>
  <c r="T178" i="2"/>
  <c r="T63" i="2"/>
  <c r="T143" i="2"/>
  <c r="T87" i="2"/>
  <c r="T160" i="2"/>
  <c r="T11" i="2"/>
  <c r="T31" i="2"/>
  <c r="T45" i="2"/>
  <c r="T42" i="2"/>
  <c r="T16" i="2"/>
  <c r="T21" i="2"/>
  <c r="T121" i="2"/>
  <c r="T153" i="2"/>
  <c r="T185" i="2"/>
  <c r="T96" i="2"/>
  <c r="T53" i="2"/>
  <c r="T93" i="2"/>
  <c r="T126" i="2"/>
  <c r="T158" i="2"/>
  <c r="T190" i="2"/>
  <c r="T52" i="2"/>
  <c r="T51" i="2"/>
  <c r="T123" i="2"/>
  <c r="T155" i="2"/>
  <c r="T187" i="2"/>
  <c r="T108" i="2"/>
  <c r="T140" i="2"/>
  <c r="T172" i="2"/>
  <c r="T48" i="2"/>
  <c r="T133" i="2"/>
  <c r="T80" i="2"/>
  <c r="T106" i="2"/>
  <c r="T186" i="2"/>
  <c r="T95" i="2"/>
  <c r="T167" i="2"/>
  <c r="T120" i="2"/>
  <c r="T184" i="2"/>
  <c r="T41" i="2"/>
  <c r="T35" i="2"/>
  <c r="T26" i="2"/>
  <c r="T27" i="2"/>
  <c r="T23" i="2"/>
  <c r="T39" i="2"/>
  <c r="T9" i="2"/>
  <c r="T117" i="2"/>
  <c r="T181" i="2"/>
  <c r="T56" i="2"/>
  <c r="T170" i="2"/>
  <c r="T99" i="2"/>
  <c r="T55" i="2"/>
  <c r="T37" i="2"/>
  <c r="T29" i="2"/>
  <c r="T36" i="2"/>
  <c r="T34" i="2"/>
  <c r="T15" i="2"/>
  <c r="T81" i="2"/>
  <c r="T129" i="2"/>
  <c r="T161" i="2"/>
  <c r="T75" i="2"/>
  <c r="T64" i="2"/>
  <c r="T61" i="2"/>
  <c r="T94" i="2"/>
  <c r="T134" i="2"/>
  <c r="T166" i="2"/>
  <c r="T65" i="2"/>
  <c r="T84" i="2"/>
  <c r="T83" i="2"/>
  <c r="T131" i="2"/>
  <c r="T163" i="2"/>
  <c r="T74" i="2"/>
  <c r="T116" i="2"/>
  <c r="T148" i="2"/>
  <c r="T180" i="2"/>
  <c r="T77" i="2"/>
  <c r="T154" i="2"/>
  <c r="T119" i="2"/>
  <c r="T152" i="2"/>
  <c r="T6" i="2"/>
  <c r="T5" i="2"/>
</calcChain>
</file>

<file path=xl/sharedStrings.xml><?xml version="1.0" encoding="utf-8"?>
<sst xmlns="http://schemas.openxmlformats.org/spreadsheetml/2006/main" count="1937" uniqueCount="62">
  <si>
    <t>Heure effective début travail</t>
  </si>
  <si>
    <t>Heure effective fin travail</t>
  </si>
  <si>
    <t>Heure reprise travail</t>
  </si>
  <si>
    <t>Heure fin de travail</t>
  </si>
  <si>
    <t>Début_Pause_n°1</t>
  </si>
  <si>
    <t>Fin_Pause_n°1</t>
  </si>
  <si>
    <t>Début_Pause_n°2</t>
  </si>
  <si>
    <t>Fin_Pause_n°2</t>
  </si>
  <si>
    <t>Début_Pause_n°3</t>
  </si>
  <si>
    <t>Fin_Pause_n°3</t>
  </si>
  <si>
    <t>Durée Travail Effective</t>
  </si>
  <si>
    <t>Durée Pause Effective</t>
  </si>
  <si>
    <t>Durée Travail Effective Totale</t>
  </si>
  <si>
    <t>Durée Pause effective Totale</t>
  </si>
  <si>
    <t>Jeudi</t>
  </si>
  <si>
    <t>Vendredi</t>
  </si>
  <si>
    <t>Samedi</t>
  </si>
  <si>
    <t>Dimanche</t>
  </si>
  <si>
    <t>Lundi</t>
  </si>
  <si>
    <t>Mardi</t>
  </si>
  <si>
    <t>Mercredi</t>
  </si>
  <si>
    <t>Date</t>
  </si>
  <si>
    <t>Jour</t>
  </si>
  <si>
    <t>Ouvrier 1</t>
  </si>
  <si>
    <t>Ouvrier 2</t>
  </si>
  <si>
    <t>Ouvrier 3</t>
  </si>
  <si>
    <t>Ouvrier 4</t>
  </si>
  <si>
    <t>Ouvrier 5</t>
  </si>
  <si>
    <t>Ouvrier 6</t>
  </si>
  <si>
    <t>L+M+M+J</t>
  </si>
  <si>
    <t>Horaire_8-17</t>
  </si>
  <si>
    <t>Horaire_8-16</t>
  </si>
  <si>
    <t>1/2 (JS ou RTT ou SS)</t>
  </si>
  <si>
    <t>Horaire_C</t>
  </si>
  <si>
    <t>Horaire_1/2 C</t>
  </si>
  <si>
    <t>JS ou RTT ou SS ou férié</t>
  </si>
  <si>
    <t>Férié_Ouvré</t>
  </si>
  <si>
    <t>Ouvré</t>
  </si>
  <si>
    <t>Férié</t>
  </si>
  <si>
    <t>Heure Travail Total 
au cours d'une journée</t>
  </si>
  <si>
    <t>Heure de travail par jour
en décimal</t>
  </si>
  <si>
    <t>Nombre Total de type horaire choisis par jour jounée</t>
  </si>
  <si>
    <t>Résultat d'heure par type d'horaire</t>
  </si>
  <si>
    <t>Heure de travail par jour ramenée par personne</t>
  </si>
  <si>
    <t>Quantité d'heure
de la tache</t>
  </si>
  <si>
    <t>Horaire de départ
de la tache</t>
  </si>
  <si>
    <t>Heure début de la tache</t>
  </si>
  <si>
    <t>Après pause midi</t>
  </si>
  <si>
    <t>Durant pause après midi</t>
  </si>
  <si>
    <t>Après pause après midi</t>
  </si>
  <si>
    <t>Durant pause midi</t>
  </si>
  <si>
    <t>Entre pause matin et pause midi</t>
  </si>
  <si>
    <t>Durant pause matin</t>
  </si>
  <si>
    <t>Avant pause matin</t>
  </si>
  <si>
    <t>Après pause matin</t>
  </si>
  <si>
    <t>Heure Disponible dans la journée pour la Tache</t>
  </si>
  <si>
    <t>Heure Perdue dans la journée pour la Tache</t>
  </si>
  <si>
    <t>Heure Perdue</t>
  </si>
  <si>
    <t>Restant à faire 
pour le lendemain</t>
  </si>
  <si>
    <t>Heure de fin de la tache</t>
  </si>
  <si>
    <t>Fin de la Tache à effectuer</t>
  </si>
  <si>
    <t>Début de la Tache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</si>
</sst>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d/m/yy\ h:mm;@"/>
    <numFmt numFmtId="166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164" fontId="0" fillId="0" borderId="3" xfId="0" applyNumberFormat="1" applyBorder="1"/>
    <xf numFmtId="164" fontId="0" fillId="0" borderId="5" xfId="0" applyNumberFormat="1" applyBorder="1"/>
    <xf numFmtId="20" fontId="0" fillId="8" borderId="6" xfId="0" applyNumberFormat="1" applyFill="1" applyBorder="1" applyProtection="1">
      <protection locked="0"/>
    </xf>
    <xf numFmtId="20" fontId="0" fillId="8" borderId="7" xfId="0" applyNumberFormat="1" applyFill="1" applyBorder="1" applyProtection="1">
      <protection locked="0"/>
    </xf>
    <xf numFmtId="20" fontId="0" fillId="9" borderId="6" xfId="0" applyNumberFormat="1" applyFill="1" applyBorder="1" applyAlignment="1" applyProtection="1">
      <alignment horizontal="left"/>
      <protection locked="0"/>
    </xf>
    <xf numFmtId="20" fontId="0" fillId="9" borderId="7" xfId="0" applyNumberFormat="1" applyFill="1" applyBorder="1" applyAlignment="1" applyProtection="1">
      <alignment horizontal="left"/>
      <protection locked="0"/>
    </xf>
    <xf numFmtId="164" fontId="0" fillId="0" borderId="2" xfId="0" applyNumberFormat="1" applyBorder="1"/>
    <xf numFmtId="164" fontId="0" fillId="0" borderId="4" xfId="0" applyNumberFormat="1" applyBorder="1"/>
    <xf numFmtId="0" fontId="0" fillId="0" borderId="8" xfId="0" applyBorder="1"/>
    <xf numFmtId="0" fontId="0" fillId="0" borderId="9" xfId="0" applyBorder="1"/>
    <xf numFmtId="20" fontId="0" fillId="8" borderId="12" xfId="0" applyNumberFormat="1" applyFill="1" applyBorder="1" applyProtection="1">
      <protection locked="0"/>
    </xf>
    <xf numFmtId="20" fontId="0" fillId="8" borderId="13" xfId="0" applyNumberFormat="1" applyFill="1" applyBorder="1" applyProtection="1">
      <protection locked="0"/>
    </xf>
    <xf numFmtId="0" fontId="0" fillId="0" borderId="0" xfId="0" applyAlignment="1">
      <alignment vertical="center"/>
    </xf>
    <xf numFmtId="20" fontId="2" fillId="10" borderId="4" xfId="0" applyNumberFormat="1" applyFont="1" applyFill="1" applyBorder="1"/>
    <xf numFmtId="20" fontId="2" fillId="10" borderId="5" xfId="0" applyNumberFormat="1" applyFont="1" applyFill="1" applyBorder="1"/>
    <xf numFmtId="20" fontId="0" fillId="3" borderId="16" xfId="0" applyNumberFormat="1" applyFill="1" applyBorder="1" applyAlignment="1">
      <alignment horizontal="left"/>
    </xf>
    <xf numFmtId="20" fontId="0" fillId="3" borderId="17" xfId="0" applyNumberFormat="1" applyFill="1" applyBorder="1" applyAlignment="1">
      <alignment horizontal="left"/>
    </xf>
    <xf numFmtId="20" fontId="0" fillId="8" borderId="2" xfId="0" applyNumberFormat="1" applyFill="1" applyBorder="1" applyProtection="1">
      <protection locked="0"/>
    </xf>
    <xf numFmtId="20" fontId="0" fillId="8" borderId="3" xfId="0" applyNumberFormat="1" applyFill="1" applyBorder="1" applyProtection="1">
      <protection locked="0"/>
    </xf>
    <xf numFmtId="20" fontId="2" fillId="10" borderId="16" xfId="0" applyNumberFormat="1" applyFont="1" applyFill="1" applyBorder="1"/>
    <xf numFmtId="20" fontId="2" fillId="10" borderId="17" xfId="0" applyNumberFormat="1" applyFont="1" applyFill="1" applyBorder="1"/>
    <xf numFmtId="20" fontId="0" fillId="9" borderId="2" xfId="0" applyNumberFormat="1" applyFill="1" applyBorder="1" applyAlignment="1" applyProtection="1">
      <alignment horizontal="left"/>
      <protection locked="0"/>
    </xf>
    <xf numFmtId="20" fontId="0" fillId="9" borderId="3" xfId="0" applyNumberFormat="1" applyFill="1" applyBorder="1" applyAlignment="1" applyProtection="1">
      <alignment horizontal="left"/>
      <protection locked="0"/>
    </xf>
    <xf numFmtId="20" fontId="0" fillId="3" borderId="4" xfId="0" applyNumberFormat="1" applyFill="1" applyBorder="1" applyAlignment="1">
      <alignment horizontal="left"/>
    </xf>
    <xf numFmtId="20" fontId="0" fillId="3" borderId="5" xfId="0" applyNumberFormat="1" applyFill="1" applyBorder="1" applyAlignment="1">
      <alignment horizontal="left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0" fillId="7" borderId="0" xfId="0" applyFill="1"/>
    <xf numFmtId="0" fontId="0" fillId="7" borderId="0" xfId="0" applyFill="1" applyAlignment="1">
      <alignment vertical="center"/>
    </xf>
    <xf numFmtId="20" fontId="0" fillId="7" borderId="0" xfId="0" applyNumberForma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2" fillId="10" borderId="18" xfId="0" applyFont="1" applyFill="1" applyBorder="1"/>
    <xf numFmtId="0" fontId="0" fillId="3" borderId="11" xfId="0" applyFill="1" applyBorder="1"/>
    <xf numFmtId="0" fontId="2" fillId="10" borderId="11" xfId="0" applyFont="1" applyFill="1" applyBorder="1"/>
    <xf numFmtId="0" fontId="0" fillId="3" borderId="18" xfId="0" applyFill="1" applyBorder="1"/>
    <xf numFmtId="20" fontId="0" fillId="4" borderId="12" xfId="0" applyNumberFormat="1" applyFill="1" applyBorder="1" applyProtection="1">
      <protection locked="0"/>
    </xf>
    <xf numFmtId="20" fontId="0" fillId="4" borderId="6" xfId="0" applyNumberFormat="1" applyFill="1" applyBorder="1" applyProtection="1">
      <protection locked="0"/>
    </xf>
    <xf numFmtId="20" fontId="2" fillId="4" borderId="16" xfId="0" applyNumberFormat="1" applyFont="1" applyFill="1" applyBorder="1"/>
    <xf numFmtId="20" fontId="0" fillId="4" borderId="2" xfId="0" applyNumberFormat="1" applyFill="1" applyBorder="1" applyAlignment="1" applyProtection="1">
      <alignment horizontal="left"/>
      <protection locked="0"/>
    </xf>
    <xf numFmtId="20" fontId="0" fillId="4" borderId="6" xfId="0" applyNumberFormat="1" applyFill="1" applyBorder="1" applyAlignment="1" applyProtection="1">
      <alignment horizontal="left"/>
      <protection locked="0"/>
    </xf>
    <xf numFmtId="20" fontId="0" fillId="4" borderId="4" xfId="0" applyNumberFormat="1" applyFill="1" applyBorder="1" applyAlignment="1">
      <alignment horizontal="left"/>
    </xf>
    <xf numFmtId="20" fontId="0" fillId="4" borderId="2" xfId="0" applyNumberFormat="1" applyFill="1" applyBorder="1" applyProtection="1">
      <protection locked="0"/>
    </xf>
    <xf numFmtId="20" fontId="2" fillId="4" borderId="4" xfId="0" applyNumberFormat="1" applyFont="1" applyFill="1" applyBorder="1"/>
    <xf numFmtId="20" fontId="0" fillId="4" borderId="16" xfId="0" applyNumberFormat="1" applyFill="1" applyBorder="1" applyAlignment="1">
      <alignment horizontal="left"/>
    </xf>
    <xf numFmtId="20" fontId="4" fillId="4" borderId="12" xfId="0" applyNumberFormat="1" applyFont="1" applyFill="1" applyBorder="1" applyProtection="1">
      <protection locked="0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6" borderId="0" xfId="0" applyFill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5" fontId="0" fillId="6" borderId="0" xfId="0" applyNumberFormat="1" applyFill="1" applyAlignment="1">
      <alignment vertical="center"/>
    </xf>
    <xf numFmtId="0" fontId="0" fillId="6" borderId="0" xfId="0" applyFill="1" applyAlignment="1">
      <alignment horizontal="left" vertical="center"/>
    </xf>
    <xf numFmtId="166" fontId="0" fillId="0" borderId="1" xfId="0" applyNumberFormat="1" applyBorder="1" applyAlignment="1">
      <alignment vertical="center"/>
    </xf>
    <xf numFmtId="166" fontId="0" fillId="0" borderId="1" xfId="0" applyNumberFormat="1" applyFill="1" applyBorder="1" applyAlignment="1">
      <alignment vertical="center"/>
    </xf>
    <xf numFmtId="164" fontId="0" fillId="6" borderId="0" xfId="0" applyNumberFormat="1" applyFill="1" applyAlignment="1">
      <alignment vertical="center"/>
    </xf>
    <xf numFmtId="20" fontId="1" fillId="8" borderId="12" xfId="0" applyNumberFormat="1" applyFont="1" applyFill="1" applyBorder="1" applyProtection="1">
      <protection locked="0"/>
    </xf>
    <xf numFmtId="20" fontId="1" fillId="8" borderId="13" xfId="0" applyNumberFormat="1" applyFont="1" applyFill="1" applyBorder="1" applyProtection="1">
      <protection locked="0"/>
    </xf>
    <xf numFmtId="20" fontId="0" fillId="8" borderId="19" xfId="0" applyNumberFormat="1" applyFill="1" applyBorder="1" applyProtection="1">
      <protection locked="0"/>
    </xf>
    <xf numFmtId="20" fontId="0" fillId="9" borderId="12" xfId="0" applyNumberFormat="1" applyFill="1" applyBorder="1" applyAlignment="1" applyProtection="1">
      <alignment horizontal="left"/>
      <protection locked="0"/>
    </xf>
    <xf numFmtId="20" fontId="0" fillId="9" borderId="10" xfId="0" applyNumberFormat="1" applyFill="1" applyBorder="1" applyAlignment="1" applyProtection="1">
      <alignment horizontal="left"/>
      <protection locked="0"/>
    </xf>
    <xf numFmtId="20" fontId="0" fillId="8" borderId="10" xfId="0" applyNumberFormat="1" applyFill="1" applyBorder="1" applyProtection="1">
      <protection locked="0"/>
    </xf>
    <xf numFmtId="0" fontId="0" fillId="7" borderId="14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7" borderId="24" xfId="0" applyFill="1" applyBorder="1" applyAlignment="1">
      <alignment vertical="center"/>
    </xf>
    <xf numFmtId="0" fontId="0" fillId="7" borderId="15" xfId="0" applyFill="1" applyBorder="1" applyAlignment="1">
      <alignment vertical="center"/>
    </xf>
    <xf numFmtId="20" fontId="0" fillId="7" borderId="22" xfId="0" applyNumberFormat="1" applyFill="1" applyBorder="1" applyAlignment="1">
      <alignment vertical="center"/>
    </xf>
    <xf numFmtId="20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20" fontId="1" fillId="8" borderId="6" xfId="0" applyNumberFormat="1" applyFont="1" applyFill="1" applyBorder="1" applyProtection="1">
      <protection locked="0"/>
    </xf>
    <xf numFmtId="164" fontId="0" fillId="7" borderId="0" xfId="0" applyNumberFormat="1" applyFill="1" applyAlignment="1">
      <alignment horizontal="right"/>
    </xf>
    <xf numFmtId="0" fontId="0" fillId="7" borderId="0" xfId="0" applyFill="1" applyBorder="1" applyAlignment="1">
      <alignment vertical="center"/>
    </xf>
    <xf numFmtId="20" fontId="0" fillId="7" borderId="0" xfId="0" applyNumberFormat="1" applyFill="1" applyBorder="1" applyAlignment="1">
      <alignment vertical="center"/>
    </xf>
    <xf numFmtId="20" fontId="0" fillId="13" borderId="0" xfId="0" applyNumberFormat="1" applyFill="1" applyBorder="1" applyAlignment="1">
      <alignment vertical="center"/>
    </xf>
    <xf numFmtId="0" fontId="0" fillId="13" borderId="0" xfId="0" applyFill="1" applyAlignment="1">
      <alignment vertical="center"/>
    </xf>
    <xf numFmtId="164" fontId="0" fillId="13" borderId="0" xfId="0" applyNumberFormat="1" applyFill="1" applyAlignment="1">
      <alignment horizontal="right" vertical="center"/>
    </xf>
    <xf numFmtId="164" fontId="0" fillId="13" borderId="0" xfId="0" applyNumberFormat="1" applyFill="1" applyAlignment="1">
      <alignment horizontal="right"/>
    </xf>
    <xf numFmtId="0" fontId="0" fillId="13" borderId="0" xfId="0" applyFill="1"/>
    <xf numFmtId="164" fontId="0" fillId="13" borderId="0" xfId="0" applyNumberFormat="1" applyFill="1"/>
    <xf numFmtId="0" fontId="0" fillId="14" borderId="0" xfId="0" applyFill="1" applyBorder="1" applyAlignment="1">
      <alignment vertical="center"/>
    </xf>
    <xf numFmtId="164" fontId="0" fillId="14" borderId="0" xfId="0" applyNumberFormat="1" applyFill="1" applyAlignment="1">
      <alignment horizontal="right" vertical="center"/>
    </xf>
    <xf numFmtId="0" fontId="0" fillId="14" borderId="0" xfId="0" applyFill="1"/>
    <xf numFmtId="164" fontId="0" fillId="14" borderId="0" xfId="0" applyNumberFormat="1" applyFill="1" applyAlignment="1">
      <alignment horizontal="right"/>
    </xf>
    <xf numFmtId="164" fontId="0" fillId="7" borderId="1" xfId="0" applyNumberFormat="1" applyFill="1" applyBorder="1" applyAlignment="1">
      <alignment vertical="center"/>
    </xf>
    <xf numFmtId="0" fontId="0" fillId="7" borderId="26" xfId="0" applyFill="1" applyBorder="1" applyAlignment="1">
      <alignment vertical="center"/>
    </xf>
    <xf numFmtId="20" fontId="0" fillId="7" borderId="21" xfId="0" applyNumberFormat="1" applyFill="1" applyBorder="1" applyAlignment="1">
      <alignment horizontal="center" vertical="center"/>
    </xf>
    <xf numFmtId="0" fontId="2" fillId="15" borderId="25" xfId="0" applyFont="1" applyFill="1" applyBorder="1"/>
    <xf numFmtId="20" fontId="2" fillId="15" borderId="21" xfId="0" applyNumberFormat="1" applyFont="1" applyFill="1" applyBorder="1"/>
    <xf numFmtId="2" fontId="0" fillId="0" borderId="0" xfId="0" applyNumberFormat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vertical="center"/>
    </xf>
    <xf numFmtId="20" fontId="0" fillId="0" borderId="1" xfId="0" applyNumberFormat="1" applyFill="1" applyBorder="1"/>
    <xf numFmtId="0" fontId="0" fillId="0" borderId="1" xfId="0" applyFill="1" applyBorder="1"/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vertical="center"/>
    </xf>
    <xf numFmtId="2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0" fontId="0" fillId="4" borderId="1" xfId="0" applyFill="1" applyBorder="1"/>
    <xf numFmtId="0" fontId="0" fillId="2" borderId="1" xfId="0" applyFill="1" applyBorder="1" applyAlignment="1">
      <alignment vertical="center"/>
    </xf>
    <xf numFmtId="16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164" fontId="0" fillId="2" borderId="1" xfId="0" applyNumberFormat="1" applyFill="1" applyBorder="1" applyAlignment="1">
      <alignment vertical="center"/>
    </xf>
    <xf numFmtId="0" fontId="0" fillId="2" borderId="1" xfId="0" applyFill="1" applyBorder="1"/>
    <xf numFmtId="20" fontId="0" fillId="4" borderId="1" xfId="0" applyNumberFormat="1" applyFill="1" applyBorder="1"/>
    <xf numFmtId="0" fontId="4" fillId="5" borderId="20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165" fontId="1" fillId="0" borderId="20" xfId="0" applyNumberFormat="1" applyFont="1" applyFill="1" applyBorder="1" applyAlignment="1">
      <alignment horizontal="center" vertical="center"/>
    </xf>
    <xf numFmtId="165" fontId="1" fillId="0" borderId="21" xfId="0" applyNumberFormat="1" applyFont="1" applyFill="1" applyBorder="1" applyAlignment="1">
      <alignment horizontal="center" vertical="center"/>
    </xf>
    <xf numFmtId="165" fontId="1" fillId="0" borderId="22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2" workbookViewId="0">
      <selection activeCell="C38" sqref="C38"/>
    </sheetView>
  </sheetViews>
  <sheetFormatPr baseColWidth="10" defaultRowHeight="15" outlineLevelRow="1" x14ac:dyDescent="0.25"/>
  <cols>
    <col min="1" max="1" width="27.42578125" bestFit="1" customWidth="1"/>
    <col min="2" max="5" width="30.7109375" customWidth="1"/>
    <col min="6" max="6" width="29.85546875" bestFit="1" customWidth="1"/>
  </cols>
  <sheetData>
    <row r="1" spans="1:10" s="13" customFormat="1" ht="24.95" customHeight="1" thickBot="1" x14ac:dyDescent="0.3">
      <c r="A1" s="30"/>
      <c r="B1" s="26" t="s">
        <v>33</v>
      </c>
      <c r="C1" s="26" t="s">
        <v>34</v>
      </c>
      <c r="D1" s="26" t="s">
        <v>30</v>
      </c>
      <c r="E1" s="27" t="s">
        <v>31</v>
      </c>
      <c r="F1" s="30"/>
      <c r="G1" s="30"/>
      <c r="H1" s="30"/>
      <c r="I1" s="30"/>
      <c r="J1" s="30"/>
    </row>
    <row r="2" spans="1:10" x14ac:dyDescent="0.25">
      <c r="A2" s="11" t="s">
        <v>0</v>
      </c>
      <c r="B2" s="46"/>
      <c r="C2" s="11">
        <v>0.33680555555555558</v>
      </c>
      <c r="D2" s="11">
        <v>0.33680555555555558</v>
      </c>
      <c r="E2" s="12">
        <v>0.33680555555555558</v>
      </c>
      <c r="F2" s="29"/>
      <c r="G2" s="29"/>
      <c r="H2" s="29"/>
      <c r="I2" s="29"/>
      <c r="J2" s="29"/>
    </row>
    <row r="3" spans="1:10" x14ac:dyDescent="0.25">
      <c r="A3" s="11" t="s">
        <v>1</v>
      </c>
      <c r="B3" s="47"/>
      <c r="C3" s="3">
        <v>0.40625</v>
      </c>
      <c r="D3" s="3">
        <v>0.40625</v>
      </c>
      <c r="E3" s="4">
        <v>0.40625</v>
      </c>
      <c r="F3" s="29"/>
      <c r="G3" s="29"/>
      <c r="H3" s="29"/>
      <c r="I3" s="29"/>
      <c r="J3" s="29"/>
    </row>
    <row r="4" spans="1:10" ht="15.75" thickBot="1" x14ac:dyDescent="0.3">
      <c r="A4" s="42" t="s">
        <v>10</v>
      </c>
      <c r="B4" s="48" t="str">
        <f>IF(B2=0,"",B3-B2)</f>
        <v/>
      </c>
      <c r="C4" s="20">
        <f>IF(C2=0,"",C3-C2)</f>
        <v>6.944444444444442E-2</v>
      </c>
      <c r="D4" s="20">
        <f>IF(D2=0,"",D3-D2)</f>
        <v>6.944444444444442E-2</v>
      </c>
      <c r="E4" s="21">
        <f>IF(E2=0,"",E3-E2)</f>
        <v>6.944444444444442E-2</v>
      </c>
      <c r="F4" s="29"/>
      <c r="G4" s="29"/>
      <c r="H4" s="29"/>
      <c r="I4" s="29"/>
      <c r="J4" s="29"/>
    </row>
    <row r="5" spans="1:10" x14ac:dyDescent="0.25">
      <c r="A5" s="74" t="s">
        <v>4</v>
      </c>
      <c r="B5" s="49"/>
      <c r="C5" s="22">
        <v>0.40625</v>
      </c>
      <c r="D5" s="22">
        <v>0.40625</v>
      </c>
      <c r="E5" s="23">
        <v>0.40625</v>
      </c>
      <c r="F5" s="29"/>
      <c r="G5" s="29"/>
      <c r="H5" s="29"/>
      <c r="I5" s="29"/>
      <c r="J5" s="29"/>
    </row>
    <row r="6" spans="1:10" x14ac:dyDescent="0.25">
      <c r="A6" s="73" t="s">
        <v>5</v>
      </c>
      <c r="B6" s="50"/>
      <c r="C6" s="5">
        <v>0.41666666666666669</v>
      </c>
      <c r="D6" s="5">
        <v>0.41666666666666669</v>
      </c>
      <c r="E6" s="6">
        <v>0.41666666666666669</v>
      </c>
      <c r="F6" s="31"/>
      <c r="G6" s="29"/>
      <c r="H6" s="29"/>
      <c r="I6" s="29"/>
      <c r="J6" s="29"/>
    </row>
    <row r="7" spans="1:10" ht="15.75" thickBot="1" x14ac:dyDescent="0.3">
      <c r="A7" s="43" t="s">
        <v>11</v>
      </c>
      <c r="B7" s="51" t="str">
        <f>IF(B5="","",B6-B5)</f>
        <v/>
      </c>
      <c r="C7" s="24">
        <f>IF(C5="","",C6-C5)</f>
        <v>1.0416666666666685E-2</v>
      </c>
      <c r="D7" s="24">
        <f>IF(D5="","",D6-D5)</f>
        <v>1.0416666666666685E-2</v>
      </c>
      <c r="E7" s="25">
        <f>IF(E5="","",E6-E5)</f>
        <v>1.0416666666666685E-2</v>
      </c>
      <c r="F7" s="29"/>
      <c r="G7" s="29"/>
      <c r="H7" s="29"/>
      <c r="I7" s="29"/>
      <c r="J7" s="29"/>
    </row>
    <row r="8" spans="1:10" x14ac:dyDescent="0.25">
      <c r="A8" s="75" t="s">
        <v>2</v>
      </c>
      <c r="B8" s="52"/>
      <c r="C8" s="18">
        <v>0.41666666666666669</v>
      </c>
      <c r="D8" s="18">
        <v>0.41666666666666669</v>
      </c>
      <c r="E8" s="19">
        <v>0.41666666666666669</v>
      </c>
      <c r="F8" s="29"/>
      <c r="G8" s="29"/>
      <c r="H8" s="29"/>
      <c r="I8" s="29"/>
      <c r="J8" s="29"/>
    </row>
    <row r="9" spans="1:10" x14ac:dyDescent="0.25">
      <c r="A9" s="11" t="s">
        <v>3</v>
      </c>
      <c r="B9" s="47"/>
      <c r="C9" s="83">
        <v>0.49652777777777773</v>
      </c>
      <c r="D9" s="3">
        <v>0.49652777777777773</v>
      </c>
      <c r="E9" s="4">
        <v>0.49652777777777773</v>
      </c>
      <c r="F9" s="29"/>
      <c r="G9" s="29"/>
      <c r="H9" s="29"/>
      <c r="I9" s="29"/>
      <c r="J9" s="29"/>
    </row>
    <row r="10" spans="1:10" ht="15.75" thickBot="1" x14ac:dyDescent="0.3">
      <c r="A10" s="44" t="s">
        <v>10</v>
      </c>
      <c r="B10" s="53" t="str">
        <f t="shared" ref="B10:E10" si="0">IF(B8=0,"",B9-B8)</f>
        <v/>
      </c>
      <c r="C10" s="14">
        <f t="shared" si="0"/>
        <v>7.9861111111111049E-2</v>
      </c>
      <c r="D10" s="14">
        <f t="shared" si="0"/>
        <v>7.9861111111111049E-2</v>
      </c>
      <c r="E10" s="15">
        <f t="shared" si="0"/>
        <v>7.9861111111111049E-2</v>
      </c>
      <c r="F10" s="29"/>
      <c r="G10" s="29"/>
      <c r="H10" s="29"/>
      <c r="I10" s="29"/>
      <c r="J10" s="29"/>
    </row>
    <row r="11" spans="1:10" x14ac:dyDescent="0.25">
      <c r="A11" s="75" t="s">
        <v>6</v>
      </c>
      <c r="B11" s="49"/>
      <c r="C11" s="49"/>
      <c r="D11" s="22">
        <v>0.49652777777777773</v>
      </c>
      <c r="E11" s="23">
        <v>0.49652777777777773</v>
      </c>
      <c r="F11" s="29"/>
      <c r="G11" s="29"/>
      <c r="H11" s="29"/>
      <c r="I11" s="29"/>
      <c r="J11" s="29"/>
    </row>
    <row r="12" spans="1:10" x14ac:dyDescent="0.25">
      <c r="A12" s="11" t="s">
        <v>7</v>
      </c>
      <c r="B12" s="50"/>
      <c r="C12" s="50"/>
      <c r="D12" s="5">
        <v>0.54166666666666663</v>
      </c>
      <c r="E12" s="6">
        <v>0.54166666666666663</v>
      </c>
      <c r="F12" s="29"/>
      <c r="G12" s="29"/>
      <c r="H12" s="29"/>
      <c r="I12" s="29"/>
      <c r="J12" s="29"/>
    </row>
    <row r="13" spans="1:10" ht="15.75" thickBot="1" x14ac:dyDescent="0.3">
      <c r="A13" s="43" t="s">
        <v>11</v>
      </c>
      <c r="B13" s="51" t="str">
        <f t="shared" ref="B13:E13" si="1">IF(B11="","",B12-B11)</f>
        <v/>
      </c>
      <c r="C13" s="51" t="str">
        <f t="shared" si="1"/>
        <v/>
      </c>
      <c r="D13" s="24">
        <f t="shared" si="1"/>
        <v>4.5138888888888895E-2</v>
      </c>
      <c r="E13" s="25">
        <f t="shared" si="1"/>
        <v>4.5138888888888895E-2</v>
      </c>
      <c r="F13" s="29"/>
      <c r="G13" s="29"/>
      <c r="H13" s="29"/>
      <c r="I13" s="29"/>
      <c r="J13" s="29"/>
    </row>
    <row r="14" spans="1:10" x14ac:dyDescent="0.25">
      <c r="A14" s="75" t="s">
        <v>2</v>
      </c>
      <c r="B14" s="52"/>
      <c r="C14" s="52"/>
      <c r="D14" s="18">
        <v>0.54166666666666663</v>
      </c>
      <c r="E14" s="19">
        <v>0.54166666666666663</v>
      </c>
      <c r="F14" s="29"/>
      <c r="G14" s="29"/>
      <c r="H14" s="29"/>
      <c r="I14" s="29"/>
      <c r="J14" s="29"/>
    </row>
    <row r="15" spans="1:10" x14ac:dyDescent="0.25">
      <c r="A15" s="11" t="s">
        <v>3</v>
      </c>
      <c r="B15" s="47"/>
      <c r="C15" s="47"/>
      <c r="D15" s="3">
        <v>0.625</v>
      </c>
      <c r="E15" s="4">
        <v>0.625</v>
      </c>
      <c r="F15" s="29"/>
      <c r="G15" s="29"/>
      <c r="H15" s="29"/>
      <c r="I15" s="29"/>
      <c r="J15" s="29"/>
    </row>
    <row r="16" spans="1:10" ht="15.75" thickBot="1" x14ac:dyDescent="0.3">
      <c r="A16" s="44" t="s">
        <v>10</v>
      </c>
      <c r="B16" s="53" t="str">
        <f t="shared" ref="B16:E16" si="2">IF(B14=0,"",B15-B14)</f>
        <v/>
      </c>
      <c r="C16" s="53" t="str">
        <f t="shared" si="2"/>
        <v/>
      </c>
      <c r="D16" s="14">
        <f t="shared" si="2"/>
        <v>8.333333333333337E-2</v>
      </c>
      <c r="E16" s="15">
        <f t="shared" si="2"/>
        <v>8.333333333333337E-2</v>
      </c>
      <c r="F16" s="29"/>
      <c r="G16" s="29"/>
      <c r="H16" s="29"/>
      <c r="I16" s="29"/>
      <c r="J16" s="29"/>
    </row>
    <row r="17" spans="1:10" x14ac:dyDescent="0.25">
      <c r="A17" s="74" t="s">
        <v>8</v>
      </c>
      <c r="B17" s="49"/>
      <c r="C17" s="49"/>
      <c r="D17" s="22">
        <v>0.625</v>
      </c>
      <c r="E17" s="23">
        <v>0.625</v>
      </c>
      <c r="F17" s="29"/>
      <c r="G17" s="29"/>
      <c r="H17" s="29"/>
      <c r="I17" s="29"/>
      <c r="J17" s="29"/>
    </row>
    <row r="18" spans="1:10" x14ac:dyDescent="0.25">
      <c r="A18" s="73" t="s">
        <v>9</v>
      </c>
      <c r="B18" s="50"/>
      <c r="C18" s="50"/>
      <c r="D18" s="5">
        <v>0.63541666666666663</v>
      </c>
      <c r="E18" s="6">
        <v>0.63541666666666663</v>
      </c>
      <c r="F18" s="29"/>
      <c r="G18" s="29"/>
      <c r="H18" s="29"/>
      <c r="I18" s="29"/>
      <c r="J18" s="29"/>
    </row>
    <row r="19" spans="1:10" x14ac:dyDescent="0.25">
      <c r="A19" s="45" t="s">
        <v>11</v>
      </c>
      <c r="B19" s="54" t="str">
        <f t="shared" ref="B19:E19" si="3">IF(B17="","",B18-B17)</f>
        <v/>
      </c>
      <c r="C19" s="54" t="str">
        <f t="shared" si="3"/>
        <v/>
      </c>
      <c r="D19" s="16">
        <f t="shared" si="3"/>
        <v>1.041666666666663E-2</v>
      </c>
      <c r="E19" s="17">
        <f t="shared" si="3"/>
        <v>1.041666666666663E-2</v>
      </c>
      <c r="F19" s="29"/>
      <c r="G19" s="29"/>
      <c r="H19" s="29"/>
      <c r="I19" s="29"/>
      <c r="J19" s="29"/>
    </row>
    <row r="20" spans="1:10" x14ac:dyDescent="0.25">
      <c r="A20" s="3" t="s">
        <v>2</v>
      </c>
      <c r="B20" s="47"/>
      <c r="C20" s="47"/>
      <c r="D20" s="3">
        <v>0.63541666666666663</v>
      </c>
      <c r="E20" s="4">
        <v>0.63541666666666663</v>
      </c>
      <c r="F20" s="29"/>
      <c r="G20" s="29"/>
      <c r="H20" s="29"/>
      <c r="I20" s="29"/>
      <c r="J20" s="29"/>
    </row>
    <row r="21" spans="1:10" ht="21.75" thickBot="1" x14ac:dyDescent="0.4">
      <c r="A21" s="72" t="s">
        <v>3</v>
      </c>
      <c r="B21" s="55"/>
      <c r="C21" s="55"/>
      <c r="D21" s="70">
        <v>0.70486111111111116</v>
      </c>
      <c r="E21" s="71">
        <v>0.66319444444444442</v>
      </c>
      <c r="F21" s="29"/>
      <c r="G21" s="29"/>
      <c r="H21" s="29"/>
      <c r="I21" s="29"/>
      <c r="J21" s="29"/>
    </row>
    <row r="22" spans="1:10" ht="15.75" thickBot="1" x14ac:dyDescent="0.3">
      <c r="A22" s="44" t="s">
        <v>10</v>
      </c>
      <c r="B22" s="53" t="str">
        <f t="shared" ref="B22:E22" si="4">IF(B20=0,"",B21-B20)</f>
        <v/>
      </c>
      <c r="C22" s="53" t="str">
        <f t="shared" si="4"/>
        <v/>
      </c>
      <c r="D22" s="14">
        <f t="shared" si="4"/>
        <v>6.9444444444444531E-2</v>
      </c>
      <c r="E22" s="15">
        <f t="shared" si="4"/>
        <v>2.777777777777779E-2</v>
      </c>
      <c r="F22" s="29"/>
      <c r="G22" s="29"/>
      <c r="H22" s="29"/>
      <c r="I22" s="29"/>
      <c r="J22" s="29"/>
    </row>
    <row r="23" spans="1:10" ht="15.75" thickBot="1" x14ac:dyDescent="0.3">
      <c r="A23" s="100"/>
      <c r="B23" s="101"/>
      <c r="C23" s="101"/>
      <c r="D23" s="101"/>
      <c r="E23" s="101"/>
      <c r="F23" s="29"/>
      <c r="G23" s="29"/>
      <c r="H23" s="29"/>
      <c r="I23" s="29"/>
      <c r="J23" s="29"/>
    </row>
    <row r="24" spans="1:10" s="13" customFormat="1" ht="21.75" thickBot="1" x14ac:dyDescent="0.3">
      <c r="A24" s="30"/>
      <c r="B24" s="26" t="str">
        <f>IF(B1="","",B1)</f>
        <v>Horaire_C</v>
      </c>
      <c r="C24" s="26" t="str">
        <f>IF(C1="","",C1)</f>
        <v>Horaire_1/2 C</v>
      </c>
      <c r="D24" s="26" t="str">
        <f t="shared" ref="D24:E24" si="5">IF(D1="","",D1)</f>
        <v>Horaire_8-17</v>
      </c>
      <c r="E24" s="27" t="str">
        <f t="shared" si="5"/>
        <v>Horaire_8-16</v>
      </c>
      <c r="F24" s="30"/>
      <c r="G24" s="30"/>
      <c r="H24" s="30"/>
      <c r="I24" s="30"/>
      <c r="J24" s="30"/>
    </row>
    <row r="25" spans="1:10" x14ac:dyDescent="0.25">
      <c r="A25" s="9" t="s">
        <v>12</v>
      </c>
      <c r="B25" s="7">
        <v>0</v>
      </c>
      <c r="C25" s="7">
        <f ca="1">IF(C2="","",SUMIF($A2:C22,"Durée Travail Effective",C2:C22))</f>
        <v>0.14930555555555547</v>
      </c>
      <c r="D25" s="7">
        <f ca="1">IF(D2="","",SUMIF($A2:D22,"Durée Travail Effective",D2:D22))</f>
        <v>0.30208333333333337</v>
      </c>
      <c r="E25" s="1">
        <f ca="1">IF(E2="","",SUMIF($A2:E22,"Durée Travail Effective",E2:E22))</f>
        <v>0.26041666666666663</v>
      </c>
      <c r="F25" s="29"/>
      <c r="G25" s="29"/>
      <c r="H25" s="29"/>
      <c r="I25" s="29"/>
      <c r="J25" s="29"/>
    </row>
    <row r="26" spans="1:10" ht="15.75" thickBot="1" x14ac:dyDescent="0.3">
      <c r="A26" s="10" t="s">
        <v>13</v>
      </c>
      <c r="B26" s="8">
        <v>0</v>
      </c>
      <c r="C26" s="8">
        <f ca="1">IF(C5="","",SUMIF($A2:C22,"Durée Pause Effective",C2:C22))</f>
        <v>1.0416666666666685E-2</v>
      </c>
      <c r="D26" s="8">
        <f ca="1">IF(D5="","",SUMIF($A2:D22,"Durée Pause Effective",D2:D22))</f>
        <v>6.597222222222221E-2</v>
      </c>
      <c r="E26" s="2">
        <f ca="1">IF(E5="","",SUMIF($A2:E22,"Durée Pause Effective",E2:E22))</f>
        <v>6.597222222222221E-2</v>
      </c>
      <c r="F26" s="29"/>
      <c r="G26" s="29"/>
      <c r="H26" s="29"/>
      <c r="I26" s="29"/>
      <c r="J26" s="29"/>
    </row>
    <row r="27" spans="1:10" s="13" customFormat="1" ht="30" customHeight="1" thickBot="1" x14ac:dyDescent="0.3">
      <c r="A27" s="30"/>
      <c r="B27" s="56" t="s">
        <v>35</v>
      </c>
      <c r="C27" s="56" t="s">
        <v>32</v>
      </c>
      <c r="D27" s="56" t="s">
        <v>29</v>
      </c>
      <c r="E27" s="57" t="s">
        <v>15</v>
      </c>
      <c r="F27" s="30"/>
      <c r="G27" s="30"/>
      <c r="H27" s="30"/>
      <c r="I27" s="30"/>
      <c r="J27" s="30"/>
    </row>
    <row r="28" spans="1:10" s="13" customFormat="1" ht="15.75" thickBot="1" x14ac:dyDescent="0.3">
      <c r="A28" s="98"/>
      <c r="B28" s="99"/>
      <c r="C28" s="99"/>
      <c r="D28" s="99"/>
      <c r="E28" s="99"/>
      <c r="F28" s="30"/>
      <c r="G28" s="30"/>
      <c r="H28" s="30"/>
      <c r="I28" s="30"/>
      <c r="J28" s="30"/>
    </row>
    <row r="29" spans="1:10" s="13" customFormat="1" ht="20.100000000000001" customHeight="1" thickBot="1" x14ac:dyDescent="0.3">
      <c r="A29" s="77" t="s">
        <v>46</v>
      </c>
      <c r="B29" s="78"/>
      <c r="C29" s="81">
        <f>SUM(Feuil2!X5:X190)</f>
        <v>0.37847222222222227</v>
      </c>
      <c r="D29" s="81">
        <f>SUM(Feuil2!X5:X190)</f>
        <v>0.37847222222222227</v>
      </c>
      <c r="E29" s="80">
        <f>SUM(Feuil2!X5:X190)</f>
        <v>0.37847222222222227</v>
      </c>
      <c r="F29" s="30"/>
      <c r="G29" s="30"/>
      <c r="H29" s="30"/>
      <c r="I29" s="30"/>
      <c r="J29" s="30"/>
    </row>
    <row r="30" spans="1:10" s="13" customFormat="1" hidden="1" outlineLevel="1" x14ac:dyDescent="0.25">
      <c r="A30" s="85"/>
      <c r="B30" s="85"/>
      <c r="C30" s="86"/>
      <c r="D30" s="87">
        <f>IF(AND(D29&lt;D3,D29&gt;=D2),(D21-D20)+(D15-D14)+(D9-D8)+(D3-D29),0)</f>
        <v>0.26041666666666669</v>
      </c>
      <c r="E30" s="87">
        <f>IF(AND(E29&lt;E3,E29&gt;=E2),(E21-E20)+(E15-E14)+(E9-E8)+(E3-E29),0)</f>
        <v>0.21874999999999994</v>
      </c>
      <c r="F30" s="88" t="s">
        <v>53</v>
      </c>
      <c r="G30" s="30"/>
      <c r="H30" s="30"/>
      <c r="I30" s="30"/>
      <c r="J30" s="30"/>
    </row>
    <row r="31" spans="1:10" s="13" customFormat="1" hidden="1" outlineLevel="1" x14ac:dyDescent="0.25">
      <c r="A31" s="85"/>
      <c r="B31" s="93" t="s">
        <v>53</v>
      </c>
      <c r="C31" s="94">
        <f>IF(AND(C29&lt;C9,C29&gt;=C8),(C9-C8),0)</f>
        <v>0</v>
      </c>
      <c r="D31" s="89">
        <f>IF(AND(D29&lt;D6,D29&gt;=D5),(D21-D20)+(D15-D14)+(D9-D8),0)</f>
        <v>0</v>
      </c>
      <c r="E31" s="89">
        <f>IF(AND(E29&lt;E6,E29&gt;=E5),(E21-E20)+(E15-E14)+(E9-E8),0)</f>
        <v>0</v>
      </c>
      <c r="F31" s="88" t="s">
        <v>52</v>
      </c>
      <c r="G31" s="30"/>
      <c r="H31" s="30"/>
      <c r="I31" s="30"/>
      <c r="J31" s="30"/>
    </row>
    <row r="32" spans="1:10" hidden="1" outlineLevel="1" x14ac:dyDescent="0.25">
      <c r="A32" s="29"/>
      <c r="B32" s="95" t="s">
        <v>52</v>
      </c>
      <c r="C32" s="96">
        <f>IF(AND(C29&lt;C8,C29&gt;C5),(C9-C8),0)</f>
        <v>0</v>
      </c>
      <c r="D32" s="90">
        <f>IF(AND(D29&lt;D9,D29&gt;=D8),(D21-D20)+(D15-D14)+(D9-D29),0)</f>
        <v>0</v>
      </c>
      <c r="E32" s="90">
        <f>IF(AND(E29&lt;E9,E29&gt;=E8),(E21-E20)+(E15-E14)+(E9-E29),0)</f>
        <v>0</v>
      </c>
      <c r="F32" s="91" t="s">
        <v>51</v>
      </c>
      <c r="G32" s="29"/>
      <c r="H32" s="29"/>
      <c r="I32" s="29"/>
      <c r="J32" s="29"/>
    </row>
    <row r="33" spans="1:10" hidden="1" outlineLevel="1" x14ac:dyDescent="0.25">
      <c r="A33" s="29"/>
      <c r="B33" s="95" t="s">
        <v>54</v>
      </c>
      <c r="C33" s="96">
        <f>IF(AND(C29&lt;C3,C29&gt;=C2),(C3-C29)+(C9-C8),0)</f>
        <v>0.10763888888888878</v>
      </c>
      <c r="D33" s="90">
        <f>IF(AND(D29&lt;D12,D29&gt;=D11),(D21-D20)+(D15-D14),0)</f>
        <v>0</v>
      </c>
      <c r="E33" s="90">
        <f>IF(AND(E29&lt;E12,E29&gt;=E11),(E21-E20)+(E15-E14),0)</f>
        <v>0</v>
      </c>
      <c r="F33" s="91" t="s">
        <v>50</v>
      </c>
      <c r="G33" s="29"/>
      <c r="H33" s="29"/>
      <c r="I33" s="29"/>
      <c r="J33" s="29"/>
    </row>
    <row r="34" spans="1:10" hidden="1" outlineLevel="1" x14ac:dyDescent="0.25">
      <c r="A34" s="29"/>
      <c r="B34" s="29"/>
      <c r="C34" s="84"/>
      <c r="D34" s="92">
        <f>IF(AND(D29&lt;D15,D29&gt;=D14),(D15-D29)+(D21-D20),0)</f>
        <v>0</v>
      </c>
      <c r="E34" s="92">
        <f>IF(AND(E29&lt;E15,E29&gt;=E14),(E15-E29)+(E21-E20),0)</f>
        <v>0</v>
      </c>
      <c r="F34" s="91" t="s">
        <v>47</v>
      </c>
      <c r="G34" s="29"/>
      <c r="H34" s="29"/>
      <c r="I34" s="29"/>
      <c r="J34" s="29"/>
    </row>
    <row r="35" spans="1:10" hidden="1" outlineLevel="1" x14ac:dyDescent="0.25">
      <c r="A35" s="29"/>
      <c r="B35" s="29"/>
      <c r="C35" s="84"/>
      <c r="D35" s="92">
        <f>IF(AND(D29&lt;D18,D29&gt;=D17),(D21-D20),0)</f>
        <v>0</v>
      </c>
      <c r="E35" s="92">
        <f>IF(AND(E29&lt;E18,E29&gt;=E17),(E21-E20),0)</f>
        <v>0</v>
      </c>
      <c r="F35" s="91" t="s">
        <v>48</v>
      </c>
      <c r="G35" s="29"/>
      <c r="H35" s="29"/>
      <c r="I35" s="29"/>
      <c r="J35" s="29"/>
    </row>
    <row r="36" spans="1:10" ht="15.75" hidden="1" outlineLevel="1" thickBot="1" x14ac:dyDescent="0.3">
      <c r="A36" s="29"/>
      <c r="B36" s="29"/>
      <c r="C36" s="84"/>
      <c r="D36" s="92">
        <f>IF(AND(D29&lt;D21,D29&gt;=D20),(D21-D29),0)</f>
        <v>0</v>
      </c>
      <c r="E36" s="92">
        <f>IF(AND(E29&lt;E21,E29&gt;=E20),(E21-E29),0)</f>
        <v>0</v>
      </c>
      <c r="F36" s="91" t="s">
        <v>49</v>
      </c>
      <c r="G36" s="29"/>
      <c r="H36" s="29"/>
      <c r="I36" s="29"/>
      <c r="J36" s="29"/>
    </row>
    <row r="37" spans="1:10" s="13" customFormat="1" ht="30" customHeight="1" collapsed="1" thickBot="1" x14ac:dyDescent="0.3">
      <c r="A37" s="76" t="s">
        <v>55</v>
      </c>
      <c r="B37" s="79"/>
      <c r="C37" s="97">
        <f>SUM(C31:C33)</f>
        <v>0.10763888888888878</v>
      </c>
      <c r="D37" s="97">
        <f>SUM(D30:D36)</f>
        <v>0.26041666666666669</v>
      </c>
      <c r="E37" s="97">
        <f>SUM(E30:E36)</f>
        <v>0.21874999999999994</v>
      </c>
      <c r="F37" s="30"/>
      <c r="G37" s="30"/>
      <c r="H37" s="30"/>
      <c r="I37" s="30"/>
      <c r="J37" s="30"/>
    </row>
    <row r="38" spans="1:10" s="13" customFormat="1" ht="30" customHeight="1" thickBot="1" x14ac:dyDescent="0.3">
      <c r="A38" s="82" t="s">
        <v>56</v>
      </c>
      <c r="B38" s="82"/>
      <c r="C38" s="97">
        <f ca="1">C25-C37</f>
        <v>4.1666666666666685E-2</v>
      </c>
      <c r="D38" s="97">
        <f ca="1">D25-D37</f>
        <v>4.1666666666666685E-2</v>
      </c>
      <c r="E38" s="97">
        <f ca="1">E25-E37</f>
        <v>4.1666666666666685E-2</v>
      </c>
      <c r="F38" s="30"/>
      <c r="G38" s="30"/>
      <c r="H38" s="30"/>
      <c r="I38" s="30"/>
      <c r="J38" s="30"/>
    </row>
    <row r="39" spans="1:10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</row>
    <row r="42" spans="1:10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</row>
    <row r="43" spans="1:10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</row>
    <row r="44" spans="1:10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"/>
  <sheetViews>
    <sheetView tabSelected="1" topLeftCell="R1" workbookViewId="0">
      <pane ySplit="3" topLeftCell="A7" activePane="bottomLeft" state="frozen"/>
      <selection pane="bottomLeft" activeCell="AC27" sqref="AC27"/>
    </sheetView>
  </sheetViews>
  <sheetFormatPr baseColWidth="10" defaultRowHeight="20.100000000000001" customHeight="1" x14ac:dyDescent="0.25"/>
  <cols>
    <col min="1" max="2" width="20.7109375" style="32" customWidth="1"/>
    <col min="3" max="3" width="20.7109375" style="33" customWidth="1"/>
    <col min="4" max="9" width="20.7109375" style="32" customWidth="1"/>
    <col min="10" max="10" width="13.42578125" style="13" bestFit="1" customWidth="1"/>
    <col min="11" max="11" width="18.7109375" style="13" bestFit="1" customWidth="1"/>
    <col min="12" max="13" width="17.5703125" style="13" bestFit="1" customWidth="1"/>
    <col min="14" max="17" width="20.7109375" style="13" customWidth="1"/>
    <col min="18" max="18" width="21.5703125" style="13" bestFit="1" customWidth="1"/>
    <col min="19" max="19" width="22.7109375" style="13" bestFit="1" customWidth="1"/>
    <col min="20" max="20" width="18.140625" style="13" customWidth="1"/>
    <col min="21" max="21" width="13.140625" style="32" customWidth="1"/>
    <col min="22" max="22" width="13.140625" style="33" customWidth="1"/>
    <col min="23" max="23" width="16.42578125" style="13" bestFit="1" customWidth="1"/>
    <col min="24" max="24" width="16.7109375" bestFit="1" customWidth="1"/>
    <col min="25" max="25" width="20.7109375" style="32" customWidth="1"/>
    <col min="26" max="26" width="9.85546875" style="33" bestFit="1" customWidth="1"/>
    <col min="27" max="27" width="7.42578125" style="13" bestFit="1" customWidth="1"/>
    <col min="28" max="28" width="17.42578125" style="13" bestFit="1" customWidth="1"/>
    <col min="29" max="29" width="22.28515625" style="13" bestFit="1" customWidth="1"/>
    <col min="30" max="16384" width="11.42578125" style="13"/>
  </cols>
  <sheetData>
    <row r="1" spans="1:30" ht="20.100000000000001" customHeight="1" thickBot="1" x14ac:dyDescent="0.3">
      <c r="A1" s="59"/>
      <c r="B1" s="59"/>
      <c r="C1" s="66"/>
      <c r="D1" s="59"/>
      <c r="E1" s="59"/>
      <c r="F1" s="59"/>
      <c r="G1" s="59"/>
      <c r="H1" s="59"/>
      <c r="I1" s="59"/>
      <c r="J1" s="28"/>
      <c r="K1" s="28"/>
      <c r="L1" s="28"/>
      <c r="M1" s="28"/>
      <c r="N1" s="28"/>
      <c r="O1" s="28"/>
      <c r="P1" s="28"/>
      <c r="Q1" s="28"/>
      <c r="R1" s="28"/>
      <c r="S1" s="28"/>
      <c r="T1" s="69"/>
      <c r="U1" s="59"/>
      <c r="V1" s="66"/>
      <c r="W1" s="28"/>
      <c r="X1" s="28"/>
      <c r="Y1" s="59"/>
      <c r="Z1" s="66"/>
      <c r="AA1" s="66"/>
      <c r="AB1" s="66"/>
      <c r="AC1" s="66"/>
    </row>
    <row r="2" spans="1:30" ht="20.100000000000001" customHeight="1" thickBot="1" x14ac:dyDescent="0.3">
      <c r="A2" s="59"/>
      <c r="B2" s="59"/>
      <c r="C2" s="66"/>
      <c r="D2" s="59"/>
      <c r="E2" s="59"/>
      <c r="F2" s="59"/>
      <c r="G2" s="59"/>
      <c r="H2" s="59"/>
      <c r="I2" s="59"/>
      <c r="J2" s="124" t="s">
        <v>41</v>
      </c>
      <c r="K2" s="125"/>
      <c r="L2" s="125"/>
      <c r="M2" s="126"/>
      <c r="N2" s="127" t="s">
        <v>42</v>
      </c>
      <c r="O2" s="128"/>
      <c r="P2" s="128"/>
      <c r="Q2" s="129"/>
      <c r="R2" s="28"/>
      <c r="S2" s="65"/>
      <c r="T2" s="65"/>
      <c r="U2" s="130" t="s">
        <v>61</v>
      </c>
      <c r="V2" s="131"/>
      <c r="W2" s="131"/>
      <c r="X2" s="132"/>
      <c r="Y2" s="133" t="s">
        <v>60</v>
      </c>
      <c r="Z2" s="134"/>
      <c r="AA2" s="134"/>
      <c r="AB2" s="134"/>
      <c r="AC2" s="135"/>
    </row>
    <row r="3" spans="1:30" s="40" customFormat="1" ht="45.75" thickBot="1" x14ac:dyDescent="0.3">
      <c r="A3" s="41" t="s">
        <v>21</v>
      </c>
      <c r="B3" s="41" t="s">
        <v>36</v>
      </c>
      <c r="C3" s="41" t="s">
        <v>22</v>
      </c>
      <c r="D3" s="41" t="s">
        <v>23</v>
      </c>
      <c r="E3" s="41" t="s">
        <v>24</v>
      </c>
      <c r="F3" s="41" t="s">
        <v>25</v>
      </c>
      <c r="G3" s="41" t="s">
        <v>26</v>
      </c>
      <c r="H3" s="41" t="s">
        <v>27</v>
      </c>
      <c r="I3" s="41" t="s">
        <v>28</v>
      </c>
      <c r="J3" s="26" t="s">
        <v>33</v>
      </c>
      <c r="K3" s="26" t="s">
        <v>34</v>
      </c>
      <c r="L3" s="26" t="s">
        <v>30</v>
      </c>
      <c r="M3" s="27" t="s">
        <v>31</v>
      </c>
      <c r="N3" s="26" t="s">
        <v>33</v>
      </c>
      <c r="O3" s="26" t="s">
        <v>34</v>
      </c>
      <c r="P3" s="26" t="s">
        <v>30</v>
      </c>
      <c r="Q3" s="27" t="s">
        <v>31</v>
      </c>
      <c r="R3" s="61" t="s">
        <v>39</v>
      </c>
      <c r="S3" s="61" t="s">
        <v>40</v>
      </c>
      <c r="T3" s="61" t="s">
        <v>43</v>
      </c>
      <c r="U3" s="105" t="s">
        <v>21</v>
      </c>
      <c r="V3" s="105" t="s">
        <v>22</v>
      </c>
      <c r="W3" s="106" t="s">
        <v>44</v>
      </c>
      <c r="X3" s="107" t="s">
        <v>45</v>
      </c>
      <c r="Y3" s="105" t="s">
        <v>21</v>
      </c>
      <c r="Z3" s="105" t="s">
        <v>22</v>
      </c>
      <c r="AA3" s="61" t="s">
        <v>57</v>
      </c>
      <c r="AB3" s="61" t="s">
        <v>58</v>
      </c>
      <c r="AC3" s="61" t="s">
        <v>59</v>
      </c>
    </row>
    <row r="4" spans="1:30" s="40" customFormat="1" ht="21.75" thickBot="1" x14ac:dyDescent="0.3">
      <c r="A4" s="41"/>
      <c r="B4" s="41"/>
      <c r="C4" s="41"/>
      <c r="D4" s="41"/>
      <c r="E4" s="41"/>
      <c r="F4" s="41"/>
      <c r="G4" s="41"/>
      <c r="H4" s="41"/>
      <c r="I4" s="41"/>
      <c r="J4" s="122"/>
      <c r="K4" s="122"/>
      <c r="L4" s="122"/>
      <c r="M4" s="123"/>
      <c r="N4" s="122"/>
      <c r="O4" s="122"/>
      <c r="P4" s="122"/>
      <c r="Q4" s="123"/>
      <c r="R4" s="61"/>
      <c r="S4" s="61"/>
      <c r="T4" s="61"/>
      <c r="U4" s="105"/>
      <c r="V4" s="105"/>
      <c r="W4" s="106"/>
      <c r="X4" s="107"/>
      <c r="Y4" s="105"/>
      <c r="Z4" s="105"/>
      <c r="AA4" s="61"/>
      <c r="AB4" s="61"/>
      <c r="AC4" s="61"/>
    </row>
    <row r="5" spans="1:30" ht="20.100000000000001" customHeight="1" thickBot="1" x14ac:dyDescent="0.3">
      <c r="A5" s="34">
        <v>42915</v>
      </c>
      <c r="B5" s="34" t="s">
        <v>37</v>
      </c>
      <c r="C5" s="35" t="s">
        <v>14</v>
      </c>
      <c r="D5" s="34" t="s">
        <v>33</v>
      </c>
      <c r="E5" s="34" t="s">
        <v>30</v>
      </c>
      <c r="F5" s="34" t="s">
        <v>30</v>
      </c>
      <c r="G5" s="34" t="s">
        <v>30</v>
      </c>
      <c r="H5" s="34" t="s">
        <v>30</v>
      </c>
      <c r="I5" s="34" t="s">
        <v>30</v>
      </c>
      <c r="J5" s="58">
        <f>COUNTIF($D5:$I5,"Horaire_C")</f>
        <v>1</v>
      </c>
      <c r="K5" s="58">
        <f>COUNTIF($D5:$I5,"Horaire_1/2 C")</f>
        <v>0</v>
      </c>
      <c r="L5" s="58">
        <f>COUNTIF($D5:$I5,"Horaire_8-17")</f>
        <v>5</v>
      </c>
      <c r="M5" s="58">
        <f>COUNTIF($D5:$I5,"Horaire_8-16")</f>
        <v>0</v>
      </c>
      <c r="N5" s="67">
        <f>(Feuil1!$B$25)*J5</f>
        <v>0</v>
      </c>
      <c r="O5" s="67">
        <f ca="1">(Feuil1!$C$25)*K5</f>
        <v>0</v>
      </c>
      <c r="P5" s="67">
        <f ca="1">(Feuil1!$D$25)*L5</f>
        <v>1.510416666666667</v>
      </c>
      <c r="Q5" s="67">
        <f ca="1">(Feuil1!$E$25)*M5</f>
        <v>0</v>
      </c>
      <c r="R5" s="67">
        <f t="shared" ref="R5:R36" ca="1" si="0">SUM(O5:Q5)</f>
        <v>1.510416666666667</v>
      </c>
      <c r="S5" s="62">
        <f ca="1">R5*24</f>
        <v>36.250000000000007</v>
      </c>
      <c r="T5" s="60">
        <f t="shared" ref="T5:T36" ca="1" si="1">(IF(S5=0,0,(S5/SUM(K5:M5))))/24</f>
        <v>0.30208333333333343</v>
      </c>
      <c r="U5" s="103">
        <v>42915</v>
      </c>
      <c r="V5" s="104" t="s">
        <v>14</v>
      </c>
      <c r="W5" s="108"/>
      <c r="X5" s="109"/>
      <c r="Y5" s="103">
        <v>42915</v>
      </c>
      <c r="Z5" s="104" t="s">
        <v>14</v>
      </c>
      <c r="AA5" s="68">
        <f>IF(X5=0,0,(Feuil1!$C$38*Feuil2!K5)+(Feuil1!$D$38*Feuil2!L5)+(Feuil1!$E$38*Feuil2!Q5))</f>
        <v>0</v>
      </c>
      <c r="AB5" s="62">
        <f>IF(W5&gt;0,(W5-S5)+((AA5-INT(AA5))*24),IF(AND(W5=0,AB4&gt;0),AB4-S5,0))</f>
        <v>0</v>
      </c>
      <c r="AC5" s="60"/>
      <c r="AD5" s="102"/>
    </row>
    <row r="6" spans="1:30" ht="20.100000000000001" customHeight="1" thickBot="1" x14ac:dyDescent="0.3">
      <c r="A6" s="34">
        <v>42916</v>
      </c>
      <c r="B6" s="34" t="s">
        <v>37</v>
      </c>
      <c r="C6" s="35" t="s">
        <v>15</v>
      </c>
      <c r="D6" s="34" t="s">
        <v>33</v>
      </c>
      <c r="E6" s="34" t="s">
        <v>31</v>
      </c>
      <c r="F6" s="34" t="s">
        <v>31</v>
      </c>
      <c r="G6" s="34" t="s">
        <v>31</v>
      </c>
      <c r="H6" s="34" t="s">
        <v>31</v>
      </c>
      <c r="I6" s="34" t="s">
        <v>31</v>
      </c>
      <c r="J6" s="58">
        <f t="shared" ref="J6:J69" si="2">COUNTIF($D6:$I6,"Horaire_C")</f>
        <v>1</v>
      </c>
      <c r="K6" s="58">
        <f t="shared" ref="K6:K69" si="3">COUNTIF($D6:$I6,"Horaire_1/2 C")</f>
        <v>0</v>
      </c>
      <c r="L6" s="58">
        <f t="shared" ref="L6:L69" si="4">COUNTIF($D6:$I6,"Horaire_8-17")</f>
        <v>0</v>
      </c>
      <c r="M6" s="58">
        <f t="shared" ref="M6:M69" si="5">COUNTIF($D6:$I6,"Horaire_8-16")</f>
        <v>5</v>
      </c>
      <c r="N6" s="67">
        <f>(Feuil1!$B$25)*J6</f>
        <v>0</v>
      </c>
      <c r="O6" s="67">
        <f ca="1">(Feuil1!$C$25)*K6</f>
        <v>0</v>
      </c>
      <c r="P6" s="67">
        <f ca="1">(Feuil1!$D$25)*L6</f>
        <v>0</v>
      </c>
      <c r="Q6" s="67">
        <f ca="1">(Feuil1!$E$25)*M6</f>
        <v>1.302083333333333</v>
      </c>
      <c r="R6" s="67">
        <f t="shared" ca="1" si="0"/>
        <v>1.302083333333333</v>
      </c>
      <c r="S6" s="62">
        <f t="shared" ref="S6:S69" ca="1" si="6">R6*24</f>
        <v>31.249999999999993</v>
      </c>
      <c r="T6" s="60">
        <f t="shared" ca="1" si="1"/>
        <v>0.26041666666666657</v>
      </c>
      <c r="U6" s="103">
        <v>42916</v>
      </c>
      <c r="V6" s="104" t="s">
        <v>15</v>
      </c>
      <c r="W6" s="108"/>
      <c r="X6" s="109"/>
      <c r="Y6" s="103">
        <v>42916</v>
      </c>
      <c r="Z6" s="104" t="s">
        <v>15</v>
      </c>
      <c r="AA6" s="68">
        <f>IF(X6=0,0,(Feuil1!$C$38*Feuil2!K6)+(Feuil1!$D$38*Feuil2!L6)+(Feuil1!$E$38*Feuil2!Q6))</f>
        <v>0</v>
      </c>
      <c r="AB6" s="62">
        <f t="shared" ref="AB6:AB69" si="7">IF(W6&gt;0,(W6-S6)+((AA6-INT(AA6))*24),IF(AND(W6=0,AB5&gt;0),AB5-S6,0))</f>
        <v>0</v>
      </c>
      <c r="AC6" s="64"/>
    </row>
    <row r="7" spans="1:30" ht="20.100000000000001" customHeight="1" thickBot="1" x14ac:dyDescent="0.3">
      <c r="A7" s="36">
        <v>42917</v>
      </c>
      <c r="B7" s="36" t="s">
        <v>38</v>
      </c>
      <c r="C7" s="37" t="s">
        <v>16</v>
      </c>
      <c r="D7" s="36" t="s">
        <v>33</v>
      </c>
      <c r="E7" s="36" t="s">
        <v>33</v>
      </c>
      <c r="F7" s="36" t="s">
        <v>33</v>
      </c>
      <c r="G7" s="36" t="s">
        <v>33</v>
      </c>
      <c r="H7" s="36" t="s">
        <v>33</v>
      </c>
      <c r="I7" s="36" t="s">
        <v>33</v>
      </c>
      <c r="J7" s="111">
        <f t="shared" si="2"/>
        <v>6</v>
      </c>
      <c r="K7" s="111">
        <f t="shared" si="3"/>
        <v>0</v>
      </c>
      <c r="L7" s="111">
        <f t="shared" si="4"/>
        <v>0</v>
      </c>
      <c r="M7" s="111">
        <f t="shared" si="5"/>
        <v>0</v>
      </c>
      <c r="N7" s="112">
        <f>(Feuil1!$B$25)*J7</f>
        <v>0</v>
      </c>
      <c r="O7" s="112">
        <f ca="1">(Feuil1!$C$25)*K7</f>
        <v>0</v>
      </c>
      <c r="P7" s="112">
        <f ca="1">(Feuil1!$D$25)*L7</f>
        <v>0</v>
      </c>
      <c r="Q7" s="112">
        <f ca="1">(Feuil1!$E$25)*M7</f>
        <v>0</v>
      </c>
      <c r="R7" s="112">
        <f t="shared" ca="1" si="0"/>
        <v>0</v>
      </c>
      <c r="S7" s="113">
        <f t="shared" ca="1" si="6"/>
        <v>0</v>
      </c>
      <c r="T7" s="114">
        <f t="shared" ca="1" si="1"/>
        <v>0</v>
      </c>
      <c r="U7" s="36">
        <v>42917</v>
      </c>
      <c r="V7" s="37" t="s">
        <v>16</v>
      </c>
      <c r="W7" s="113"/>
      <c r="X7" s="115"/>
      <c r="Y7" s="36">
        <v>42917</v>
      </c>
      <c r="Z7" s="37" t="s">
        <v>16</v>
      </c>
      <c r="AA7" s="112">
        <f>IF(X7=0,0,(Feuil1!$C$38*Feuil2!K7)+(Feuil1!$D$38*Feuil2!L7)+(Feuil1!$E$38*Feuil2!Q7))</f>
        <v>0</v>
      </c>
      <c r="AB7" s="113">
        <f t="shared" si="7"/>
        <v>0</v>
      </c>
      <c r="AC7" s="114"/>
    </row>
    <row r="8" spans="1:30" ht="20.100000000000001" customHeight="1" thickBot="1" x14ac:dyDescent="0.3">
      <c r="A8" s="36">
        <v>42918</v>
      </c>
      <c r="B8" s="36" t="s">
        <v>38</v>
      </c>
      <c r="C8" s="37" t="s">
        <v>17</v>
      </c>
      <c r="D8" s="36" t="s">
        <v>33</v>
      </c>
      <c r="E8" s="36" t="s">
        <v>33</v>
      </c>
      <c r="F8" s="36" t="s">
        <v>33</v>
      </c>
      <c r="G8" s="36" t="s">
        <v>33</v>
      </c>
      <c r="H8" s="36" t="s">
        <v>33</v>
      </c>
      <c r="I8" s="36" t="s">
        <v>33</v>
      </c>
      <c r="J8" s="111">
        <f t="shared" si="2"/>
        <v>6</v>
      </c>
      <c r="K8" s="111">
        <f t="shared" si="3"/>
        <v>0</v>
      </c>
      <c r="L8" s="111">
        <f t="shared" si="4"/>
        <v>0</v>
      </c>
      <c r="M8" s="111">
        <f t="shared" si="5"/>
        <v>0</v>
      </c>
      <c r="N8" s="112">
        <f>(Feuil1!$B$25)*J8</f>
        <v>0</v>
      </c>
      <c r="O8" s="112">
        <f ca="1">(Feuil1!$C$25)*K8</f>
        <v>0</v>
      </c>
      <c r="P8" s="112">
        <f ca="1">(Feuil1!$D$25)*L8</f>
        <v>0</v>
      </c>
      <c r="Q8" s="112">
        <f ca="1">(Feuil1!$E$25)*M8</f>
        <v>0</v>
      </c>
      <c r="R8" s="112">
        <f t="shared" ca="1" si="0"/>
        <v>0</v>
      </c>
      <c r="S8" s="113">
        <f t="shared" ca="1" si="6"/>
        <v>0</v>
      </c>
      <c r="T8" s="114">
        <f t="shared" ca="1" si="1"/>
        <v>0</v>
      </c>
      <c r="U8" s="36">
        <v>42918</v>
      </c>
      <c r="V8" s="37" t="s">
        <v>17</v>
      </c>
      <c r="W8" s="113"/>
      <c r="X8" s="115"/>
      <c r="Y8" s="36">
        <v>42918</v>
      </c>
      <c r="Z8" s="37" t="s">
        <v>17</v>
      </c>
      <c r="AA8" s="112">
        <f>IF(X8=0,0,(Feuil1!$C$38*Feuil2!K8)+(Feuil1!$D$38*Feuil2!L8)+(Feuil1!$E$38*Feuil2!Q8))</f>
        <v>0</v>
      </c>
      <c r="AB8" s="113">
        <f t="shared" si="7"/>
        <v>0</v>
      </c>
      <c r="AC8" s="114"/>
    </row>
    <row r="9" spans="1:30" ht="20.100000000000001" customHeight="1" thickBot="1" x14ac:dyDescent="0.3">
      <c r="A9" s="34">
        <v>42919</v>
      </c>
      <c r="B9" s="34" t="s">
        <v>37</v>
      </c>
      <c r="C9" s="35" t="s">
        <v>18</v>
      </c>
      <c r="D9" s="34" t="s">
        <v>30</v>
      </c>
      <c r="E9" s="34" t="s">
        <v>30</v>
      </c>
      <c r="F9" s="34" t="s">
        <v>30</v>
      </c>
      <c r="G9" s="34" t="s">
        <v>30</v>
      </c>
      <c r="H9" s="34" t="s">
        <v>30</v>
      </c>
      <c r="I9" s="34" t="s">
        <v>30</v>
      </c>
      <c r="J9" s="58">
        <f t="shared" si="2"/>
        <v>0</v>
      </c>
      <c r="K9" s="58">
        <f t="shared" si="3"/>
        <v>0</v>
      </c>
      <c r="L9" s="58">
        <f t="shared" si="4"/>
        <v>6</v>
      </c>
      <c r="M9" s="58">
        <f t="shared" si="5"/>
        <v>0</v>
      </c>
      <c r="N9" s="67">
        <f>(Feuil1!$B$25)*J9</f>
        <v>0</v>
      </c>
      <c r="O9" s="67">
        <f ca="1">(Feuil1!$C$25)*K9</f>
        <v>0</v>
      </c>
      <c r="P9" s="67">
        <f ca="1">(Feuil1!$D$25)*L9</f>
        <v>1.8125000000000002</v>
      </c>
      <c r="Q9" s="67">
        <f ca="1">(Feuil1!$E$25)*M9</f>
        <v>0</v>
      </c>
      <c r="R9" s="67">
        <f t="shared" ca="1" si="0"/>
        <v>1.8125000000000002</v>
      </c>
      <c r="S9" s="62">
        <f t="shared" ca="1" si="6"/>
        <v>43.500000000000007</v>
      </c>
      <c r="T9" s="60">
        <f t="shared" ca="1" si="1"/>
        <v>0.30208333333333337</v>
      </c>
      <c r="U9" s="103">
        <v>42919</v>
      </c>
      <c r="V9" s="104" t="s">
        <v>18</v>
      </c>
      <c r="W9" s="108"/>
      <c r="X9" s="109"/>
      <c r="Y9" s="103">
        <v>42919</v>
      </c>
      <c r="Z9" s="104" t="s">
        <v>18</v>
      </c>
      <c r="AA9" s="68">
        <f>IF(X9=0,0,(Feuil1!$C$38*Feuil2!K9)+(Feuil1!$D$38*Feuil2!L9)+(Feuil1!$E$38*Feuil2!Q9))</f>
        <v>0</v>
      </c>
      <c r="AB9" s="62">
        <f t="shared" si="7"/>
        <v>0</v>
      </c>
      <c r="AC9" s="64"/>
    </row>
    <row r="10" spans="1:30" ht="20.100000000000001" customHeight="1" thickBot="1" x14ac:dyDescent="0.3">
      <c r="A10" s="34">
        <v>42920</v>
      </c>
      <c r="B10" s="34" t="s">
        <v>37</v>
      </c>
      <c r="C10" s="35" t="s">
        <v>19</v>
      </c>
      <c r="D10" s="34" t="s">
        <v>30</v>
      </c>
      <c r="E10" s="34" t="s">
        <v>30</v>
      </c>
      <c r="F10" s="34" t="s">
        <v>30</v>
      </c>
      <c r="G10" s="34" t="s">
        <v>30</v>
      </c>
      <c r="H10" s="34" t="s">
        <v>30</v>
      </c>
      <c r="I10" s="34" t="s">
        <v>30</v>
      </c>
      <c r="J10" s="58">
        <f t="shared" si="2"/>
        <v>0</v>
      </c>
      <c r="K10" s="58">
        <f t="shared" si="3"/>
        <v>0</v>
      </c>
      <c r="L10" s="58">
        <f t="shared" si="4"/>
        <v>6</v>
      </c>
      <c r="M10" s="58">
        <f t="shared" si="5"/>
        <v>0</v>
      </c>
      <c r="N10" s="67">
        <f>(Feuil1!$B$25)*J10</f>
        <v>0</v>
      </c>
      <c r="O10" s="67">
        <f ca="1">(Feuil1!$C$25)*K10</f>
        <v>0</v>
      </c>
      <c r="P10" s="67">
        <f ca="1">(Feuil1!$D$25)*L10</f>
        <v>1.8125000000000002</v>
      </c>
      <c r="Q10" s="67">
        <f ca="1">(Feuil1!$E$25)*M10</f>
        <v>0</v>
      </c>
      <c r="R10" s="67">
        <f t="shared" ca="1" si="0"/>
        <v>1.8125000000000002</v>
      </c>
      <c r="S10" s="62">
        <f t="shared" ca="1" si="6"/>
        <v>43.500000000000007</v>
      </c>
      <c r="T10" s="60">
        <f t="shared" ca="1" si="1"/>
        <v>0.30208333333333337</v>
      </c>
      <c r="U10" s="103">
        <v>42920</v>
      </c>
      <c r="V10" s="104" t="s">
        <v>19</v>
      </c>
      <c r="W10" s="108">
        <v>500</v>
      </c>
      <c r="X10" s="109">
        <v>0.37847222222222227</v>
      </c>
      <c r="Y10" s="103">
        <v>42920</v>
      </c>
      <c r="Z10" s="104" t="s">
        <v>19</v>
      </c>
      <c r="AA10" s="68">
        <f ca="1">IF(X10=0,0,(Feuil1!$C$38*Feuil2!K10)+(Feuil1!$D$38*Feuil2!L10)+(Feuil1!$E$38*Feuil2!Q10))</f>
        <v>0.25000000000000011</v>
      </c>
      <c r="AB10" s="62">
        <f t="shared" ca="1" si="7"/>
        <v>462.5</v>
      </c>
      <c r="AC10" s="64"/>
    </row>
    <row r="11" spans="1:30" ht="20.100000000000001" customHeight="1" thickBot="1" x14ac:dyDescent="0.3">
      <c r="A11" s="34">
        <v>42921</v>
      </c>
      <c r="B11" s="34" t="s">
        <v>37</v>
      </c>
      <c r="C11" s="35" t="s">
        <v>20</v>
      </c>
      <c r="D11" s="34" t="s">
        <v>30</v>
      </c>
      <c r="E11" s="34" t="s">
        <v>30</v>
      </c>
      <c r="F11" s="34" t="s">
        <v>30</v>
      </c>
      <c r="G11" s="34" t="s">
        <v>30</v>
      </c>
      <c r="H11" s="34" t="s">
        <v>30</v>
      </c>
      <c r="I11" s="34" t="s">
        <v>30</v>
      </c>
      <c r="J11" s="58">
        <f t="shared" si="2"/>
        <v>0</v>
      </c>
      <c r="K11" s="58">
        <f>COUNTIF($D11:$I11,"Horaire_1/2 C")</f>
        <v>0</v>
      </c>
      <c r="L11" s="58">
        <f t="shared" si="4"/>
        <v>6</v>
      </c>
      <c r="M11" s="58">
        <f t="shared" si="5"/>
        <v>0</v>
      </c>
      <c r="N11" s="67">
        <f>(Feuil1!$B$25)*J11</f>
        <v>0</v>
      </c>
      <c r="O11" s="67">
        <f ca="1">(Feuil1!$C$25)*K11</f>
        <v>0</v>
      </c>
      <c r="P11" s="67">
        <f ca="1">(Feuil1!$D$25)*L11</f>
        <v>1.8125000000000002</v>
      </c>
      <c r="Q11" s="67">
        <f ca="1">(Feuil1!$E$25)*M11</f>
        <v>0</v>
      </c>
      <c r="R11" s="67">
        <f t="shared" ca="1" si="0"/>
        <v>1.8125000000000002</v>
      </c>
      <c r="S11" s="62">
        <f t="shared" ca="1" si="6"/>
        <v>43.500000000000007</v>
      </c>
      <c r="T11" s="60">
        <f t="shared" ca="1" si="1"/>
        <v>0.30208333333333337</v>
      </c>
      <c r="U11" s="103">
        <v>42921</v>
      </c>
      <c r="V11" s="104" t="s">
        <v>20</v>
      </c>
      <c r="W11" s="108"/>
      <c r="X11" s="109"/>
      <c r="Y11" s="103">
        <v>42921</v>
      </c>
      <c r="Z11" s="104" t="s">
        <v>20</v>
      </c>
      <c r="AA11" s="68">
        <f>IF(X11=0,0,(Feuil1!$C$38*Feuil2!K11)+(Feuil1!$D$38*Feuil2!L11)+(Feuil1!$E$38*Feuil2!Q11))</f>
        <v>0</v>
      </c>
      <c r="AB11" s="62">
        <f t="shared" ca="1" si="7"/>
        <v>419</v>
      </c>
      <c r="AC11" s="64"/>
    </row>
    <row r="12" spans="1:30" ht="20.100000000000001" customHeight="1" thickBot="1" x14ac:dyDescent="0.3">
      <c r="A12" s="34">
        <v>42922</v>
      </c>
      <c r="B12" s="34" t="s">
        <v>37</v>
      </c>
      <c r="C12" s="35" t="s">
        <v>14</v>
      </c>
      <c r="D12" s="34" t="s">
        <v>33</v>
      </c>
      <c r="E12" s="34" t="s">
        <v>30</v>
      </c>
      <c r="F12" s="34" t="s">
        <v>30</v>
      </c>
      <c r="G12" s="34" t="s">
        <v>30</v>
      </c>
      <c r="H12" s="34" t="s">
        <v>30</v>
      </c>
      <c r="I12" s="34" t="s">
        <v>30</v>
      </c>
      <c r="J12" s="58">
        <f t="shared" si="2"/>
        <v>1</v>
      </c>
      <c r="K12" s="58">
        <f t="shared" si="3"/>
        <v>0</v>
      </c>
      <c r="L12" s="58">
        <f t="shared" si="4"/>
        <v>5</v>
      </c>
      <c r="M12" s="58">
        <f t="shared" si="5"/>
        <v>0</v>
      </c>
      <c r="N12" s="67">
        <f>(Feuil1!$B$25)*J12</f>
        <v>0</v>
      </c>
      <c r="O12" s="67">
        <f ca="1">(Feuil1!$C$25)*K12</f>
        <v>0</v>
      </c>
      <c r="P12" s="67">
        <f ca="1">(Feuil1!$D$25)*L12</f>
        <v>1.510416666666667</v>
      </c>
      <c r="Q12" s="67">
        <f ca="1">(Feuil1!$E$25)*M12</f>
        <v>0</v>
      </c>
      <c r="R12" s="67">
        <f t="shared" ca="1" si="0"/>
        <v>1.510416666666667</v>
      </c>
      <c r="S12" s="62">
        <f t="shared" ca="1" si="6"/>
        <v>36.250000000000007</v>
      </c>
      <c r="T12" s="60">
        <f t="shared" ca="1" si="1"/>
        <v>0.30208333333333343</v>
      </c>
      <c r="U12" s="103">
        <v>42922</v>
      </c>
      <c r="V12" s="104" t="s">
        <v>14</v>
      </c>
      <c r="W12" s="108"/>
      <c r="X12" s="109"/>
      <c r="Y12" s="103">
        <v>42922</v>
      </c>
      <c r="Z12" s="104" t="s">
        <v>14</v>
      </c>
      <c r="AA12" s="68">
        <f>IF(X12=0,0,(Feuil1!$C$38*Feuil2!K12)+(Feuil1!$D$38*Feuil2!L12)+(Feuil1!$E$38*Feuil2!Q12))</f>
        <v>0</v>
      </c>
      <c r="AB12" s="62">
        <f t="shared" ca="1" si="7"/>
        <v>382.75</v>
      </c>
      <c r="AC12" s="64"/>
    </row>
    <row r="13" spans="1:30" ht="20.100000000000001" customHeight="1" thickBot="1" x14ac:dyDescent="0.3">
      <c r="A13" s="34">
        <v>42923</v>
      </c>
      <c r="B13" s="34" t="s">
        <v>37</v>
      </c>
      <c r="C13" s="35" t="s">
        <v>15</v>
      </c>
      <c r="D13" s="34" t="s">
        <v>31</v>
      </c>
      <c r="E13" s="34" t="s">
        <v>31</v>
      </c>
      <c r="F13" s="34" t="s">
        <v>31</v>
      </c>
      <c r="G13" s="34" t="s">
        <v>31</v>
      </c>
      <c r="H13" s="34" t="s">
        <v>31</v>
      </c>
      <c r="I13" s="34" t="s">
        <v>31</v>
      </c>
      <c r="J13" s="58">
        <f t="shared" si="2"/>
        <v>0</v>
      </c>
      <c r="K13" s="58">
        <f t="shared" si="3"/>
        <v>0</v>
      </c>
      <c r="L13" s="58">
        <f t="shared" si="4"/>
        <v>0</v>
      </c>
      <c r="M13" s="58">
        <f t="shared" si="5"/>
        <v>6</v>
      </c>
      <c r="N13" s="67">
        <f>(Feuil1!$B$25)*J13</f>
        <v>0</v>
      </c>
      <c r="O13" s="67">
        <f ca="1">(Feuil1!$C$25)*K13</f>
        <v>0</v>
      </c>
      <c r="P13" s="67">
        <f ca="1">(Feuil1!$D$25)*L13</f>
        <v>0</v>
      </c>
      <c r="Q13" s="67">
        <f ca="1">(Feuil1!$E$25)*M13</f>
        <v>1.5624999999999998</v>
      </c>
      <c r="R13" s="67">
        <f t="shared" ca="1" si="0"/>
        <v>1.5624999999999998</v>
      </c>
      <c r="S13" s="62">
        <f t="shared" ca="1" si="6"/>
        <v>37.499999999999993</v>
      </c>
      <c r="T13" s="60">
        <f t="shared" ca="1" si="1"/>
        <v>0.26041666666666663</v>
      </c>
      <c r="U13" s="103">
        <v>42923</v>
      </c>
      <c r="V13" s="104" t="s">
        <v>15</v>
      </c>
      <c r="W13" s="108"/>
      <c r="X13" s="110"/>
      <c r="Y13" s="103">
        <v>42923</v>
      </c>
      <c r="Z13" s="104" t="s">
        <v>15</v>
      </c>
      <c r="AA13" s="68">
        <f>IF(X13=0,0,(Feuil1!$C$38*Feuil2!K13)+(Feuil1!$D$38*Feuil2!L13)+(Feuil1!$E$38*Feuil2!Q13))</f>
        <v>0</v>
      </c>
      <c r="AB13" s="62">
        <f t="shared" ca="1" si="7"/>
        <v>345.25</v>
      </c>
      <c r="AC13" s="64"/>
    </row>
    <row r="14" spans="1:30" ht="20.100000000000001" customHeight="1" thickBot="1" x14ac:dyDescent="0.3">
      <c r="A14" s="36">
        <v>42924</v>
      </c>
      <c r="B14" s="36" t="s">
        <v>38</v>
      </c>
      <c r="C14" s="37" t="s">
        <v>16</v>
      </c>
      <c r="D14" s="36" t="s">
        <v>33</v>
      </c>
      <c r="E14" s="36" t="s">
        <v>33</v>
      </c>
      <c r="F14" s="36" t="s">
        <v>33</v>
      </c>
      <c r="G14" s="36" t="s">
        <v>33</v>
      </c>
      <c r="H14" s="36" t="s">
        <v>33</v>
      </c>
      <c r="I14" s="36" t="s">
        <v>33</v>
      </c>
      <c r="J14" s="111">
        <f t="shared" si="2"/>
        <v>6</v>
      </c>
      <c r="K14" s="111">
        <f t="shared" si="3"/>
        <v>0</v>
      </c>
      <c r="L14" s="111">
        <f t="shared" si="4"/>
        <v>0</v>
      </c>
      <c r="M14" s="111">
        <f t="shared" si="5"/>
        <v>0</v>
      </c>
      <c r="N14" s="112">
        <f>(Feuil1!$B$25)*J14</f>
        <v>0</v>
      </c>
      <c r="O14" s="112">
        <f ca="1">(Feuil1!$C$25)*K14</f>
        <v>0</v>
      </c>
      <c r="P14" s="112">
        <f ca="1">(Feuil1!$D$25)*L14</f>
        <v>0</v>
      </c>
      <c r="Q14" s="112">
        <f ca="1">(Feuil1!$E$25)*M14</f>
        <v>0</v>
      </c>
      <c r="R14" s="112">
        <f t="shared" ca="1" si="0"/>
        <v>0</v>
      </c>
      <c r="S14" s="113">
        <f t="shared" ca="1" si="6"/>
        <v>0</v>
      </c>
      <c r="T14" s="114">
        <f t="shared" ca="1" si="1"/>
        <v>0</v>
      </c>
      <c r="U14" s="36">
        <v>42924</v>
      </c>
      <c r="V14" s="37" t="s">
        <v>16</v>
      </c>
      <c r="W14" s="113"/>
      <c r="X14" s="115"/>
      <c r="Y14" s="36">
        <v>42924</v>
      </c>
      <c r="Z14" s="37" t="s">
        <v>16</v>
      </c>
      <c r="AA14" s="112">
        <f>IF(X14=0,0,(Feuil1!$C$38*Feuil2!K14)+(Feuil1!$D$38*Feuil2!L14)+(Feuil1!$E$38*Feuil2!Q14))</f>
        <v>0</v>
      </c>
      <c r="AB14" s="113">
        <f t="shared" ca="1" si="7"/>
        <v>345.25</v>
      </c>
      <c r="AC14" s="114"/>
    </row>
    <row r="15" spans="1:30" ht="20.100000000000001" customHeight="1" thickBot="1" x14ac:dyDescent="0.3">
      <c r="A15" s="36">
        <v>42925</v>
      </c>
      <c r="B15" s="36" t="s">
        <v>38</v>
      </c>
      <c r="C15" s="37" t="s">
        <v>17</v>
      </c>
      <c r="D15" s="36" t="s">
        <v>33</v>
      </c>
      <c r="E15" s="36" t="s">
        <v>33</v>
      </c>
      <c r="F15" s="36" t="s">
        <v>33</v>
      </c>
      <c r="G15" s="36" t="s">
        <v>33</v>
      </c>
      <c r="H15" s="36" t="s">
        <v>33</v>
      </c>
      <c r="I15" s="36" t="s">
        <v>33</v>
      </c>
      <c r="J15" s="111">
        <f t="shared" si="2"/>
        <v>6</v>
      </c>
      <c r="K15" s="111">
        <f t="shared" si="3"/>
        <v>0</v>
      </c>
      <c r="L15" s="111">
        <f t="shared" si="4"/>
        <v>0</v>
      </c>
      <c r="M15" s="111">
        <f t="shared" si="5"/>
        <v>0</v>
      </c>
      <c r="N15" s="112">
        <f>(Feuil1!$B$25)*J15</f>
        <v>0</v>
      </c>
      <c r="O15" s="112">
        <f ca="1">(Feuil1!$C$25)*K15</f>
        <v>0</v>
      </c>
      <c r="P15" s="112">
        <f ca="1">(Feuil1!$D$25)*L15</f>
        <v>0</v>
      </c>
      <c r="Q15" s="112">
        <f ca="1">(Feuil1!$E$25)*M15</f>
        <v>0</v>
      </c>
      <c r="R15" s="112">
        <f t="shared" ca="1" si="0"/>
        <v>0</v>
      </c>
      <c r="S15" s="113">
        <f t="shared" ca="1" si="6"/>
        <v>0</v>
      </c>
      <c r="T15" s="114">
        <f t="shared" ca="1" si="1"/>
        <v>0</v>
      </c>
      <c r="U15" s="36">
        <v>42925</v>
      </c>
      <c r="V15" s="37" t="s">
        <v>17</v>
      </c>
      <c r="W15" s="113"/>
      <c r="X15" s="115"/>
      <c r="Y15" s="36">
        <v>42925</v>
      </c>
      <c r="Z15" s="37" t="s">
        <v>17</v>
      </c>
      <c r="AA15" s="112">
        <f>IF(X15=0,0,(Feuil1!$C$38*Feuil2!K15)+(Feuil1!$D$38*Feuil2!L15)+(Feuil1!$E$38*Feuil2!Q15))</f>
        <v>0</v>
      </c>
      <c r="AB15" s="113">
        <f t="shared" ca="1" si="7"/>
        <v>345.25</v>
      </c>
      <c r="AC15" s="114"/>
    </row>
    <row r="16" spans="1:30" ht="20.100000000000001" customHeight="1" thickBot="1" x14ac:dyDescent="0.3">
      <c r="A16" s="34">
        <v>42926</v>
      </c>
      <c r="B16" s="34" t="s">
        <v>37</v>
      </c>
      <c r="C16" s="35" t="s">
        <v>18</v>
      </c>
      <c r="D16" s="34" t="s">
        <v>30</v>
      </c>
      <c r="E16" s="34" t="s">
        <v>30</v>
      </c>
      <c r="F16" s="34" t="s">
        <v>30</v>
      </c>
      <c r="G16" s="34" t="s">
        <v>30</v>
      </c>
      <c r="H16" s="34" t="s">
        <v>30</v>
      </c>
      <c r="I16" s="34" t="s">
        <v>30</v>
      </c>
      <c r="J16" s="58">
        <f t="shared" si="2"/>
        <v>0</v>
      </c>
      <c r="K16" s="58">
        <f t="shared" si="3"/>
        <v>0</v>
      </c>
      <c r="L16" s="58">
        <f t="shared" si="4"/>
        <v>6</v>
      </c>
      <c r="M16" s="58">
        <f t="shared" si="5"/>
        <v>0</v>
      </c>
      <c r="N16" s="67">
        <f>(Feuil1!$B$25)*J16</f>
        <v>0</v>
      </c>
      <c r="O16" s="67">
        <f ca="1">(Feuil1!$C$25)*K16</f>
        <v>0</v>
      </c>
      <c r="P16" s="67">
        <f ca="1">(Feuil1!$D$25)*L16</f>
        <v>1.8125000000000002</v>
      </c>
      <c r="Q16" s="67">
        <f ca="1">(Feuil1!$E$25)*M16</f>
        <v>0</v>
      </c>
      <c r="R16" s="67">
        <f t="shared" ca="1" si="0"/>
        <v>1.8125000000000002</v>
      </c>
      <c r="S16" s="62">
        <f t="shared" ca="1" si="6"/>
        <v>43.500000000000007</v>
      </c>
      <c r="T16" s="60">
        <f t="shared" ca="1" si="1"/>
        <v>0.30208333333333337</v>
      </c>
      <c r="U16" s="103">
        <v>42926</v>
      </c>
      <c r="V16" s="104" t="s">
        <v>18</v>
      </c>
      <c r="W16" s="108"/>
      <c r="X16" s="110"/>
      <c r="Y16" s="103">
        <v>42926</v>
      </c>
      <c r="Z16" s="104" t="s">
        <v>18</v>
      </c>
      <c r="AA16" s="68">
        <f>IF(X16=0,0,(Feuil1!$C$38*Feuil2!K16)+(Feuil1!$D$38*Feuil2!L16)+(Feuil1!$E$38*Feuil2!Q16))</f>
        <v>0</v>
      </c>
      <c r="AB16" s="62">
        <f t="shared" ca="1" si="7"/>
        <v>301.75</v>
      </c>
      <c r="AC16" s="64"/>
    </row>
    <row r="17" spans="1:29" ht="20.100000000000001" customHeight="1" thickBot="1" x14ac:dyDescent="0.3">
      <c r="A17" s="34">
        <v>42927</v>
      </c>
      <c r="B17" s="34" t="s">
        <v>37</v>
      </c>
      <c r="C17" s="35" t="s">
        <v>19</v>
      </c>
      <c r="D17" s="34" t="s">
        <v>30</v>
      </c>
      <c r="E17" s="34" t="s">
        <v>30</v>
      </c>
      <c r="F17" s="34" t="s">
        <v>30</v>
      </c>
      <c r="G17" s="34" t="s">
        <v>30</v>
      </c>
      <c r="H17" s="34" t="s">
        <v>30</v>
      </c>
      <c r="I17" s="34" t="s">
        <v>30</v>
      </c>
      <c r="J17" s="58">
        <f t="shared" si="2"/>
        <v>0</v>
      </c>
      <c r="K17" s="58">
        <f t="shared" si="3"/>
        <v>0</v>
      </c>
      <c r="L17" s="58">
        <f t="shared" si="4"/>
        <v>6</v>
      </c>
      <c r="M17" s="58">
        <f t="shared" si="5"/>
        <v>0</v>
      </c>
      <c r="N17" s="67">
        <f>(Feuil1!$B$25)*J17</f>
        <v>0</v>
      </c>
      <c r="O17" s="67">
        <f ca="1">(Feuil1!$C$25)*K17</f>
        <v>0</v>
      </c>
      <c r="P17" s="67">
        <f ca="1">(Feuil1!$D$25)*L17</f>
        <v>1.8125000000000002</v>
      </c>
      <c r="Q17" s="67">
        <f ca="1">(Feuil1!$E$25)*M17</f>
        <v>0</v>
      </c>
      <c r="R17" s="67">
        <f t="shared" ca="1" si="0"/>
        <v>1.8125000000000002</v>
      </c>
      <c r="S17" s="62">
        <f t="shared" ca="1" si="6"/>
        <v>43.500000000000007</v>
      </c>
      <c r="T17" s="60">
        <f t="shared" ca="1" si="1"/>
        <v>0.30208333333333337</v>
      </c>
      <c r="U17" s="103">
        <v>42927</v>
      </c>
      <c r="V17" s="104" t="s">
        <v>19</v>
      </c>
      <c r="W17" s="108"/>
      <c r="X17" s="110"/>
      <c r="Y17" s="103">
        <v>42927</v>
      </c>
      <c r="Z17" s="104" t="s">
        <v>19</v>
      </c>
      <c r="AA17" s="68">
        <f>IF(X17=0,0,(Feuil1!$C$38*Feuil2!K17)+(Feuil1!$D$38*Feuil2!L17)+(Feuil1!$E$38*Feuil2!Q17))</f>
        <v>0</v>
      </c>
      <c r="AB17" s="62">
        <f t="shared" ca="1" si="7"/>
        <v>258.25</v>
      </c>
      <c r="AC17" s="64"/>
    </row>
    <row r="18" spans="1:29" ht="20.100000000000001" customHeight="1" thickBot="1" x14ac:dyDescent="0.3">
      <c r="A18" s="34">
        <v>42928</v>
      </c>
      <c r="B18" s="34" t="s">
        <v>37</v>
      </c>
      <c r="C18" s="35" t="s">
        <v>20</v>
      </c>
      <c r="D18" s="34" t="s">
        <v>30</v>
      </c>
      <c r="E18" s="34" t="s">
        <v>30</v>
      </c>
      <c r="F18" s="34" t="s">
        <v>30</v>
      </c>
      <c r="G18" s="34" t="s">
        <v>30</v>
      </c>
      <c r="H18" s="34" t="s">
        <v>30</v>
      </c>
      <c r="I18" s="34" t="s">
        <v>30</v>
      </c>
      <c r="J18" s="58">
        <f t="shared" si="2"/>
        <v>0</v>
      </c>
      <c r="K18" s="58">
        <f t="shared" si="3"/>
        <v>0</v>
      </c>
      <c r="L18" s="58">
        <f t="shared" si="4"/>
        <v>6</v>
      </c>
      <c r="M18" s="58">
        <f t="shared" si="5"/>
        <v>0</v>
      </c>
      <c r="N18" s="67">
        <f>(Feuil1!$B$25)*J18</f>
        <v>0</v>
      </c>
      <c r="O18" s="67">
        <f ca="1">(Feuil1!$C$25)*K18</f>
        <v>0</v>
      </c>
      <c r="P18" s="67">
        <f ca="1">(Feuil1!$D$25)*L18</f>
        <v>1.8125000000000002</v>
      </c>
      <c r="Q18" s="67">
        <f ca="1">(Feuil1!$E$25)*M18</f>
        <v>0</v>
      </c>
      <c r="R18" s="67">
        <f t="shared" ca="1" si="0"/>
        <v>1.8125000000000002</v>
      </c>
      <c r="S18" s="62">
        <f t="shared" ca="1" si="6"/>
        <v>43.500000000000007</v>
      </c>
      <c r="T18" s="60">
        <f t="shared" ca="1" si="1"/>
        <v>0.30208333333333337</v>
      </c>
      <c r="U18" s="103">
        <v>42928</v>
      </c>
      <c r="V18" s="104" t="s">
        <v>20</v>
      </c>
      <c r="W18" s="108"/>
      <c r="X18" s="110"/>
      <c r="Y18" s="103">
        <v>42928</v>
      </c>
      <c r="Z18" s="104" t="s">
        <v>20</v>
      </c>
      <c r="AA18" s="68">
        <f>IF(X18=0,0,(Feuil1!$C$38*Feuil2!K18)+(Feuil1!$D$38*Feuil2!L18)+(Feuil1!$E$38*Feuil2!Q18))</f>
        <v>0</v>
      </c>
      <c r="AB18" s="62">
        <f t="shared" ca="1" si="7"/>
        <v>214.75</v>
      </c>
      <c r="AC18" s="64"/>
    </row>
    <row r="19" spans="1:29" ht="20.100000000000001" customHeight="1" thickBot="1" x14ac:dyDescent="0.3">
      <c r="A19" s="34">
        <v>42929</v>
      </c>
      <c r="B19" s="34" t="s">
        <v>37</v>
      </c>
      <c r="C19" s="35" t="s">
        <v>14</v>
      </c>
      <c r="D19" s="34" t="s">
        <v>33</v>
      </c>
      <c r="E19" s="34" t="s">
        <v>30</v>
      </c>
      <c r="F19" s="34" t="s">
        <v>30</v>
      </c>
      <c r="G19" s="34" t="s">
        <v>30</v>
      </c>
      <c r="H19" s="34" t="s">
        <v>30</v>
      </c>
      <c r="I19" s="34" t="s">
        <v>30</v>
      </c>
      <c r="J19" s="58">
        <f t="shared" si="2"/>
        <v>1</v>
      </c>
      <c r="K19" s="58">
        <f t="shared" si="3"/>
        <v>0</v>
      </c>
      <c r="L19" s="58">
        <f t="shared" si="4"/>
        <v>5</v>
      </c>
      <c r="M19" s="58">
        <f t="shared" si="5"/>
        <v>0</v>
      </c>
      <c r="N19" s="67">
        <f>(Feuil1!$B$25)*J19</f>
        <v>0</v>
      </c>
      <c r="O19" s="67">
        <f ca="1">(Feuil1!$C$25)*K19</f>
        <v>0</v>
      </c>
      <c r="P19" s="67">
        <f ca="1">(Feuil1!$D$25)*L19</f>
        <v>1.510416666666667</v>
      </c>
      <c r="Q19" s="67">
        <f ca="1">(Feuil1!$E$25)*M19</f>
        <v>0</v>
      </c>
      <c r="R19" s="67">
        <f t="shared" ca="1" si="0"/>
        <v>1.510416666666667</v>
      </c>
      <c r="S19" s="62">
        <f t="shared" ca="1" si="6"/>
        <v>36.250000000000007</v>
      </c>
      <c r="T19" s="60">
        <f t="shared" ca="1" si="1"/>
        <v>0.30208333333333343</v>
      </c>
      <c r="U19" s="103">
        <v>42929</v>
      </c>
      <c r="V19" s="104" t="s">
        <v>14</v>
      </c>
      <c r="W19" s="108"/>
      <c r="X19" s="110"/>
      <c r="Y19" s="103">
        <v>42929</v>
      </c>
      <c r="Z19" s="104" t="s">
        <v>14</v>
      </c>
      <c r="AA19" s="68">
        <f>IF(X19=0,0,(Feuil1!$C$38*Feuil2!K19)+(Feuil1!$D$38*Feuil2!L19)+(Feuil1!$E$38*Feuil2!Q19))</f>
        <v>0</v>
      </c>
      <c r="AB19" s="62">
        <f t="shared" ca="1" si="7"/>
        <v>178.5</v>
      </c>
      <c r="AC19" s="64"/>
    </row>
    <row r="20" spans="1:29" ht="20.100000000000001" customHeight="1" thickBot="1" x14ac:dyDescent="0.3">
      <c r="A20" s="38">
        <v>42930</v>
      </c>
      <c r="B20" s="38" t="s">
        <v>38</v>
      </c>
      <c r="C20" s="39" t="s">
        <v>15</v>
      </c>
      <c r="D20" s="38" t="s">
        <v>33</v>
      </c>
      <c r="E20" s="38" t="s">
        <v>33</v>
      </c>
      <c r="F20" s="38" t="s">
        <v>33</v>
      </c>
      <c r="G20" s="38" t="s">
        <v>33</v>
      </c>
      <c r="H20" s="38" t="s">
        <v>33</v>
      </c>
      <c r="I20" s="38" t="s">
        <v>33</v>
      </c>
      <c r="J20" s="116">
        <f t="shared" si="2"/>
        <v>6</v>
      </c>
      <c r="K20" s="116">
        <f t="shared" si="3"/>
        <v>0</v>
      </c>
      <c r="L20" s="116">
        <f t="shared" si="4"/>
        <v>0</v>
      </c>
      <c r="M20" s="116">
        <f t="shared" si="5"/>
        <v>0</v>
      </c>
      <c r="N20" s="117">
        <f>(Feuil1!$B$25)*J20</f>
        <v>0</v>
      </c>
      <c r="O20" s="117">
        <f ca="1">(Feuil1!$C$25)*K20</f>
        <v>0</v>
      </c>
      <c r="P20" s="117">
        <f ca="1">(Feuil1!$D$25)*L20</f>
        <v>0</v>
      </c>
      <c r="Q20" s="117">
        <f ca="1">(Feuil1!$E$25)*M20</f>
        <v>0</v>
      </c>
      <c r="R20" s="117">
        <f t="shared" ca="1" si="0"/>
        <v>0</v>
      </c>
      <c r="S20" s="118">
        <f t="shared" ca="1" si="6"/>
        <v>0</v>
      </c>
      <c r="T20" s="119">
        <f t="shared" ca="1" si="1"/>
        <v>0</v>
      </c>
      <c r="U20" s="38">
        <v>42930</v>
      </c>
      <c r="V20" s="39" t="s">
        <v>15</v>
      </c>
      <c r="W20" s="118"/>
      <c r="X20" s="120"/>
      <c r="Y20" s="38">
        <v>42930</v>
      </c>
      <c r="Z20" s="39" t="s">
        <v>15</v>
      </c>
      <c r="AA20" s="117">
        <f>IF(X20=0,0,(Feuil1!$C$38*Feuil2!K20)+(Feuil1!$D$38*Feuil2!L20)+(Feuil1!$E$38*Feuil2!Q20))</f>
        <v>0</v>
      </c>
      <c r="AB20" s="118">
        <f t="shared" ca="1" si="7"/>
        <v>178.5</v>
      </c>
      <c r="AC20" s="119"/>
    </row>
    <row r="21" spans="1:29" ht="20.100000000000001" customHeight="1" thickBot="1" x14ac:dyDescent="0.3">
      <c r="A21" s="36">
        <v>42931</v>
      </c>
      <c r="B21" s="36" t="s">
        <v>38</v>
      </c>
      <c r="C21" s="37" t="s">
        <v>16</v>
      </c>
      <c r="D21" s="36" t="s">
        <v>33</v>
      </c>
      <c r="E21" s="36" t="s">
        <v>33</v>
      </c>
      <c r="F21" s="36" t="s">
        <v>33</v>
      </c>
      <c r="G21" s="36" t="s">
        <v>33</v>
      </c>
      <c r="H21" s="36" t="s">
        <v>33</v>
      </c>
      <c r="I21" s="36" t="s">
        <v>33</v>
      </c>
      <c r="J21" s="111">
        <f t="shared" si="2"/>
        <v>6</v>
      </c>
      <c r="K21" s="111">
        <f t="shared" si="3"/>
        <v>0</v>
      </c>
      <c r="L21" s="111">
        <f t="shared" si="4"/>
        <v>0</v>
      </c>
      <c r="M21" s="111">
        <f t="shared" si="5"/>
        <v>0</v>
      </c>
      <c r="N21" s="112">
        <f>(Feuil1!$B$25)*J21</f>
        <v>0</v>
      </c>
      <c r="O21" s="112">
        <f ca="1">(Feuil1!$C$25)*K21</f>
        <v>0</v>
      </c>
      <c r="P21" s="112">
        <f ca="1">(Feuil1!$D$25)*L21</f>
        <v>0</v>
      </c>
      <c r="Q21" s="112">
        <f ca="1">(Feuil1!$E$25)*M21</f>
        <v>0</v>
      </c>
      <c r="R21" s="112">
        <f t="shared" ca="1" si="0"/>
        <v>0</v>
      </c>
      <c r="S21" s="113">
        <f t="shared" ca="1" si="6"/>
        <v>0</v>
      </c>
      <c r="T21" s="114">
        <f t="shared" ca="1" si="1"/>
        <v>0</v>
      </c>
      <c r="U21" s="36">
        <v>42931</v>
      </c>
      <c r="V21" s="37" t="s">
        <v>16</v>
      </c>
      <c r="W21" s="113"/>
      <c r="X21" s="115"/>
      <c r="Y21" s="36">
        <v>42931</v>
      </c>
      <c r="Z21" s="37" t="s">
        <v>16</v>
      </c>
      <c r="AA21" s="112">
        <f>IF(X21=0,0,(Feuil1!$C$38*Feuil2!K21)+(Feuil1!$D$38*Feuil2!L21)+(Feuil1!$E$38*Feuil2!Q21))</f>
        <v>0</v>
      </c>
      <c r="AB21" s="113">
        <f t="shared" ca="1" si="7"/>
        <v>178.5</v>
      </c>
      <c r="AC21" s="114"/>
    </row>
    <row r="22" spans="1:29" ht="20.100000000000001" customHeight="1" thickBot="1" x14ac:dyDescent="0.3">
      <c r="A22" s="36">
        <v>42932</v>
      </c>
      <c r="B22" s="36" t="s">
        <v>38</v>
      </c>
      <c r="C22" s="37" t="s">
        <v>17</v>
      </c>
      <c r="D22" s="36" t="s">
        <v>33</v>
      </c>
      <c r="E22" s="36" t="s">
        <v>33</v>
      </c>
      <c r="F22" s="36" t="s">
        <v>33</v>
      </c>
      <c r="G22" s="36" t="s">
        <v>33</v>
      </c>
      <c r="H22" s="36" t="s">
        <v>33</v>
      </c>
      <c r="I22" s="36" t="s">
        <v>33</v>
      </c>
      <c r="J22" s="111">
        <f t="shared" si="2"/>
        <v>6</v>
      </c>
      <c r="K22" s="111">
        <f t="shared" si="3"/>
        <v>0</v>
      </c>
      <c r="L22" s="111">
        <f t="shared" si="4"/>
        <v>0</v>
      </c>
      <c r="M22" s="111">
        <f t="shared" si="5"/>
        <v>0</v>
      </c>
      <c r="N22" s="112">
        <f>(Feuil1!$B$25)*J22</f>
        <v>0</v>
      </c>
      <c r="O22" s="112">
        <f ca="1">(Feuil1!$C$25)*K22</f>
        <v>0</v>
      </c>
      <c r="P22" s="112">
        <f ca="1">(Feuil1!$D$25)*L22</f>
        <v>0</v>
      </c>
      <c r="Q22" s="112">
        <f ca="1">(Feuil1!$E$25)*M22</f>
        <v>0</v>
      </c>
      <c r="R22" s="112">
        <f t="shared" ca="1" si="0"/>
        <v>0</v>
      </c>
      <c r="S22" s="113">
        <f t="shared" ca="1" si="6"/>
        <v>0</v>
      </c>
      <c r="T22" s="114">
        <f t="shared" ca="1" si="1"/>
        <v>0</v>
      </c>
      <c r="U22" s="36">
        <v>42932</v>
      </c>
      <c r="V22" s="37" t="s">
        <v>17</v>
      </c>
      <c r="W22" s="113"/>
      <c r="X22" s="115"/>
      <c r="Y22" s="36">
        <v>42932</v>
      </c>
      <c r="Z22" s="37" t="s">
        <v>17</v>
      </c>
      <c r="AA22" s="112">
        <f>IF(X22=0,0,(Feuil1!$C$38*Feuil2!K22)+(Feuil1!$D$38*Feuil2!L22)+(Feuil1!$E$38*Feuil2!Q22))</f>
        <v>0</v>
      </c>
      <c r="AB22" s="113">
        <f t="shared" ca="1" si="7"/>
        <v>178.5</v>
      </c>
      <c r="AC22" s="114"/>
    </row>
    <row r="23" spans="1:29" ht="20.100000000000001" customHeight="1" thickBot="1" x14ac:dyDescent="0.3">
      <c r="A23" s="34">
        <v>42933</v>
      </c>
      <c r="B23" s="34" t="s">
        <v>37</v>
      </c>
      <c r="C23" s="35" t="s">
        <v>18</v>
      </c>
      <c r="D23" s="34" t="s">
        <v>30</v>
      </c>
      <c r="E23" s="34" t="s">
        <v>30</v>
      </c>
      <c r="F23" s="34" t="s">
        <v>30</v>
      </c>
      <c r="G23" s="34" t="s">
        <v>30</v>
      </c>
      <c r="H23" s="34" t="s">
        <v>30</v>
      </c>
      <c r="I23" s="34" t="s">
        <v>30</v>
      </c>
      <c r="J23" s="58">
        <f t="shared" si="2"/>
        <v>0</v>
      </c>
      <c r="K23" s="58">
        <f t="shared" si="3"/>
        <v>0</v>
      </c>
      <c r="L23" s="58">
        <f t="shared" si="4"/>
        <v>6</v>
      </c>
      <c r="M23" s="58">
        <f t="shared" si="5"/>
        <v>0</v>
      </c>
      <c r="N23" s="67">
        <f>(Feuil1!$B$25)*J23</f>
        <v>0</v>
      </c>
      <c r="O23" s="67">
        <f ca="1">(Feuil1!$C$25)*K23</f>
        <v>0</v>
      </c>
      <c r="P23" s="67">
        <f ca="1">(Feuil1!$D$25)*L23</f>
        <v>1.8125000000000002</v>
      </c>
      <c r="Q23" s="67">
        <f ca="1">(Feuil1!$E$25)*M23</f>
        <v>0</v>
      </c>
      <c r="R23" s="67">
        <f t="shared" ca="1" si="0"/>
        <v>1.8125000000000002</v>
      </c>
      <c r="S23" s="62">
        <f t="shared" ca="1" si="6"/>
        <v>43.500000000000007</v>
      </c>
      <c r="T23" s="60">
        <f t="shared" ca="1" si="1"/>
        <v>0.30208333333333337</v>
      </c>
      <c r="U23" s="103">
        <v>42933</v>
      </c>
      <c r="V23" s="104" t="s">
        <v>18</v>
      </c>
      <c r="W23" s="108"/>
      <c r="X23" s="110"/>
      <c r="Y23" s="103">
        <v>42933</v>
      </c>
      <c r="Z23" s="104" t="s">
        <v>18</v>
      </c>
      <c r="AA23" s="68">
        <f>IF(X23=0,0,(Feuil1!$C$38*Feuil2!K23)+(Feuil1!$D$38*Feuil2!L23)+(Feuil1!$E$38*Feuil2!Q23))</f>
        <v>0</v>
      </c>
      <c r="AB23" s="62">
        <f t="shared" ca="1" si="7"/>
        <v>135</v>
      </c>
      <c r="AC23" s="64"/>
    </row>
    <row r="24" spans="1:29" ht="20.100000000000001" customHeight="1" thickBot="1" x14ac:dyDescent="0.3">
      <c r="A24" s="34">
        <v>42934</v>
      </c>
      <c r="B24" s="34" t="s">
        <v>37</v>
      </c>
      <c r="C24" s="35" t="s">
        <v>19</v>
      </c>
      <c r="D24" s="34" t="s">
        <v>30</v>
      </c>
      <c r="E24" s="34" t="s">
        <v>30</v>
      </c>
      <c r="F24" s="34" t="s">
        <v>30</v>
      </c>
      <c r="G24" s="34" t="s">
        <v>30</v>
      </c>
      <c r="H24" s="34" t="s">
        <v>30</v>
      </c>
      <c r="I24" s="34" t="s">
        <v>30</v>
      </c>
      <c r="J24" s="58">
        <f t="shared" si="2"/>
        <v>0</v>
      </c>
      <c r="K24" s="58">
        <f t="shared" si="3"/>
        <v>0</v>
      </c>
      <c r="L24" s="58">
        <f t="shared" si="4"/>
        <v>6</v>
      </c>
      <c r="M24" s="58">
        <f t="shared" si="5"/>
        <v>0</v>
      </c>
      <c r="N24" s="67">
        <f>(Feuil1!$B$25)*J24</f>
        <v>0</v>
      </c>
      <c r="O24" s="67">
        <f ca="1">(Feuil1!$C$25)*K24</f>
        <v>0</v>
      </c>
      <c r="P24" s="67">
        <f ca="1">(Feuil1!$D$25)*L24</f>
        <v>1.8125000000000002</v>
      </c>
      <c r="Q24" s="67">
        <f ca="1">(Feuil1!$E$25)*M24</f>
        <v>0</v>
      </c>
      <c r="R24" s="67">
        <f t="shared" ca="1" si="0"/>
        <v>1.8125000000000002</v>
      </c>
      <c r="S24" s="62">
        <f t="shared" ca="1" si="6"/>
        <v>43.500000000000007</v>
      </c>
      <c r="T24" s="60">
        <f t="shared" ca="1" si="1"/>
        <v>0.30208333333333337</v>
      </c>
      <c r="U24" s="103">
        <v>42934</v>
      </c>
      <c r="V24" s="104" t="s">
        <v>19</v>
      </c>
      <c r="W24" s="108"/>
      <c r="X24" s="110"/>
      <c r="Y24" s="103">
        <v>42934</v>
      </c>
      <c r="Z24" s="104" t="s">
        <v>19</v>
      </c>
      <c r="AA24" s="68">
        <f>IF(X24=0,0,(Feuil1!$C$38*Feuil2!K24)+(Feuil1!$D$38*Feuil2!L24)+(Feuil1!$E$38*Feuil2!Q24))</f>
        <v>0</v>
      </c>
      <c r="AB24" s="62">
        <f t="shared" ca="1" si="7"/>
        <v>91.5</v>
      </c>
      <c r="AC24" s="64"/>
    </row>
    <row r="25" spans="1:29" ht="20.100000000000001" customHeight="1" thickBot="1" x14ac:dyDescent="0.3">
      <c r="A25" s="34">
        <v>42935</v>
      </c>
      <c r="B25" s="34" t="s">
        <v>37</v>
      </c>
      <c r="C25" s="35" t="s">
        <v>20</v>
      </c>
      <c r="D25" s="34" t="s">
        <v>30</v>
      </c>
      <c r="E25" s="34" t="s">
        <v>30</v>
      </c>
      <c r="F25" s="34" t="s">
        <v>30</v>
      </c>
      <c r="G25" s="34" t="s">
        <v>30</v>
      </c>
      <c r="H25" s="34" t="s">
        <v>30</v>
      </c>
      <c r="I25" s="34" t="s">
        <v>30</v>
      </c>
      <c r="J25" s="58">
        <f t="shared" si="2"/>
        <v>0</v>
      </c>
      <c r="K25" s="58">
        <f t="shared" si="3"/>
        <v>0</v>
      </c>
      <c r="L25" s="58">
        <f t="shared" si="4"/>
        <v>6</v>
      </c>
      <c r="M25" s="58">
        <f t="shared" si="5"/>
        <v>0</v>
      </c>
      <c r="N25" s="67">
        <f>(Feuil1!$B$25)*J25</f>
        <v>0</v>
      </c>
      <c r="O25" s="67">
        <f ca="1">(Feuil1!$C$25)*K25</f>
        <v>0</v>
      </c>
      <c r="P25" s="67">
        <f ca="1">(Feuil1!$D$25)*L25</f>
        <v>1.8125000000000002</v>
      </c>
      <c r="Q25" s="67">
        <f ca="1">(Feuil1!$E$25)*M25</f>
        <v>0</v>
      </c>
      <c r="R25" s="67">
        <f t="shared" ca="1" si="0"/>
        <v>1.8125000000000002</v>
      </c>
      <c r="S25" s="62">
        <f t="shared" ca="1" si="6"/>
        <v>43.500000000000007</v>
      </c>
      <c r="T25" s="60">
        <f t="shared" ca="1" si="1"/>
        <v>0.30208333333333337</v>
      </c>
      <c r="U25" s="103">
        <v>42935</v>
      </c>
      <c r="V25" s="104" t="s">
        <v>20</v>
      </c>
      <c r="W25" s="108"/>
      <c r="X25" s="110"/>
      <c r="Y25" s="103">
        <v>42935</v>
      </c>
      <c r="Z25" s="104" t="s">
        <v>20</v>
      </c>
      <c r="AA25" s="68">
        <f>IF(X25=0,0,(Feuil1!$C$38*Feuil2!K25)+(Feuil1!$D$38*Feuil2!L25)+(Feuil1!$E$38*Feuil2!Q25))</f>
        <v>0</v>
      </c>
      <c r="AB25" s="62">
        <f t="shared" ca="1" si="7"/>
        <v>47.999999999999993</v>
      </c>
      <c r="AC25" s="64"/>
    </row>
    <row r="26" spans="1:29" ht="20.100000000000001" customHeight="1" thickBot="1" x14ac:dyDescent="0.3">
      <c r="A26" s="34">
        <v>42936</v>
      </c>
      <c r="B26" s="34" t="s">
        <v>37</v>
      </c>
      <c r="C26" s="35" t="s">
        <v>14</v>
      </c>
      <c r="D26" s="34" t="s">
        <v>33</v>
      </c>
      <c r="E26" s="34" t="s">
        <v>30</v>
      </c>
      <c r="F26" s="34" t="s">
        <v>30</v>
      </c>
      <c r="G26" s="34" t="s">
        <v>30</v>
      </c>
      <c r="H26" s="34" t="s">
        <v>30</v>
      </c>
      <c r="I26" s="34" t="s">
        <v>30</v>
      </c>
      <c r="J26" s="58">
        <f t="shared" si="2"/>
        <v>1</v>
      </c>
      <c r="K26" s="58">
        <f t="shared" si="3"/>
        <v>0</v>
      </c>
      <c r="L26" s="58">
        <f t="shared" si="4"/>
        <v>5</v>
      </c>
      <c r="M26" s="58">
        <f t="shared" si="5"/>
        <v>0</v>
      </c>
      <c r="N26" s="67">
        <f>(Feuil1!$B$25)*J26</f>
        <v>0</v>
      </c>
      <c r="O26" s="67">
        <f ca="1">(Feuil1!$C$25)*K26</f>
        <v>0</v>
      </c>
      <c r="P26" s="67">
        <f ca="1">(Feuil1!$D$25)*L26</f>
        <v>1.510416666666667</v>
      </c>
      <c r="Q26" s="67">
        <f ca="1">(Feuil1!$E$25)*M26</f>
        <v>0</v>
      </c>
      <c r="R26" s="67">
        <f t="shared" ca="1" si="0"/>
        <v>1.510416666666667</v>
      </c>
      <c r="S26" s="62">
        <f t="shared" ca="1" si="6"/>
        <v>36.250000000000007</v>
      </c>
      <c r="T26" s="60">
        <f t="shared" ca="1" si="1"/>
        <v>0.30208333333333343</v>
      </c>
      <c r="U26" s="103">
        <v>42936</v>
      </c>
      <c r="V26" s="104" t="s">
        <v>14</v>
      </c>
      <c r="W26" s="108"/>
      <c r="X26" s="110"/>
      <c r="Y26" s="103">
        <v>42936</v>
      </c>
      <c r="Z26" s="104" t="s">
        <v>14</v>
      </c>
      <c r="AA26" s="68">
        <f>IF(X26=0,0,(Feuil1!$C$38*Feuil2!K26)+(Feuil1!$D$38*Feuil2!L26)+(Feuil1!$E$38*Feuil2!Q26))</f>
        <v>0</v>
      </c>
      <c r="AB26" s="62">
        <f t="shared" ca="1" si="7"/>
        <v>11.749999999999986</v>
      </c>
      <c r="AC26" s="64"/>
    </row>
    <row r="27" spans="1:29" ht="20.100000000000001" customHeight="1" thickBot="1" x14ac:dyDescent="0.3">
      <c r="A27" s="34">
        <v>42937</v>
      </c>
      <c r="B27" s="34" t="s">
        <v>37</v>
      </c>
      <c r="C27" s="35" t="s">
        <v>15</v>
      </c>
      <c r="D27" s="34" t="s">
        <v>31</v>
      </c>
      <c r="E27" s="34" t="s">
        <v>31</v>
      </c>
      <c r="F27" s="34" t="s">
        <v>31</v>
      </c>
      <c r="G27" s="34" t="s">
        <v>31</v>
      </c>
      <c r="H27" s="34" t="s">
        <v>31</v>
      </c>
      <c r="I27" s="34" t="s">
        <v>31</v>
      </c>
      <c r="J27" s="58">
        <f t="shared" si="2"/>
        <v>0</v>
      </c>
      <c r="K27" s="58">
        <f t="shared" si="3"/>
        <v>0</v>
      </c>
      <c r="L27" s="58">
        <f t="shared" si="4"/>
        <v>0</v>
      </c>
      <c r="M27" s="58">
        <f t="shared" si="5"/>
        <v>6</v>
      </c>
      <c r="N27" s="67">
        <f>(Feuil1!$B$25)*J27</f>
        <v>0</v>
      </c>
      <c r="O27" s="67">
        <f ca="1">(Feuil1!$C$25)*K27</f>
        <v>0</v>
      </c>
      <c r="P27" s="67">
        <f ca="1">(Feuil1!$D$25)*L27</f>
        <v>0</v>
      </c>
      <c r="Q27" s="67">
        <f ca="1">(Feuil1!$E$25)*M27</f>
        <v>1.5624999999999998</v>
      </c>
      <c r="R27" s="67">
        <f t="shared" ca="1" si="0"/>
        <v>1.5624999999999998</v>
      </c>
      <c r="S27" s="62">
        <f t="shared" ca="1" si="6"/>
        <v>37.499999999999993</v>
      </c>
      <c r="T27" s="60">
        <f t="shared" ca="1" si="1"/>
        <v>0.26041666666666663</v>
      </c>
      <c r="U27" s="103">
        <v>42937</v>
      </c>
      <c r="V27" s="104" t="s">
        <v>15</v>
      </c>
      <c r="W27" s="108"/>
      <c r="X27" s="110"/>
      <c r="Y27" s="103">
        <v>42937</v>
      </c>
      <c r="Z27" s="104" t="s">
        <v>15</v>
      </c>
      <c r="AA27" s="68">
        <f>IF(X27=0,0,(Feuil1!$C$38*Feuil2!K27)+(Feuil1!$D$38*Feuil2!L27)+(Feuil1!$E$38*Feuil2!Q27))</f>
        <v>0</v>
      </c>
      <c r="AB27" s="62">
        <f t="shared" ca="1" si="7"/>
        <v>-25.750000000000007</v>
      </c>
      <c r="AC27" s="64"/>
    </row>
    <row r="28" spans="1:29" ht="20.100000000000001" customHeight="1" thickBot="1" x14ac:dyDescent="0.3">
      <c r="A28" s="36">
        <v>42938</v>
      </c>
      <c r="B28" s="36" t="s">
        <v>38</v>
      </c>
      <c r="C28" s="37" t="s">
        <v>16</v>
      </c>
      <c r="D28" s="36" t="s">
        <v>33</v>
      </c>
      <c r="E28" s="36" t="s">
        <v>33</v>
      </c>
      <c r="F28" s="36" t="s">
        <v>33</v>
      </c>
      <c r="G28" s="36" t="s">
        <v>33</v>
      </c>
      <c r="H28" s="36" t="s">
        <v>33</v>
      </c>
      <c r="I28" s="36" t="s">
        <v>33</v>
      </c>
      <c r="J28" s="111">
        <f t="shared" si="2"/>
        <v>6</v>
      </c>
      <c r="K28" s="111">
        <f t="shared" si="3"/>
        <v>0</v>
      </c>
      <c r="L28" s="111">
        <f t="shared" si="4"/>
        <v>0</v>
      </c>
      <c r="M28" s="111">
        <f t="shared" si="5"/>
        <v>0</v>
      </c>
      <c r="N28" s="112">
        <f>(Feuil1!$B$25)*J28</f>
        <v>0</v>
      </c>
      <c r="O28" s="112">
        <f ca="1">(Feuil1!$C$25)*K28</f>
        <v>0</v>
      </c>
      <c r="P28" s="112">
        <f ca="1">(Feuil1!$D$25)*L28</f>
        <v>0</v>
      </c>
      <c r="Q28" s="112">
        <f ca="1">(Feuil1!$E$25)*M28</f>
        <v>0</v>
      </c>
      <c r="R28" s="112">
        <f t="shared" ca="1" si="0"/>
        <v>0</v>
      </c>
      <c r="S28" s="113">
        <f t="shared" ca="1" si="6"/>
        <v>0</v>
      </c>
      <c r="T28" s="114">
        <f t="shared" ca="1" si="1"/>
        <v>0</v>
      </c>
      <c r="U28" s="36">
        <v>42938</v>
      </c>
      <c r="V28" s="37" t="s">
        <v>16</v>
      </c>
      <c r="W28" s="113"/>
      <c r="X28" s="115"/>
      <c r="Y28" s="36">
        <v>42938</v>
      </c>
      <c r="Z28" s="37" t="s">
        <v>16</v>
      </c>
      <c r="AA28" s="112">
        <f>IF(X28=0,0,(Feuil1!$C$38*Feuil2!K28)+(Feuil1!$D$38*Feuil2!L28)+(Feuil1!$E$38*Feuil2!Q28))</f>
        <v>0</v>
      </c>
      <c r="AB28" s="113">
        <f t="shared" ca="1" si="7"/>
        <v>0</v>
      </c>
      <c r="AC28" s="114"/>
    </row>
    <row r="29" spans="1:29" ht="20.100000000000001" customHeight="1" thickBot="1" x14ac:dyDescent="0.3">
      <c r="A29" s="36">
        <v>42939</v>
      </c>
      <c r="B29" s="36" t="s">
        <v>38</v>
      </c>
      <c r="C29" s="37" t="s">
        <v>17</v>
      </c>
      <c r="D29" s="36" t="s">
        <v>33</v>
      </c>
      <c r="E29" s="36" t="s">
        <v>33</v>
      </c>
      <c r="F29" s="36" t="s">
        <v>33</v>
      </c>
      <c r="G29" s="36" t="s">
        <v>33</v>
      </c>
      <c r="H29" s="36" t="s">
        <v>33</v>
      </c>
      <c r="I29" s="36" t="s">
        <v>33</v>
      </c>
      <c r="J29" s="111">
        <f t="shared" si="2"/>
        <v>6</v>
      </c>
      <c r="K29" s="111">
        <f t="shared" si="3"/>
        <v>0</v>
      </c>
      <c r="L29" s="111">
        <f t="shared" si="4"/>
        <v>0</v>
      </c>
      <c r="M29" s="111">
        <f t="shared" si="5"/>
        <v>0</v>
      </c>
      <c r="N29" s="112">
        <f>(Feuil1!$B$25)*J29</f>
        <v>0</v>
      </c>
      <c r="O29" s="112">
        <f ca="1">(Feuil1!$C$25)*K29</f>
        <v>0</v>
      </c>
      <c r="P29" s="112">
        <f ca="1">(Feuil1!$D$25)*L29</f>
        <v>0</v>
      </c>
      <c r="Q29" s="112">
        <f ca="1">(Feuil1!$E$25)*M29</f>
        <v>0</v>
      </c>
      <c r="R29" s="112">
        <f t="shared" ca="1" si="0"/>
        <v>0</v>
      </c>
      <c r="S29" s="113">
        <f t="shared" ca="1" si="6"/>
        <v>0</v>
      </c>
      <c r="T29" s="114">
        <f t="shared" ca="1" si="1"/>
        <v>0</v>
      </c>
      <c r="U29" s="36">
        <v>42939</v>
      </c>
      <c r="V29" s="37" t="s">
        <v>17</v>
      </c>
      <c r="W29" s="113"/>
      <c r="X29" s="115"/>
      <c r="Y29" s="36">
        <v>42939</v>
      </c>
      <c r="Z29" s="37" t="s">
        <v>17</v>
      </c>
      <c r="AA29" s="112">
        <f>IF(X29=0,0,(Feuil1!$C$38*Feuil2!K29)+(Feuil1!$D$38*Feuil2!L29)+(Feuil1!$E$38*Feuil2!Q29))</f>
        <v>0</v>
      </c>
      <c r="AB29" s="113">
        <f t="shared" ca="1" si="7"/>
        <v>0</v>
      </c>
      <c r="AC29" s="114"/>
    </row>
    <row r="30" spans="1:29" ht="20.100000000000001" customHeight="1" thickBot="1" x14ac:dyDescent="0.3">
      <c r="A30" s="34">
        <v>42940</v>
      </c>
      <c r="B30" s="34" t="s">
        <v>37</v>
      </c>
      <c r="C30" s="35" t="s">
        <v>18</v>
      </c>
      <c r="D30" s="34" t="s">
        <v>30</v>
      </c>
      <c r="E30" s="34" t="s">
        <v>30</v>
      </c>
      <c r="F30" s="34" t="s">
        <v>31</v>
      </c>
      <c r="G30" s="34" t="s">
        <v>31</v>
      </c>
      <c r="H30" s="34" t="s">
        <v>31</v>
      </c>
      <c r="I30" s="34" t="s">
        <v>31</v>
      </c>
      <c r="J30" s="58">
        <f t="shared" si="2"/>
        <v>0</v>
      </c>
      <c r="K30" s="58">
        <f t="shared" si="3"/>
        <v>0</v>
      </c>
      <c r="L30" s="58">
        <f t="shared" si="4"/>
        <v>2</v>
      </c>
      <c r="M30" s="58">
        <f t="shared" si="5"/>
        <v>4</v>
      </c>
      <c r="N30" s="67">
        <f>(Feuil1!$B$25)*J30</f>
        <v>0</v>
      </c>
      <c r="O30" s="67">
        <f ca="1">(Feuil1!$C$25)*K30</f>
        <v>0</v>
      </c>
      <c r="P30" s="67">
        <f ca="1">(Feuil1!$D$25)*L30</f>
        <v>0.60416666666666674</v>
      </c>
      <c r="Q30" s="67">
        <f ca="1">(Feuil1!$E$25)*M30</f>
        <v>1.0416666666666665</v>
      </c>
      <c r="R30" s="67">
        <f t="shared" ca="1" si="0"/>
        <v>1.6458333333333333</v>
      </c>
      <c r="S30" s="62">
        <f t="shared" ca="1" si="6"/>
        <v>39.5</v>
      </c>
      <c r="T30" s="60">
        <f t="shared" ca="1" si="1"/>
        <v>0.27430555555555552</v>
      </c>
      <c r="U30" s="103">
        <v>42940</v>
      </c>
      <c r="V30" s="104" t="s">
        <v>18</v>
      </c>
      <c r="W30" s="108"/>
      <c r="X30" s="110"/>
      <c r="Y30" s="103">
        <v>42940</v>
      </c>
      <c r="Z30" s="104" t="s">
        <v>18</v>
      </c>
      <c r="AA30" s="68">
        <f>IF(X30=0,0,(Feuil1!$C$38*Feuil2!K30)+(Feuil1!$D$38*Feuil2!L30)+(Feuil1!$E$38*Feuil2!Q30))</f>
        <v>0</v>
      </c>
      <c r="AB30" s="62">
        <f t="shared" ca="1" si="7"/>
        <v>0</v>
      </c>
      <c r="AC30" s="64"/>
    </row>
    <row r="31" spans="1:29" ht="20.100000000000001" customHeight="1" thickBot="1" x14ac:dyDescent="0.3">
      <c r="A31" s="34">
        <v>42941</v>
      </c>
      <c r="B31" s="34" t="s">
        <v>37</v>
      </c>
      <c r="C31" s="35" t="s">
        <v>19</v>
      </c>
      <c r="D31" s="34" t="s">
        <v>30</v>
      </c>
      <c r="E31" s="34" t="s">
        <v>30</v>
      </c>
      <c r="F31" s="34" t="s">
        <v>31</v>
      </c>
      <c r="G31" s="34" t="s">
        <v>31</v>
      </c>
      <c r="H31" s="34" t="s">
        <v>31</v>
      </c>
      <c r="I31" s="34" t="s">
        <v>31</v>
      </c>
      <c r="J31" s="58">
        <f t="shared" si="2"/>
        <v>0</v>
      </c>
      <c r="K31" s="58">
        <f t="shared" si="3"/>
        <v>0</v>
      </c>
      <c r="L31" s="58">
        <f t="shared" si="4"/>
        <v>2</v>
      </c>
      <c r="M31" s="58">
        <f t="shared" si="5"/>
        <v>4</v>
      </c>
      <c r="N31" s="67">
        <f>(Feuil1!$B$25)*J31</f>
        <v>0</v>
      </c>
      <c r="O31" s="67">
        <f ca="1">(Feuil1!$C$25)*K31</f>
        <v>0</v>
      </c>
      <c r="P31" s="67">
        <f ca="1">(Feuil1!$D$25)*L31</f>
        <v>0.60416666666666674</v>
      </c>
      <c r="Q31" s="67">
        <f ca="1">(Feuil1!$E$25)*M31</f>
        <v>1.0416666666666665</v>
      </c>
      <c r="R31" s="67">
        <f t="shared" ca="1" si="0"/>
        <v>1.6458333333333333</v>
      </c>
      <c r="S31" s="62">
        <f t="shared" ca="1" si="6"/>
        <v>39.5</v>
      </c>
      <c r="T31" s="60">
        <f t="shared" ca="1" si="1"/>
        <v>0.27430555555555552</v>
      </c>
      <c r="U31" s="103">
        <v>42941</v>
      </c>
      <c r="V31" s="104" t="s">
        <v>19</v>
      </c>
      <c r="W31" s="108"/>
      <c r="X31" s="110"/>
      <c r="Y31" s="103">
        <v>42941</v>
      </c>
      <c r="Z31" s="104" t="s">
        <v>19</v>
      </c>
      <c r="AA31" s="68">
        <f>IF(X31=0,0,(Feuil1!$C$38*Feuil2!K31)+(Feuil1!$D$38*Feuil2!L31)+(Feuil1!$E$38*Feuil2!Q31))</f>
        <v>0</v>
      </c>
      <c r="AB31" s="62">
        <f t="shared" ca="1" si="7"/>
        <v>0</v>
      </c>
      <c r="AC31" s="64"/>
    </row>
    <row r="32" spans="1:29" ht="20.100000000000001" customHeight="1" thickBot="1" x14ac:dyDescent="0.3">
      <c r="A32" s="34">
        <v>42942</v>
      </c>
      <c r="B32" s="34" t="s">
        <v>37</v>
      </c>
      <c r="C32" s="35" t="s">
        <v>20</v>
      </c>
      <c r="D32" s="34" t="s">
        <v>30</v>
      </c>
      <c r="E32" s="34" t="s">
        <v>30</v>
      </c>
      <c r="F32" s="34" t="s">
        <v>31</v>
      </c>
      <c r="G32" s="34" t="s">
        <v>31</v>
      </c>
      <c r="H32" s="34" t="s">
        <v>31</v>
      </c>
      <c r="I32" s="34" t="s">
        <v>31</v>
      </c>
      <c r="J32" s="58">
        <f t="shared" si="2"/>
        <v>0</v>
      </c>
      <c r="K32" s="58">
        <f t="shared" si="3"/>
        <v>0</v>
      </c>
      <c r="L32" s="58">
        <f t="shared" si="4"/>
        <v>2</v>
      </c>
      <c r="M32" s="58">
        <f t="shared" si="5"/>
        <v>4</v>
      </c>
      <c r="N32" s="67">
        <f>(Feuil1!$B$25)*J32</f>
        <v>0</v>
      </c>
      <c r="O32" s="67">
        <f ca="1">(Feuil1!$C$25)*K32</f>
        <v>0</v>
      </c>
      <c r="P32" s="67">
        <f ca="1">(Feuil1!$D$25)*L32</f>
        <v>0.60416666666666674</v>
      </c>
      <c r="Q32" s="67">
        <f ca="1">(Feuil1!$E$25)*M32</f>
        <v>1.0416666666666665</v>
      </c>
      <c r="R32" s="67">
        <f t="shared" ca="1" si="0"/>
        <v>1.6458333333333333</v>
      </c>
      <c r="S32" s="62">
        <f t="shared" ca="1" si="6"/>
        <v>39.5</v>
      </c>
      <c r="T32" s="60">
        <f t="shared" ca="1" si="1"/>
        <v>0.27430555555555552</v>
      </c>
      <c r="U32" s="103">
        <v>42942</v>
      </c>
      <c r="V32" s="104" t="s">
        <v>20</v>
      </c>
      <c r="W32" s="108"/>
      <c r="X32" s="110"/>
      <c r="Y32" s="103">
        <v>42942</v>
      </c>
      <c r="Z32" s="104" t="s">
        <v>20</v>
      </c>
      <c r="AA32" s="68">
        <f>IF(X32=0,0,(Feuil1!$C$38*Feuil2!K32)+(Feuil1!$D$38*Feuil2!L32)+(Feuil1!$E$38*Feuil2!Q32))</f>
        <v>0</v>
      </c>
      <c r="AB32" s="62">
        <f t="shared" ca="1" si="7"/>
        <v>0</v>
      </c>
      <c r="AC32" s="64"/>
    </row>
    <row r="33" spans="1:29" ht="20.100000000000001" customHeight="1" thickBot="1" x14ac:dyDescent="0.3">
      <c r="A33" s="34">
        <v>42943</v>
      </c>
      <c r="B33" s="34" t="s">
        <v>37</v>
      </c>
      <c r="C33" s="35" t="s">
        <v>14</v>
      </c>
      <c r="D33" s="34" t="s">
        <v>33</v>
      </c>
      <c r="E33" s="34" t="s">
        <v>31</v>
      </c>
      <c r="F33" s="34" t="s">
        <v>31</v>
      </c>
      <c r="G33" s="34" t="s">
        <v>31</v>
      </c>
      <c r="H33" s="34" t="s">
        <v>31</v>
      </c>
      <c r="I33" s="34" t="s">
        <v>31</v>
      </c>
      <c r="J33" s="58">
        <f t="shared" si="2"/>
        <v>1</v>
      </c>
      <c r="K33" s="58">
        <f t="shared" si="3"/>
        <v>0</v>
      </c>
      <c r="L33" s="58">
        <f t="shared" si="4"/>
        <v>0</v>
      </c>
      <c r="M33" s="58">
        <f t="shared" si="5"/>
        <v>5</v>
      </c>
      <c r="N33" s="67">
        <f>(Feuil1!$B$25)*J33</f>
        <v>0</v>
      </c>
      <c r="O33" s="67">
        <f ca="1">(Feuil1!$C$25)*K33</f>
        <v>0</v>
      </c>
      <c r="P33" s="67">
        <f ca="1">(Feuil1!$D$25)*L33</f>
        <v>0</v>
      </c>
      <c r="Q33" s="67">
        <f ca="1">(Feuil1!$E$25)*M33</f>
        <v>1.302083333333333</v>
      </c>
      <c r="R33" s="67">
        <f t="shared" ca="1" si="0"/>
        <v>1.302083333333333</v>
      </c>
      <c r="S33" s="62">
        <f t="shared" ca="1" si="6"/>
        <v>31.249999999999993</v>
      </c>
      <c r="T33" s="60">
        <f t="shared" ca="1" si="1"/>
        <v>0.26041666666666657</v>
      </c>
      <c r="U33" s="103">
        <v>42943</v>
      </c>
      <c r="V33" s="104" t="s">
        <v>14</v>
      </c>
      <c r="W33" s="108"/>
      <c r="X33" s="110"/>
      <c r="Y33" s="103">
        <v>42943</v>
      </c>
      <c r="Z33" s="104" t="s">
        <v>14</v>
      </c>
      <c r="AA33" s="68">
        <f>IF(X33=0,0,(Feuil1!$C$38*Feuil2!K33)+(Feuil1!$D$38*Feuil2!L33)+(Feuil1!$E$38*Feuil2!Q33))</f>
        <v>0</v>
      </c>
      <c r="AB33" s="62">
        <f t="shared" ca="1" si="7"/>
        <v>0</v>
      </c>
      <c r="AC33" s="64"/>
    </row>
    <row r="34" spans="1:29" ht="20.100000000000001" customHeight="1" thickBot="1" x14ac:dyDescent="0.3">
      <c r="A34" s="34">
        <v>42944</v>
      </c>
      <c r="B34" s="34" t="s">
        <v>37</v>
      </c>
      <c r="C34" s="35" t="s">
        <v>15</v>
      </c>
      <c r="D34" s="34" t="s">
        <v>31</v>
      </c>
      <c r="E34" s="34" t="s">
        <v>31</v>
      </c>
      <c r="F34" s="34" t="s">
        <v>31</v>
      </c>
      <c r="G34" s="34" t="s">
        <v>31</v>
      </c>
      <c r="H34" s="34" t="s">
        <v>31</v>
      </c>
      <c r="I34" s="34" t="s">
        <v>31</v>
      </c>
      <c r="J34" s="58">
        <f t="shared" si="2"/>
        <v>0</v>
      </c>
      <c r="K34" s="58">
        <f t="shared" si="3"/>
        <v>0</v>
      </c>
      <c r="L34" s="58">
        <f t="shared" si="4"/>
        <v>0</v>
      </c>
      <c r="M34" s="58">
        <f t="shared" si="5"/>
        <v>6</v>
      </c>
      <c r="N34" s="67">
        <f>(Feuil1!$B$25)*J34</f>
        <v>0</v>
      </c>
      <c r="O34" s="67">
        <f ca="1">(Feuil1!$C$25)*K34</f>
        <v>0</v>
      </c>
      <c r="P34" s="67">
        <f ca="1">(Feuil1!$D$25)*L34</f>
        <v>0</v>
      </c>
      <c r="Q34" s="67">
        <f ca="1">(Feuil1!$E$25)*M34</f>
        <v>1.5624999999999998</v>
      </c>
      <c r="R34" s="67">
        <f t="shared" ca="1" si="0"/>
        <v>1.5624999999999998</v>
      </c>
      <c r="S34" s="62">
        <f t="shared" ca="1" si="6"/>
        <v>37.499999999999993</v>
      </c>
      <c r="T34" s="60">
        <f t="shared" ca="1" si="1"/>
        <v>0.26041666666666663</v>
      </c>
      <c r="U34" s="103">
        <v>42944</v>
      </c>
      <c r="V34" s="104" t="s">
        <v>15</v>
      </c>
      <c r="W34" s="108"/>
      <c r="X34" s="110"/>
      <c r="Y34" s="103">
        <v>42944</v>
      </c>
      <c r="Z34" s="104" t="s">
        <v>15</v>
      </c>
      <c r="AA34" s="68">
        <f>IF(X34=0,0,(Feuil1!$C$38*Feuil2!K34)+(Feuil1!$D$38*Feuil2!L34)+(Feuil1!$E$38*Feuil2!Q34))</f>
        <v>0</v>
      </c>
      <c r="AB34" s="62">
        <f t="shared" ca="1" si="7"/>
        <v>0</v>
      </c>
      <c r="AC34" s="64"/>
    </row>
    <row r="35" spans="1:29" ht="20.100000000000001" customHeight="1" thickBot="1" x14ac:dyDescent="0.3">
      <c r="A35" s="36">
        <v>42945</v>
      </c>
      <c r="B35" s="36" t="s">
        <v>38</v>
      </c>
      <c r="C35" s="37" t="s">
        <v>16</v>
      </c>
      <c r="D35" s="36" t="s">
        <v>33</v>
      </c>
      <c r="E35" s="36" t="s">
        <v>33</v>
      </c>
      <c r="F35" s="36" t="s">
        <v>33</v>
      </c>
      <c r="G35" s="36" t="s">
        <v>33</v>
      </c>
      <c r="H35" s="36" t="s">
        <v>33</v>
      </c>
      <c r="I35" s="36" t="s">
        <v>33</v>
      </c>
      <c r="J35" s="111">
        <f t="shared" si="2"/>
        <v>6</v>
      </c>
      <c r="K35" s="111">
        <f t="shared" si="3"/>
        <v>0</v>
      </c>
      <c r="L35" s="111">
        <f t="shared" si="4"/>
        <v>0</v>
      </c>
      <c r="M35" s="111">
        <f t="shared" si="5"/>
        <v>0</v>
      </c>
      <c r="N35" s="112">
        <f>(Feuil1!$B$25)*J35</f>
        <v>0</v>
      </c>
      <c r="O35" s="112">
        <f ca="1">(Feuil1!$C$25)*K35</f>
        <v>0</v>
      </c>
      <c r="P35" s="112">
        <f ca="1">(Feuil1!$D$25)*L35</f>
        <v>0</v>
      </c>
      <c r="Q35" s="112">
        <f ca="1">(Feuil1!$E$25)*M35</f>
        <v>0</v>
      </c>
      <c r="R35" s="112">
        <f t="shared" ca="1" si="0"/>
        <v>0</v>
      </c>
      <c r="S35" s="113">
        <f t="shared" ca="1" si="6"/>
        <v>0</v>
      </c>
      <c r="T35" s="114">
        <f t="shared" ca="1" si="1"/>
        <v>0</v>
      </c>
      <c r="U35" s="36">
        <v>42945</v>
      </c>
      <c r="V35" s="37" t="s">
        <v>16</v>
      </c>
      <c r="W35" s="113"/>
      <c r="X35" s="115"/>
      <c r="Y35" s="36">
        <v>42945</v>
      </c>
      <c r="Z35" s="37" t="s">
        <v>16</v>
      </c>
      <c r="AA35" s="112">
        <f>IF(X35=0,0,(Feuil1!$C$38*Feuil2!K35)+(Feuil1!$D$38*Feuil2!L35)+(Feuil1!$E$38*Feuil2!Q35))</f>
        <v>0</v>
      </c>
      <c r="AB35" s="113">
        <f t="shared" ca="1" si="7"/>
        <v>0</v>
      </c>
      <c r="AC35" s="114"/>
    </row>
    <row r="36" spans="1:29" ht="20.100000000000001" customHeight="1" thickBot="1" x14ac:dyDescent="0.3">
      <c r="A36" s="36">
        <v>42946</v>
      </c>
      <c r="B36" s="36" t="s">
        <v>38</v>
      </c>
      <c r="C36" s="37" t="s">
        <v>17</v>
      </c>
      <c r="D36" s="36" t="s">
        <v>33</v>
      </c>
      <c r="E36" s="36" t="s">
        <v>33</v>
      </c>
      <c r="F36" s="36" t="s">
        <v>33</v>
      </c>
      <c r="G36" s="36" t="s">
        <v>33</v>
      </c>
      <c r="H36" s="36" t="s">
        <v>33</v>
      </c>
      <c r="I36" s="36" t="s">
        <v>33</v>
      </c>
      <c r="J36" s="111">
        <f t="shared" si="2"/>
        <v>6</v>
      </c>
      <c r="K36" s="111">
        <f t="shared" si="3"/>
        <v>0</v>
      </c>
      <c r="L36" s="111">
        <f t="shared" si="4"/>
        <v>0</v>
      </c>
      <c r="M36" s="111">
        <f t="shared" si="5"/>
        <v>0</v>
      </c>
      <c r="N36" s="112">
        <f>(Feuil1!$B$25)*J36</f>
        <v>0</v>
      </c>
      <c r="O36" s="112">
        <f ca="1">(Feuil1!$C$25)*K36</f>
        <v>0</v>
      </c>
      <c r="P36" s="112">
        <f ca="1">(Feuil1!$D$25)*L36</f>
        <v>0</v>
      </c>
      <c r="Q36" s="112">
        <f ca="1">(Feuil1!$E$25)*M36</f>
        <v>0</v>
      </c>
      <c r="R36" s="112">
        <f t="shared" ca="1" si="0"/>
        <v>0</v>
      </c>
      <c r="S36" s="113">
        <f t="shared" ca="1" si="6"/>
        <v>0</v>
      </c>
      <c r="T36" s="114">
        <f t="shared" ca="1" si="1"/>
        <v>0</v>
      </c>
      <c r="U36" s="36">
        <v>42946</v>
      </c>
      <c r="V36" s="37" t="s">
        <v>17</v>
      </c>
      <c r="W36" s="113"/>
      <c r="X36" s="115"/>
      <c r="Y36" s="36">
        <v>42946</v>
      </c>
      <c r="Z36" s="37" t="s">
        <v>17</v>
      </c>
      <c r="AA36" s="112">
        <f>IF(X36=0,0,(Feuil1!$C$38*Feuil2!K36)+(Feuil1!$D$38*Feuil2!L36)+(Feuil1!$E$38*Feuil2!Q36))</f>
        <v>0</v>
      </c>
      <c r="AB36" s="113">
        <f t="shared" ca="1" si="7"/>
        <v>0</v>
      </c>
      <c r="AC36" s="114"/>
    </row>
    <row r="37" spans="1:29" ht="20.100000000000001" customHeight="1" thickBot="1" x14ac:dyDescent="0.3">
      <c r="A37" s="34">
        <v>42947</v>
      </c>
      <c r="B37" s="34" t="s">
        <v>37</v>
      </c>
      <c r="C37" s="35" t="s">
        <v>18</v>
      </c>
      <c r="D37" s="34" t="s">
        <v>30</v>
      </c>
      <c r="E37" s="34" t="s">
        <v>30</v>
      </c>
      <c r="F37" s="34" t="s">
        <v>30</v>
      </c>
      <c r="G37" s="34" t="s">
        <v>30</v>
      </c>
      <c r="H37" s="34" t="s">
        <v>30</v>
      </c>
      <c r="I37" s="34" t="s">
        <v>30</v>
      </c>
      <c r="J37" s="58">
        <f t="shared" si="2"/>
        <v>0</v>
      </c>
      <c r="K37" s="58">
        <f t="shared" si="3"/>
        <v>0</v>
      </c>
      <c r="L37" s="58">
        <f t="shared" si="4"/>
        <v>6</v>
      </c>
      <c r="M37" s="58">
        <f t="shared" si="5"/>
        <v>0</v>
      </c>
      <c r="N37" s="67">
        <f>(Feuil1!$B$25)*J37</f>
        <v>0</v>
      </c>
      <c r="O37" s="67">
        <f ca="1">(Feuil1!$C$25)*K37</f>
        <v>0</v>
      </c>
      <c r="P37" s="67">
        <f ca="1">(Feuil1!$D$25)*L37</f>
        <v>1.8125000000000002</v>
      </c>
      <c r="Q37" s="67">
        <f ca="1">(Feuil1!$E$25)*M37</f>
        <v>0</v>
      </c>
      <c r="R37" s="67">
        <f t="shared" ref="R37:R68" ca="1" si="8">SUM(O37:Q37)</f>
        <v>1.8125000000000002</v>
      </c>
      <c r="S37" s="62">
        <f t="shared" ca="1" si="6"/>
        <v>43.500000000000007</v>
      </c>
      <c r="T37" s="60">
        <f t="shared" ref="T37:T68" ca="1" si="9">(IF(S37=0,0,(S37/SUM(K37:M37))))/24</f>
        <v>0.30208333333333337</v>
      </c>
      <c r="U37" s="103">
        <v>42947</v>
      </c>
      <c r="V37" s="104" t="s">
        <v>18</v>
      </c>
      <c r="W37" s="108"/>
      <c r="X37" s="110"/>
      <c r="Y37" s="103">
        <v>42947</v>
      </c>
      <c r="Z37" s="104" t="s">
        <v>18</v>
      </c>
      <c r="AA37" s="68">
        <f>IF(X37=0,0,(Feuil1!$C$38*Feuil2!K37)+(Feuil1!$D$38*Feuil2!L37)+(Feuil1!$E$38*Feuil2!Q37))</f>
        <v>0</v>
      </c>
      <c r="AB37" s="62">
        <f t="shared" ca="1" si="7"/>
        <v>0</v>
      </c>
      <c r="AC37" s="64"/>
    </row>
    <row r="38" spans="1:29" ht="20.100000000000001" customHeight="1" thickBot="1" x14ac:dyDescent="0.3">
      <c r="A38" s="34">
        <v>42948</v>
      </c>
      <c r="B38" s="34" t="s">
        <v>37</v>
      </c>
      <c r="C38" s="35" t="s">
        <v>19</v>
      </c>
      <c r="D38" s="34" t="s">
        <v>30</v>
      </c>
      <c r="E38" s="34" t="s">
        <v>30</v>
      </c>
      <c r="F38" s="34" t="s">
        <v>30</v>
      </c>
      <c r="G38" s="34" t="s">
        <v>30</v>
      </c>
      <c r="H38" s="34" t="s">
        <v>30</v>
      </c>
      <c r="I38" s="34" t="s">
        <v>30</v>
      </c>
      <c r="J38" s="58">
        <f t="shared" si="2"/>
        <v>0</v>
      </c>
      <c r="K38" s="58">
        <f t="shared" si="3"/>
        <v>0</v>
      </c>
      <c r="L38" s="58">
        <f t="shared" si="4"/>
        <v>6</v>
      </c>
      <c r="M38" s="58">
        <f t="shared" si="5"/>
        <v>0</v>
      </c>
      <c r="N38" s="67">
        <f>(Feuil1!$B$25)*J38</f>
        <v>0</v>
      </c>
      <c r="O38" s="67">
        <f ca="1">(Feuil1!$C$25)*K38</f>
        <v>0</v>
      </c>
      <c r="P38" s="67">
        <f ca="1">(Feuil1!$D$25)*L38</f>
        <v>1.8125000000000002</v>
      </c>
      <c r="Q38" s="67">
        <f ca="1">(Feuil1!$E$25)*M38</f>
        <v>0</v>
      </c>
      <c r="R38" s="67">
        <f t="shared" ca="1" si="8"/>
        <v>1.8125000000000002</v>
      </c>
      <c r="S38" s="62">
        <f t="shared" ca="1" si="6"/>
        <v>43.500000000000007</v>
      </c>
      <c r="T38" s="60">
        <f t="shared" ca="1" si="9"/>
        <v>0.30208333333333337</v>
      </c>
      <c r="U38" s="103">
        <v>42948</v>
      </c>
      <c r="V38" s="104" t="s">
        <v>19</v>
      </c>
      <c r="W38" s="108"/>
      <c r="X38" s="110"/>
      <c r="Y38" s="103">
        <v>42948</v>
      </c>
      <c r="Z38" s="104" t="s">
        <v>19</v>
      </c>
      <c r="AA38" s="68">
        <f>IF(X38=0,0,(Feuil1!$C$38*Feuil2!K38)+(Feuil1!$D$38*Feuil2!L38)+(Feuil1!$E$38*Feuil2!Q38))</f>
        <v>0</v>
      </c>
      <c r="AB38" s="62">
        <f t="shared" ca="1" si="7"/>
        <v>0</v>
      </c>
      <c r="AC38" s="64"/>
    </row>
    <row r="39" spans="1:29" ht="20.100000000000001" customHeight="1" thickBot="1" x14ac:dyDescent="0.3">
      <c r="A39" s="34">
        <v>42949</v>
      </c>
      <c r="B39" s="34" t="s">
        <v>37</v>
      </c>
      <c r="C39" s="35" t="s">
        <v>20</v>
      </c>
      <c r="D39" s="34" t="s">
        <v>30</v>
      </c>
      <c r="E39" s="34" t="s">
        <v>30</v>
      </c>
      <c r="F39" s="34" t="s">
        <v>30</v>
      </c>
      <c r="G39" s="34" t="s">
        <v>30</v>
      </c>
      <c r="H39" s="34" t="s">
        <v>30</v>
      </c>
      <c r="I39" s="34" t="s">
        <v>30</v>
      </c>
      <c r="J39" s="58">
        <f t="shared" si="2"/>
        <v>0</v>
      </c>
      <c r="K39" s="58">
        <f t="shared" si="3"/>
        <v>0</v>
      </c>
      <c r="L39" s="58">
        <f t="shared" si="4"/>
        <v>6</v>
      </c>
      <c r="M39" s="58">
        <f t="shared" si="5"/>
        <v>0</v>
      </c>
      <c r="N39" s="67">
        <f>(Feuil1!$B$25)*J39</f>
        <v>0</v>
      </c>
      <c r="O39" s="67">
        <f ca="1">(Feuil1!$C$25)*K39</f>
        <v>0</v>
      </c>
      <c r="P39" s="67">
        <f ca="1">(Feuil1!$D$25)*L39</f>
        <v>1.8125000000000002</v>
      </c>
      <c r="Q39" s="67">
        <f ca="1">(Feuil1!$E$25)*M39</f>
        <v>0</v>
      </c>
      <c r="R39" s="67">
        <f t="shared" ca="1" si="8"/>
        <v>1.8125000000000002</v>
      </c>
      <c r="S39" s="62">
        <f t="shared" ca="1" si="6"/>
        <v>43.500000000000007</v>
      </c>
      <c r="T39" s="60">
        <f t="shared" ca="1" si="9"/>
        <v>0.30208333333333337</v>
      </c>
      <c r="U39" s="103">
        <v>42949</v>
      </c>
      <c r="V39" s="104" t="s">
        <v>20</v>
      </c>
      <c r="W39" s="108"/>
      <c r="X39" s="110"/>
      <c r="Y39" s="103">
        <v>42949</v>
      </c>
      <c r="Z39" s="104" t="s">
        <v>20</v>
      </c>
      <c r="AA39" s="68">
        <f>IF(X39=0,0,(Feuil1!$C$38*Feuil2!K39)+(Feuil1!$D$38*Feuil2!L39)+(Feuil1!$E$38*Feuil2!Q39))</f>
        <v>0</v>
      </c>
      <c r="AB39" s="62">
        <f t="shared" ca="1" si="7"/>
        <v>0</v>
      </c>
      <c r="AC39" s="64"/>
    </row>
    <row r="40" spans="1:29" ht="20.100000000000001" customHeight="1" thickBot="1" x14ac:dyDescent="0.3">
      <c r="A40" s="34">
        <v>42950</v>
      </c>
      <c r="B40" s="34" t="s">
        <v>37</v>
      </c>
      <c r="C40" s="35" t="s">
        <v>14</v>
      </c>
      <c r="D40" s="34" t="s">
        <v>33</v>
      </c>
      <c r="E40" s="34" t="s">
        <v>30</v>
      </c>
      <c r="F40" s="34" t="s">
        <v>30</v>
      </c>
      <c r="G40" s="34" t="s">
        <v>30</v>
      </c>
      <c r="H40" s="34" t="s">
        <v>30</v>
      </c>
      <c r="I40" s="34" t="s">
        <v>30</v>
      </c>
      <c r="J40" s="58">
        <f t="shared" si="2"/>
        <v>1</v>
      </c>
      <c r="K40" s="58">
        <f t="shared" si="3"/>
        <v>0</v>
      </c>
      <c r="L40" s="58">
        <f t="shared" si="4"/>
        <v>5</v>
      </c>
      <c r="M40" s="58">
        <f t="shared" si="5"/>
        <v>0</v>
      </c>
      <c r="N40" s="67">
        <f>(Feuil1!$B$25)*J40</f>
        <v>0</v>
      </c>
      <c r="O40" s="67">
        <f ca="1">(Feuil1!$C$25)*K40</f>
        <v>0</v>
      </c>
      <c r="P40" s="67">
        <f ca="1">(Feuil1!$D$25)*L40</f>
        <v>1.510416666666667</v>
      </c>
      <c r="Q40" s="67">
        <f ca="1">(Feuil1!$E$25)*M40</f>
        <v>0</v>
      </c>
      <c r="R40" s="67">
        <f t="shared" ca="1" si="8"/>
        <v>1.510416666666667</v>
      </c>
      <c r="S40" s="62">
        <f t="shared" ca="1" si="6"/>
        <v>36.250000000000007</v>
      </c>
      <c r="T40" s="60">
        <f t="shared" ca="1" si="9"/>
        <v>0.30208333333333343</v>
      </c>
      <c r="U40" s="103">
        <v>42950</v>
      </c>
      <c r="V40" s="104" t="s">
        <v>14</v>
      </c>
      <c r="W40" s="108"/>
      <c r="X40" s="110"/>
      <c r="Y40" s="103">
        <v>42950</v>
      </c>
      <c r="Z40" s="104" t="s">
        <v>14</v>
      </c>
      <c r="AA40" s="68">
        <f>IF(X40=0,0,(Feuil1!$C$38*Feuil2!K40)+(Feuil1!$D$38*Feuil2!L40)+(Feuil1!$E$38*Feuil2!Q40))</f>
        <v>0</v>
      </c>
      <c r="AB40" s="62">
        <f t="shared" ca="1" si="7"/>
        <v>0</v>
      </c>
      <c r="AC40" s="64"/>
    </row>
    <row r="41" spans="1:29" ht="20.100000000000001" customHeight="1" thickBot="1" x14ac:dyDescent="0.3">
      <c r="A41" s="34">
        <v>42951</v>
      </c>
      <c r="B41" s="34" t="s">
        <v>37</v>
      </c>
      <c r="C41" s="35" t="s">
        <v>15</v>
      </c>
      <c r="D41" s="34" t="s">
        <v>31</v>
      </c>
      <c r="E41" s="34" t="s">
        <v>31</v>
      </c>
      <c r="F41" s="34" t="s">
        <v>31</v>
      </c>
      <c r="G41" s="34" t="s">
        <v>31</v>
      </c>
      <c r="H41" s="34" t="s">
        <v>31</v>
      </c>
      <c r="I41" s="34" t="s">
        <v>31</v>
      </c>
      <c r="J41" s="58">
        <f t="shared" si="2"/>
        <v>0</v>
      </c>
      <c r="K41" s="58">
        <f t="shared" si="3"/>
        <v>0</v>
      </c>
      <c r="L41" s="58">
        <f t="shared" si="4"/>
        <v>0</v>
      </c>
      <c r="M41" s="58">
        <f t="shared" si="5"/>
        <v>6</v>
      </c>
      <c r="N41" s="67">
        <f>(Feuil1!$B$25)*J41</f>
        <v>0</v>
      </c>
      <c r="O41" s="67">
        <f ca="1">(Feuil1!$C$25)*K41</f>
        <v>0</v>
      </c>
      <c r="P41" s="67">
        <f ca="1">(Feuil1!$D$25)*L41</f>
        <v>0</v>
      </c>
      <c r="Q41" s="67">
        <f ca="1">(Feuil1!$E$25)*M41</f>
        <v>1.5624999999999998</v>
      </c>
      <c r="R41" s="67">
        <f t="shared" ca="1" si="8"/>
        <v>1.5624999999999998</v>
      </c>
      <c r="S41" s="62">
        <f t="shared" ca="1" si="6"/>
        <v>37.499999999999993</v>
      </c>
      <c r="T41" s="60">
        <f t="shared" ca="1" si="9"/>
        <v>0.26041666666666663</v>
      </c>
      <c r="U41" s="103">
        <v>42951</v>
      </c>
      <c r="V41" s="104" t="s">
        <v>15</v>
      </c>
      <c r="W41" s="108"/>
      <c r="X41" s="110"/>
      <c r="Y41" s="103">
        <v>42951</v>
      </c>
      <c r="Z41" s="104" t="s">
        <v>15</v>
      </c>
      <c r="AA41" s="68">
        <f>IF(X41=0,0,(Feuil1!$C$38*Feuil2!K41)+(Feuil1!$D$38*Feuil2!L41)+(Feuil1!$E$38*Feuil2!Q41))</f>
        <v>0</v>
      </c>
      <c r="AB41" s="62">
        <f t="shared" ca="1" si="7"/>
        <v>0</v>
      </c>
      <c r="AC41" s="64"/>
    </row>
    <row r="42" spans="1:29" ht="20.100000000000001" customHeight="1" thickBot="1" x14ac:dyDescent="0.3">
      <c r="A42" s="36">
        <v>42952</v>
      </c>
      <c r="B42" s="36" t="s">
        <v>38</v>
      </c>
      <c r="C42" s="37" t="s">
        <v>16</v>
      </c>
      <c r="D42" s="36" t="s">
        <v>33</v>
      </c>
      <c r="E42" s="36" t="s">
        <v>33</v>
      </c>
      <c r="F42" s="36" t="s">
        <v>33</v>
      </c>
      <c r="G42" s="36" t="s">
        <v>33</v>
      </c>
      <c r="H42" s="36" t="s">
        <v>33</v>
      </c>
      <c r="I42" s="36" t="s">
        <v>33</v>
      </c>
      <c r="J42" s="111">
        <f t="shared" si="2"/>
        <v>6</v>
      </c>
      <c r="K42" s="111">
        <f t="shared" si="3"/>
        <v>0</v>
      </c>
      <c r="L42" s="111">
        <f t="shared" si="4"/>
        <v>0</v>
      </c>
      <c r="M42" s="111">
        <f t="shared" si="5"/>
        <v>0</v>
      </c>
      <c r="N42" s="112">
        <f>(Feuil1!$B$25)*J42</f>
        <v>0</v>
      </c>
      <c r="O42" s="112">
        <f ca="1">(Feuil1!$C$25)*K42</f>
        <v>0</v>
      </c>
      <c r="P42" s="112">
        <f ca="1">(Feuil1!$D$25)*L42</f>
        <v>0</v>
      </c>
      <c r="Q42" s="112">
        <f ca="1">(Feuil1!$E$25)*M42</f>
        <v>0</v>
      </c>
      <c r="R42" s="112">
        <f t="shared" ca="1" si="8"/>
        <v>0</v>
      </c>
      <c r="S42" s="113">
        <f t="shared" ca="1" si="6"/>
        <v>0</v>
      </c>
      <c r="T42" s="114">
        <f t="shared" ca="1" si="9"/>
        <v>0</v>
      </c>
      <c r="U42" s="36">
        <v>42952</v>
      </c>
      <c r="V42" s="37" t="s">
        <v>16</v>
      </c>
      <c r="W42" s="113"/>
      <c r="X42" s="115"/>
      <c r="Y42" s="36">
        <v>42952</v>
      </c>
      <c r="Z42" s="37" t="s">
        <v>16</v>
      </c>
      <c r="AA42" s="112">
        <f>IF(X42=0,0,(Feuil1!$C$38*Feuil2!K42)+(Feuil1!$D$38*Feuil2!L42)+(Feuil1!$E$38*Feuil2!Q42))</f>
        <v>0</v>
      </c>
      <c r="AB42" s="113">
        <f t="shared" ca="1" si="7"/>
        <v>0</v>
      </c>
      <c r="AC42" s="114"/>
    </row>
    <row r="43" spans="1:29" ht="20.100000000000001" customHeight="1" thickBot="1" x14ac:dyDescent="0.3">
      <c r="A43" s="36">
        <v>42953</v>
      </c>
      <c r="B43" s="36" t="s">
        <v>38</v>
      </c>
      <c r="C43" s="37" t="s">
        <v>17</v>
      </c>
      <c r="D43" s="36" t="s">
        <v>33</v>
      </c>
      <c r="E43" s="36" t="s">
        <v>33</v>
      </c>
      <c r="F43" s="36" t="s">
        <v>33</v>
      </c>
      <c r="G43" s="36" t="s">
        <v>33</v>
      </c>
      <c r="H43" s="36" t="s">
        <v>33</v>
      </c>
      <c r="I43" s="36" t="s">
        <v>33</v>
      </c>
      <c r="J43" s="111">
        <f t="shared" si="2"/>
        <v>6</v>
      </c>
      <c r="K43" s="111">
        <f t="shared" si="3"/>
        <v>0</v>
      </c>
      <c r="L43" s="111">
        <f t="shared" si="4"/>
        <v>0</v>
      </c>
      <c r="M43" s="111">
        <f t="shared" si="5"/>
        <v>0</v>
      </c>
      <c r="N43" s="112">
        <f>(Feuil1!$B$25)*J43</f>
        <v>0</v>
      </c>
      <c r="O43" s="112">
        <f ca="1">(Feuil1!$C$25)*K43</f>
        <v>0</v>
      </c>
      <c r="P43" s="112">
        <f ca="1">(Feuil1!$D$25)*L43</f>
        <v>0</v>
      </c>
      <c r="Q43" s="112">
        <f ca="1">(Feuil1!$E$25)*M43</f>
        <v>0</v>
      </c>
      <c r="R43" s="112">
        <f t="shared" ca="1" si="8"/>
        <v>0</v>
      </c>
      <c r="S43" s="113">
        <f t="shared" ca="1" si="6"/>
        <v>0</v>
      </c>
      <c r="T43" s="114">
        <f t="shared" ca="1" si="9"/>
        <v>0</v>
      </c>
      <c r="U43" s="36">
        <v>42953</v>
      </c>
      <c r="V43" s="37" t="s">
        <v>17</v>
      </c>
      <c r="W43" s="113"/>
      <c r="X43" s="115"/>
      <c r="Y43" s="36">
        <v>42953</v>
      </c>
      <c r="Z43" s="37" t="s">
        <v>17</v>
      </c>
      <c r="AA43" s="112">
        <f>IF(X43=0,0,(Feuil1!$C$38*Feuil2!K43)+(Feuil1!$D$38*Feuil2!L43)+(Feuil1!$E$38*Feuil2!Q43))</f>
        <v>0</v>
      </c>
      <c r="AB43" s="113">
        <f t="shared" ca="1" si="7"/>
        <v>0</v>
      </c>
      <c r="AC43" s="114"/>
    </row>
    <row r="44" spans="1:29" ht="20.100000000000001" customHeight="1" thickBot="1" x14ac:dyDescent="0.3">
      <c r="A44" s="34">
        <v>42954</v>
      </c>
      <c r="B44" s="34" t="s">
        <v>37</v>
      </c>
      <c r="C44" s="35" t="s">
        <v>18</v>
      </c>
      <c r="D44" s="34" t="s">
        <v>30</v>
      </c>
      <c r="E44" s="34" t="s">
        <v>30</v>
      </c>
      <c r="F44" s="34" t="s">
        <v>30</v>
      </c>
      <c r="G44" s="34" t="s">
        <v>30</v>
      </c>
      <c r="H44" s="34" t="s">
        <v>30</v>
      </c>
      <c r="I44" s="34" t="s">
        <v>30</v>
      </c>
      <c r="J44" s="58">
        <f t="shared" si="2"/>
        <v>0</v>
      </c>
      <c r="K44" s="58">
        <f t="shared" si="3"/>
        <v>0</v>
      </c>
      <c r="L44" s="58">
        <f t="shared" si="4"/>
        <v>6</v>
      </c>
      <c r="M44" s="58">
        <f t="shared" si="5"/>
        <v>0</v>
      </c>
      <c r="N44" s="67">
        <f>(Feuil1!$B$25)*J44</f>
        <v>0</v>
      </c>
      <c r="O44" s="67">
        <f ca="1">(Feuil1!$C$25)*K44</f>
        <v>0</v>
      </c>
      <c r="P44" s="67">
        <f ca="1">(Feuil1!$D$25)*L44</f>
        <v>1.8125000000000002</v>
      </c>
      <c r="Q44" s="67">
        <f ca="1">(Feuil1!$E$25)*M44</f>
        <v>0</v>
      </c>
      <c r="R44" s="67">
        <f t="shared" ca="1" si="8"/>
        <v>1.8125000000000002</v>
      </c>
      <c r="S44" s="62">
        <f t="shared" ca="1" si="6"/>
        <v>43.500000000000007</v>
      </c>
      <c r="T44" s="60">
        <f t="shared" ca="1" si="9"/>
        <v>0.30208333333333337</v>
      </c>
      <c r="U44" s="103">
        <v>42954</v>
      </c>
      <c r="V44" s="104" t="s">
        <v>18</v>
      </c>
      <c r="W44" s="108"/>
      <c r="X44" s="110"/>
      <c r="Y44" s="103">
        <v>42954</v>
      </c>
      <c r="Z44" s="104" t="s">
        <v>18</v>
      </c>
      <c r="AA44" s="68">
        <f>IF(X44=0,0,(Feuil1!$C$38*Feuil2!K44)+(Feuil1!$D$38*Feuil2!L44)+(Feuil1!$E$38*Feuil2!Q44))</f>
        <v>0</v>
      </c>
      <c r="AB44" s="62">
        <f t="shared" ca="1" si="7"/>
        <v>0</v>
      </c>
      <c r="AC44" s="64"/>
    </row>
    <row r="45" spans="1:29" ht="20.100000000000001" customHeight="1" thickBot="1" x14ac:dyDescent="0.3">
      <c r="A45" s="34">
        <v>42955</v>
      </c>
      <c r="B45" s="34" t="s">
        <v>37</v>
      </c>
      <c r="C45" s="35" t="s">
        <v>19</v>
      </c>
      <c r="D45" s="34" t="s">
        <v>30</v>
      </c>
      <c r="E45" s="34" t="s">
        <v>30</v>
      </c>
      <c r="F45" s="34" t="s">
        <v>30</v>
      </c>
      <c r="G45" s="34" t="s">
        <v>30</v>
      </c>
      <c r="H45" s="34" t="s">
        <v>30</v>
      </c>
      <c r="I45" s="34" t="s">
        <v>30</v>
      </c>
      <c r="J45" s="58">
        <f t="shared" si="2"/>
        <v>0</v>
      </c>
      <c r="K45" s="58">
        <f t="shared" si="3"/>
        <v>0</v>
      </c>
      <c r="L45" s="58">
        <f t="shared" si="4"/>
        <v>6</v>
      </c>
      <c r="M45" s="58">
        <f t="shared" si="5"/>
        <v>0</v>
      </c>
      <c r="N45" s="67">
        <f>(Feuil1!$B$25)*J45</f>
        <v>0</v>
      </c>
      <c r="O45" s="67">
        <f ca="1">(Feuil1!$C$25)*K45</f>
        <v>0</v>
      </c>
      <c r="P45" s="67">
        <f ca="1">(Feuil1!$D$25)*L45</f>
        <v>1.8125000000000002</v>
      </c>
      <c r="Q45" s="67">
        <f ca="1">(Feuil1!$E$25)*M45</f>
        <v>0</v>
      </c>
      <c r="R45" s="67">
        <f t="shared" ca="1" si="8"/>
        <v>1.8125000000000002</v>
      </c>
      <c r="S45" s="62">
        <f t="shared" ca="1" si="6"/>
        <v>43.500000000000007</v>
      </c>
      <c r="T45" s="60">
        <f t="shared" ca="1" si="9"/>
        <v>0.30208333333333337</v>
      </c>
      <c r="U45" s="103">
        <v>42955</v>
      </c>
      <c r="V45" s="104" t="s">
        <v>19</v>
      </c>
      <c r="W45" s="108"/>
      <c r="X45" s="110"/>
      <c r="Y45" s="103">
        <v>42955</v>
      </c>
      <c r="Z45" s="104" t="s">
        <v>19</v>
      </c>
      <c r="AA45" s="68">
        <f>IF(X45=0,0,(Feuil1!$C$38*Feuil2!K45)+(Feuil1!$D$38*Feuil2!L45)+(Feuil1!$E$38*Feuil2!Q45))</f>
        <v>0</v>
      </c>
      <c r="AB45" s="62">
        <f t="shared" ca="1" si="7"/>
        <v>0</v>
      </c>
      <c r="AC45" s="64"/>
    </row>
    <row r="46" spans="1:29" ht="20.100000000000001" customHeight="1" thickBot="1" x14ac:dyDescent="0.3">
      <c r="A46" s="34">
        <v>42956</v>
      </c>
      <c r="B46" s="34" t="s">
        <v>37</v>
      </c>
      <c r="C46" s="35" t="s">
        <v>20</v>
      </c>
      <c r="D46" s="34" t="s">
        <v>30</v>
      </c>
      <c r="E46" s="34" t="s">
        <v>30</v>
      </c>
      <c r="F46" s="34" t="s">
        <v>30</v>
      </c>
      <c r="G46" s="34" t="s">
        <v>30</v>
      </c>
      <c r="H46" s="34" t="s">
        <v>30</v>
      </c>
      <c r="I46" s="34" t="s">
        <v>30</v>
      </c>
      <c r="J46" s="58">
        <f t="shared" si="2"/>
        <v>0</v>
      </c>
      <c r="K46" s="58">
        <f t="shared" si="3"/>
        <v>0</v>
      </c>
      <c r="L46" s="58">
        <f t="shared" si="4"/>
        <v>6</v>
      </c>
      <c r="M46" s="58">
        <f t="shared" si="5"/>
        <v>0</v>
      </c>
      <c r="N46" s="67">
        <f>(Feuil1!$B$25)*J46</f>
        <v>0</v>
      </c>
      <c r="O46" s="67">
        <f ca="1">(Feuil1!$C$25)*K46</f>
        <v>0</v>
      </c>
      <c r="P46" s="67">
        <f ca="1">(Feuil1!$D$25)*L46</f>
        <v>1.8125000000000002</v>
      </c>
      <c r="Q46" s="67">
        <f ca="1">(Feuil1!$E$25)*M46</f>
        <v>0</v>
      </c>
      <c r="R46" s="67">
        <f t="shared" ca="1" si="8"/>
        <v>1.8125000000000002</v>
      </c>
      <c r="S46" s="62">
        <f t="shared" ca="1" si="6"/>
        <v>43.500000000000007</v>
      </c>
      <c r="T46" s="60">
        <f t="shared" ca="1" si="9"/>
        <v>0.30208333333333337</v>
      </c>
      <c r="U46" s="103">
        <v>42956</v>
      </c>
      <c r="V46" s="104" t="s">
        <v>20</v>
      </c>
      <c r="W46" s="108"/>
      <c r="X46" s="110"/>
      <c r="Y46" s="103">
        <v>42956</v>
      </c>
      <c r="Z46" s="104" t="s">
        <v>20</v>
      </c>
      <c r="AA46" s="68">
        <f>IF(X46=0,0,(Feuil1!$C$38*Feuil2!K46)+(Feuil1!$D$38*Feuil2!L46)+(Feuil1!$E$38*Feuil2!Q46))</f>
        <v>0</v>
      </c>
      <c r="AB46" s="62">
        <f t="shared" ca="1" si="7"/>
        <v>0</v>
      </c>
      <c r="AC46" s="64"/>
    </row>
    <row r="47" spans="1:29" ht="20.100000000000001" customHeight="1" thickBot="1" x14ac:dyDescent="0.3">
      <c r="A47" s="34">
        <v>42957</v>
      </c>
      <c r="B47" s="34" t="s">
        <v>37</v>
      </c>
      <c r="C47" s="35" t="s">
        <v>14</v>
      </c>
      <c r="D47" s="34" t="s">
        <v>33</v>
      </c>
      <c r="E47" s="34" t="s">
        <v>30</v>
      </c>
      <c r="F47" s="34" t="s">
        <v>30</v>
      </c>
      <c r="G47" s="34" t="s">
        <v>30</v>
      </c>
      <c r="H47" s="34" t="s">
        <v>30</v>
      </c>
      <c r="I47" s="34" t="s">
        <v>30</v>
      </c>
      <c r="J47" s="58">
        <f t="shared" si="2"/>
        <v>1</v>
      </c>
      <c r="K47" s="58">
        <f t="shared" si="3"/>
        <v>0</v>
      </c>
      <c r="L47" s="58">
        <f t="shared" si="4"/>
        <v>5</v>
      </c>
      <c r="M47" s="58">
        <f t="shared" si="5"/>
        <v>0</v>
      </c>
      <c r="N47" s="67">
        <f>(Feuil1!$B$25)*J47</f>
        <v>0</v>
      </c>
      <c r="O47" s="67">
        <f ca="1">(Feuil1!$C$25)*K47</f>
        <v>0</v>
      </c>
      <c r="P47" s="67">
        <f ca="1">(Feuil1!$D$25)*L47</f>
        <v>1.510416666666667</v>
      </c>
      <c r="Q47" s="67">
        <f ca="1">(Feuil1!$E$25)*M47</f>
        <v>0</v>
      </c>
      <c r="R47" s="67">
        <f t="shared" ca="1" si="8"/>
        <v>1.510416666666667</v>
      </c>
      <c r="S47" s="62">
        <f t="shared" ca="1" si="6"/>
        <v>36.250000000000007</v>
      </c>
      <c r="T47" s="60">
        <f t="shared" ca="1" si="9"/>
        <v>0.30208333333333343</v>
      </c>
      <c r="U47" s="103">
        <v>42957</v>
      </c>
      <c r="V47" s="104" t="s">
        <v>14</v>
      </c>
      <c r="W47" s="108"/>
      <c r="X47" s="110"/>
      <c r="Y47" s="103">
        <v>42957</v>
      </c>
      <c r="Z47" s="104" t="s">
        <v>14</v>
      </c>
      <c r="AA47" s="68">
        <f>IF(X47=0,0,(Feuil1!$C$38*Feuil2!K47)+(Feuil1!$D$38*Feuil2!L47)+(Feuil1!$E$38*Feuil2!Q47))</f>
        <v>0</v>
      </c>
      <c r="AB47" s="62">
        <f t="shared" ca="1" si="7"/>
        <v>0</v>
      </c>
      <c r="AC47" s="64"/>
    </row>
    <row r="48" spans="1:29" ht="20.100000000000001" customHeight="1" thickBot="1" x14ac:dyDescent="0.3">
      <c r="A48" s="34">
        <v>42958</v>
      </c>
      <c r="B48" s="34" t="s">
        <v>37</v>
      </c>
      <c r="C48" s="35" t="s">
        <v>15</v>
      </c>
      <c r="D48" s="34" t="s">
        <v>31</v>
      </c>
      <c r="E48" s="34" t="s">
        <v>31</v>
      </c>
      <c r="F48" s="34" t="s">
        <v>31</v>
      </c>
      <c r="G48" s="34" t="s">
        <v>31</v>
      </c>
      <c r="H48" s="34" t="s">
        <v>31</v>
      </c>
      <c r="I48" s="34" t="s">
        <v>31</v>
      </c>
      <c r="J48" s="58">
        <f t="shared" si="2"/>
        <v>0</v>
      </c>
      <c r="K48" s="58">
        <f t="shared" si="3"/>
        <v>0</v>
      </c>
      <c r="L48" s="58">
        <f t="shared" si="4"/>
        <v>0</v>
      </c>
      <c r="M48" s="58">
        <f t="shared" si="5"/>
        <v>6</v>
      </c>
      <c r="N48" s="67">
        <f>(Feuil1!$B$25)*J48</f>
        <v>0</v>
      </c>
      <c r="O48" s="67">
        <f ca="1">(Feuil1!$C$25)*K48</f>
        <v>0</v>
      </c>
      <c r="P48" s="67">
        <f ca="1">(Feuil1!$D$25)*L48</f>
        <v>0</v>
      </c>
      <c r="Q48" s="67">
        <f ca="1">(Feuil1!$E$25)*M48</f>
        <v>1.5624999999999998</v>
      </c>
      <c r="R48" s="67">
        <f t="shared" ca="1" si="8"/>
        <v>1.5624999999999998</v>
      </c>
      <c r="S48" s="62">
        <f t="shared" ca="1" si="6"/>
        <v>37.499999999999993</v>
      </c>
      <c r="T48" s="60">
        <f t="shared" ca="1" si="9"/>
        <v>0.26041666666666663</v>
      </c>
      <c r="U48" s="103">
        <v>42958</v>
      </c>
      <c r="V48" s="104" t="s">
        <v>15</v>
      </c>
      <c r="W48" s="108"/>
      <c r="X48" s="110"/>
      <c r="Y48" s="103">
        <v>42958</v>
      </c>
      <c r="Z48" s="104" t="s">
        <v>15</v>
      </c>
      <c r="AA48" s="68">
        <f>IF(X48=0,0,(Feuil1!$C$38*Feuil2!K48)+(Feuil1!$D$38*Feuil2!L48)+(Feuil1!$E$38*Feuil2!Q48))</f>
        <v>0</v>
      </c>
      <c r="AB48" s="62">
        <f t="shared" ca="1" si="7"/>
        <v>0</v>
      </c>
      <c r="AC48" s="64"/>
    </row>
    <row r="49" spans="1:29" ht="20.100000000000001" customHeight="1" thickBot="1" x14ac:dyDescent="0.3">
      <c r="A49" s="36">
        <v>42959</v>
      </c>
      <c r="B49" s="36" t="s">
        <v>38</v>
      </c>
      <c r="C49" s="37" t="s">
        <v>16</v>
      </c>
      <c r="D49" s="36" t="s">
        <v>33</v>
      </c>
      <c r="E49" s="36" t="s">
        <v>33</v>
      </c>
      <c r="F49" s="36" t="s">
        <v>33</v>
      </c>
      <c r="G49" s="36" t="s">
        <v>33</v>
      </c>
      <c r="H49" s="36" t="s">
        <v>33</v>
      </c>
      <c r="I49" s="36" t="s">
        <v>33</v>
      </c>
      <c r="J49" s="111">
        <f t="shared" si="2"/>
        <v>6</v>
      </c>
      <c r="K49" s="111">
        <f t="shared" si="3"/>
        <v>0</v>
      </c>
      <c r="L49" s="111">
        <f t="shared" si="4"/>
        <v>0</v>
      </c>
      <c r="M49" s="111">
        <f t="shared" si="5"/>
        <v>0</v>
      </c>
      <c r="N49" s="112">
        <f>(Feuil1!$B$25)*J49</f>
        <v>0</v>
      </c>
      <c r="O49" s="112">
        <f ca="1">(Feuil1!$C$25)*K49</f>
        <v>0</v>
      </c>
      <c r="P49" s="112">
        <f ca="1">(Feuil1!$D$25)*L49</f>
        <v>0</v>
      </c>
      <c r="Q49" s="112">
        <f ca="1">(Feuil1!$E$25)*M49</f>
        <v>0</v>
      </c>
      <c r="R49" s="112">
        <f t="shared" ca="1" si="8"/>
        <v>0</v>
      </c>
      <c r="S49" s="113">
        <f t="shared" ca="1" si="6"/>
        <v>0</v>
      </c>
      <c r="T49" s="114">
        <f t="shared" ca="1" si="9"/>
        <v>0</v>
      </c>
      <c r="U49" s="36">
        <v>42959</v>
      </c>
      <c r="V49" s="37" t="s">
        <v>16</v>
      </c>
      <c r="W49" s="113"/>
      <c r="X49" s="115"/>
      <c r="Y49" s="36">
        <v>42959</v>
      </c>
      <c r="Z49" s="37" t="s">
        <v>16</v>
      </c>
      <c r="AA49" s="112">
        <f>IF(X49=0,0,(Feuil1!$C$38*Feuil2!K49)+(Feuil1!$D$38*Feuil2!L49)+(Feuil1!$E$38*Feuil2!Q49))</f>
        <v>0</v>
      </c>
      <c r="AB49" s="113">
        <f t="shared" ca="1" si="7"/>
        <v>0</v>
      </c>
      <c r="AC49" s="114"/>
    </row>
    <row r="50" spans="1:29" ht="20.100000000000001" customHeight="1" thickBot="1" x14ac:dyDescent="0.3">
      <c r="A50" s="36">
        <v>42960</v>
      </c>
      <c r="B50" s="36" t="s">
        <v>38</v>
      </c>
      <c r="C50" s="37" t="s">
        <v>17</v>
      </c>
      <c r="D50" s="36" t="s">
        <v>33</v>
      </c>
      <c r="E50" s="36" t="s">
        <v>33</v>
      </c>
      <c r="F50" s="36" t="s">
        <v>33</v>
      </c>
      <c r="G50" s="36" t="s">
        <v>33</v>
      </c>
      <c r="H50" s="36" t="s">
        <v>33</v>
      </c>
      <c r="I50" s="36" t="s">
        <v>33</v>
      </c>
      <c r="J50" s="111">
        <f t="shared" si="2"/>
        <v>6</v>
      </c>
      <c r="K50" s="111">
        <f t="shared" si="3"/>
        <v>0</v>
      </c>
      <c r="L50" s="111">
        <f t="shared" si="4"/>
        <v>0</v>
      </c>
      <c r="M50" s="111">
        <f t="shared" si="5"/>
        <v>0</v>
      </c>
      <c r="N50" s="112">
        <f>(Feuil1!$B$25)*J50</f>
        <v>0</v>
      </c>
      <c r="O50" s="112">
        <f ca="1">(Feuil1!$C$25)*K50</f>
        <v>0</v>
      </c>
      <c r="P50" s="112">
        <f ca="1">(Feuil1!$D$25)*L50</f>
        <v>0</v>
      </c>
      <c r="Q50" s="112">
        <f ca="1">(Feuil1!$E$25)*M50</f>
        <v>0</v>
      </c>
      <c r="R50" s="112">
        <f t="shared" ca="1" si="8"/>
        <v>0</v>
      </c>
      <c r="S50" s="113">
        <f t="shared" ca="1" si="6"/>
        <v>0</v>
      </c>
      <c r="T50" s="114">
        <f t="shared" ca="1" si="9"/>
        <v>0</v>
      </c>
      <c r="U50" s="36">
        <v>42960</v>
      </c>
      <c r="V50" s="37" t="s">
        <v>17</v>
      </c>
      <c r="W50" s="113"/>
      <c r="X50" s="115"/>
      <c r="Y50" s="36">
        <v>42960</v>
      </c>
      <c r="Z50" s="37" t="s">
        <v>17</v>
      </c>
      <c r="AA50" s="112">
        <f>IF(X50=0,0,(Feuil1!$C$38*Feuil2!K50)+(Feuil1!$D$38*Feuil2!L50)+(Feuil1!$E$38*Feuil2!Q50))</f>
        <v>0</v>
      </c>
      <c r="AB50" s="113">
        <f t="shared" ca="1" si="7"/>
        <v>0</v>
      </c>
      <c r="AC50" s="114"/>
    </row>
    <row r="51" spans="1:29" ht="20.100000000000001" customHeight="1" thickBot="1" x14ac:dyDescent="0.3">
      <c r="A51" s="34">
        <v>42961</v>
      </c>
      <c r="B51" s="34" t="s">
        <v>37</v>
      </c>
      <c r="C51" s="35" t="s">
        <v>18</v>
      </c>
      <c r="D51" s="34" t="s">
        <v>30</v>
      </c>
      <c r="E51" s="34" t="s">
        <v>30</v>
      </c>
      <c r="F51" s="34" t="s">
        <v>30</v>
      </c>
      <c r="G51" s="34" t="s">
        <v>30</v>
      </c>
      <c r="H51" s="34" t="s">
        <v>30</v>
      </c>
      <c r="I51" s="34" t="s">
        <v>30</v>
      </c>
      <c r="J51" s="63">
        <f t="shared" si="2"/>
        <v>0</v>
      </c>
      <c r="K51" s="63">
        <f t="shared" si="3"/>
        <v>0</v>
      </c>
      <c r="L51" s="63">
        <f t="shared" si="4"/>
        <v>6</v>
      </c>
      <c r="M51" s="63">
        <f t="shared" si="5"/>
        <v>0</v>
      </c>
      <c r="N51" s="68">
        <f>(Feuil1!$B$25)*J51</f>
        <v>0</v>
      </c>
      <c r="O51" s="68">
        <f ca="1">(Feuil1!$C$25)*K51</f>
        <v>0</v>
      </c>
      <c r="P51" s="68">
        <f ca="1">(Feuil1!$D$25)*L51</f>
        <v>1.8125000000000002</v>
      </c>
      <c r="Q51" s="68">
        <f ca="1">(Feuil1!$E$25)*M51</f>
        <v>0</v>
      </c>
      <c r="R51" s="68">
        <f t="shared" ca="1" si="8"/>
        <v>1.8125000000000002</v>
      </c>
      <c r="S51" s="62">
        <f t="shared" ca="1" si="6"/>
        <v>43.500000000000007</v>
      </c>
      <c r="T51" s="60">
        <f t="shared" ca="1" si="9"/>
        <v>0.30208333333333337</v>
      </c>
      <c r="U51" s="103">
        <v>42961</v>
      </c>
      <c r="V51" s="104" t="s">
        <v>18</v>
      </c>
      <c r="W51" s="108"/>
      <c r="X51" s="110"/>
      <c r="Y51" s="103">
        <v>42961</v>
      </c>
      <c r="Z51" s="104" t="s">
        <v>18</v>
      </c>
      <c r="AA51" s="68">
        <f>IF(X51=0,0,(Feuil1!$C$38*Feuil2!K51)+(Feuil1!$D$38*Feuil2!L51)+(Feuil1!$E$38*Feuil2!Q51))</f>
        <v>0</v>
      </c>
      <c r="AB51" s="62">
        <f t="shared" ca="1" si="7"/>
        <v>0</v>
      </c>
      <c r="AC51" s="64"/>
    </row>
    <row r="52" spans="1:29" ht="20.100000000000001" customHeight="1" thickBot="1" x14ac:dyDescent="0.3">
      <c r="A52" s="38">
        <v>42962</v>
      </c>
      <c r="B52" s="38" t="s">
        <v>38</v>
      </c>
      <c r="C52" s="39" t="s">
        <v>19</v>
      </c>
      <c r="D52" s="38" t="s">
        <v>33</v>
      </c>
      <c r="E52" s="38" t="s">
        <v>33</v>
      </c>
      <c r="F52" s="38" t="s">
        <v>33</v>
      </c>
      <c r="G52" s="38" t="s">
        <v>33</v>
      </c>
      <c r="H52" s="38" t="s">
        <v>33</v>
      </c>
      <c r="I52" s="38" t="s">
        <v>33</v>
      </c>
      <c r="J52" s="116">
        <f t="shared" si="2"/>
        <v>6</v>
      </c>
      <c r="K52" s="116">
        <f t="shared" si="3"/>
        <v>0</v>
      </c>
      <c r="L52" s="116">
        <f t="shared" si="4"/>
        <v>0</v>
      </c>
      <c r="M52" s="116">
        <f t="shared" si="5"/>
        <v>0</v>
      </c>
      <c r="N52" s="117">
        <f>(Feuil1!$B$25)*J52</f>
        <v>0</v>
      </c>
      <c r="O52" s="117">
        <f ca="1">(Feuil1!$C$25)*K52</f>
        <v>0</v>
      </c>
      <c r="P52" s="117">
        <f ca="1">(Feuil1!$D$25)*L52</f>
        <v>0</v>
      </c>
      <c r="Q52" s="117">
        <f ca="1">(Feuil1!$E$25)*M52</f>
        <v>0</v>
      </c>
      <c r="R52" s="117">
        <f t="shared" ca="1" si="8"/>
        <v>0</v>
      </c>
      <c r="S52" s="118">
        <f t="shared" ca="1" si="6"/>
        <v>0</v>
      </c>
      <c r="T52" s="119">
        <f t="shared" ca="1" si="9"/>
        <v>0</v>
      </c>
      <c r="U52" s="38">
        <v>42962</v>
      </c>
      <c r="V52" s="39" t="s">
        <v>19</v>
      </c>
      <c r="W52" s="118"/>
      <c r="X52" s="120"/>
      <c r="Y52" s="38">
        <v>42962</v>
      </c>
      <c r="Z52" s="39" t="s">
        <v>19</v>
      </c>
      <c r="AA52" s="117">
        <f>IF(X52=0,0,(Feuil1!$C$38*Feuil2!K52)+(Feuil1!$D$38*Feuil2!L52)+(Feuil1!$E$38*Feuil2!Q52))</f>
        <v>0</v>
      </c>
      <c r="AB52" s="118">
        <f t="shared" ca="1" si="7"/>
        <v>0</v>
      </c>
      <c r="AC52" s="119"/>
    </row>
    <row r="53" spans="1:29" ht="20.100000000000001" customHeight="1" thickBot="1" x14ac:dyDescent="0.3">
      <c r="A53" s="34">
        <v>42963</v>
      </c>
      <c r="B53" s="34" t="s">
        <v>37</v>
      </c>
      <c r="C53" s="35" t="s">
        <v>20</v>
      </c>
      <c r="D53" s="34" t="s">
        <v>30</v>
      </c>
      <c r="E53" s="34" t="s">
        <v>30</v>
      </c>
      <c r="F53" s="34" t="s">
        <v>30</v>
      </c>
      <c r="G53" s="34" t="s">
        <v>30</v>
      </c>
      <c r="H53" s="34" t="s">
        <v>30</v>
      </c>
      <c r="I53" s="34" t="s">
        <v>30</v>
      </c>
      <c r="J53" s="58">
        <f t="shared" si="2"/>
        <v>0</v>
      </c>
      <c r="K53" s="58">
        <f t="shared" si="3"/>
        <v>0</v>
      </c>
      <c r="L53" s="58">
        <f t="shared" si="4"/>
        <v>6</v>
      </c>
      <c r="M53" s="58">
        <f t="shared" si="5"/>
        <v>0</v>
      </c>
      <c r="N53" s="67">
        <f>(Feuil1!$B$25)*J53</f>
        <v>0</v>
      </c>
      <c r="O53" s="67">
        <f ca="1">(Feuil1!$C$25)*K53</f>
        <v>0</v>
      </c>
      <c r="P53" s="67">
        <f ca="1">(Feuil1!$D$25)*L53</f>
        <v>1.8125000000000002</v>
      </c>
      <c r="Q53" s="67">
        <f ca="1">(Feuil1!$E$25)*M53</f>
        <v>0</v>
      </c>
      <c r="R53" s="67">
        <f t="shared" ca="1" si="8"/>
        <v>1.8125000000000002</v>
      </c>
      <c r="S53" s="62">
        <f t="shared" ca="1" si="6"/>
        <v>43.500000000000007</v>
      </c>
      <c r="T53" s="60">
        <f t="shared" ca="1" si="9"/>
        <v>0.30208333333333337</v>
      </c>
      <c r="U53" s="103">
        <v>42963</v>
      </c>
      <c r="V53" s="104" t="s">
        <v>20</v>
      </c>
      <c r="W53" s="108"/>
      <c r="X53" s="110"/>
      <c r="Y53" s="103">
        <v>42963</v>
      </c>
      <c r="Z53" s="104" t="s">
        <v>20</v>
      </c>
      <c r="AA53" s="68">
        <f>IF(X53=0,0,(Feuil1!$C$38*Feuil2!K53)+(Feuil1!$D$38*Feuil2!L53)+(Feuil1!$E$38*Feuil2!Q53))</f>
        <v>0</v>
      </c>
      <c r="AB53" s="62">
        <f t="shared" ca="1" si="7"/>
        <v>0</v>
      </c>
      <c r="AC53" s="64"/>
    </row>
    <row r="54" spans="1:29" ht="20.100000000000001" customHeight="1" thickBot="1" x14ac:dyDescent="0.3">
      <c r="A54" s="34">
        <v>42964</v>
      </c>
      <c r="B54" s="34" t="s">
        <v>37</v>
      </c>
      <c r="C54" s="35" t="s">
        <v>14</v>
      </c>
      <c r="D54" s="34" t="s">
        <v>33</v>
      </c>
      <c r="E54" s="34" t="s">
        <v>30</v>
      </c>
      <c r="F54" s="34" t="s">
        <v>30</v>
      </c>
      <c r="G54" s="34" t="s">
        <v>30</v>
      </c>
      <c r="H54" s="34" t="s">
        <v>30</v>
      </c>
      <c r="I54" s="34" t="s">
        <v>30</v>
      </c>
      <c r="J54" s="58">
        <f t="shared" si="2"/>
        <v>1</v>
      </c>
      <c r="K54" s="58">
        <f t="shared" si="3"/>
        <v>0</v>
      </c>
      <c r="L54" s="58">
        <f t="shared" si="4"/>
        <v>5</v>
      </c>
      <c r="M54" s="58">
        <f t="shared" si="5"/>
        <v>0</v>
      </c>
      <c r="N54" s="67">
        <f>(Feuil1!$B$25)*J54</f>
        <v>0</v>
      </c>
      <c r="O54" s="67">
        <f ca="1">(Feuil1!$C$25)*K54</f>
        <v>0</v>
      </c>
      <c r="P54" s="67">
        <f ca="1">(Feuil1!$D$25)*L54</f>
        <v>1.510416666666667</v>
      </c>
      <c r="Q54" s="67">
        <f ca="1">(Feuil1!$E$25)*M54</f>
        <v>0</v>
      </c>
      <c r="R54" s="67">
        <f t="shared" ca="1" si="8"/>
        <v>1.510416666666667</v>
      </c>
      <c r="S54" s="62">
        <f t="shared" ca="1" si="6"/>
        <v>36.250000000000007</v>
      </c>
      <c r="T54" s="60">
        <f t="shared" ca="1" si="9"/>
        <v>0.30208333333333343</v>
      </c>
      <c r="U54" s="103">
        <v>42964</v>
      </c>
      <c r="V54" s="104" t="s">
        <v>14</v>
      </c>
      <c r="W54" s="108"/>
      <c r="X54" s="110"/>
      <c r="Y54" s="103">
        <v>42964</v>
      </c>
      <c r="Z54" s="104" t="s">
        <v>14</v>
      </c>
      <c r="AA54" s="68">
        <f>IF(X54=0,0,(Feuil1!$C$38*Feuil2!K54)+(Feuil1!$D$38*Feuil2!L54)+(Feuil1!$E$38*Feuil2!Q54))</f>
        <v>0</v>
      </c>
      <c r="AB54" s="62">
        <f t="shared" ca="1" si="7"/>
        <v>0</v>
      </c>
      <c r="AC54" s="64"/>
    </row>
    <row r="55" spans="1:29" ht="20.100000000000001" customHeight="1" thickBot="1" x14ac:dyDescent="0.3">
      <c r="A55" s="34">
        <v>42965</v>
      </c>
      <c r="B55" s="34" t="s">
        <v>37</v>
      </c>
      <c r="C55" s="35" t="s">
        <v>15</v>
      </c>
      <c r="D55" s="34" t="s">
        <v>31</v>
      </c>
      <c r="E55" s="34" t="s">
        <v>31</v>
      </c>
      <c r="F55" s="34" t="s">
        <v>31</v>
      </c>
      <c r="G55" s="34" t="s">
        <v>31</v>
      </c>
      <c r="H55" s="34" t="s">
        <v>31</v>
      </c>
      <c r="I55" s="34" t="s">
        <v>31</v>
      </c>
      <c r="J55" s="58">
        <f t="shared" si="2"/>
        <v>0</v>
      </c>
      <c r="K55" s="58">
        <f t="shared" si="3"/>
        <v>0</v>
      </c>
      <c r="L55" s="58">
        <f t="shared" si="4"/>
        <v>0</v>
      </c>
      <c r="M55" s="58">
        <f t="shared" si="5"/>
        <v>6</v>
      </c>
      <c r="N55" s="67">
        <f>(Feuil1!$B$25)*J55</f>
        <v>0</v>
      </c>
      <c r="O55" s="67">
        <f ca="1">(Feuil1!$C$25)*K55</f>
        <v>0</v>
      </c>
      <c r="P55" s="67">
        <f ca="1">(Feuil1!$D$25)*L55</f>
        <v>0</v>
      </c>
      <c r="Q55" s="67">
        <f ca="1">(Feuil1!$E$25)*M55</f>
        <v>1.5624999999999998</v>
      </c>
      <c r="R55" s="67">
        <f t="shared" ca="1" si="8"/>
        <v>1.5624999999999998</v>
      </c>
      <c r="S55" s="62">
        <f t="shared" ca="1" si="6"/>
        <v>37.499999999999993</v>
      </c>
      <c r="T55" s="60">
        <f t="shared" ca="1" si="9"/>
        <v>0.26041666666666663</v>
      </c>
      <c r="U55" s="103">
        <v>42965</v>
      </c>
      <c r="V55" s="104" t="s">
        <v>15</v>
      </c>
      <c r="W55" s="108"/>
      <c r="X55" s="110"/>
      <c r="Y55" s="103">
        <v>42965</v>
      </c>
      <c r="Z55" s="104" t="s">
        <v>15</v>
      </c>
      <c r="AA55" s="68">
        <f>IF(X55=0,0,(Feuil1!$C$38*Feuil2!K55)+(Feuil1!$D$38*Feuil2!L55)+(Feuil1!$E$38*Feuil2!Q55))</f>
        <v>0</v>
      </c>
      <c r="AB55" s="62">
        <f t="shared" ca="1" si="7"/>
        <v>0</v>
      </c>
      <c r="AC55" s="64"/>
    </row>
    <row r="56" spans="1:29" ht="20.100000000000001" customHeight="1" thickBot="1" x14ac:dyDescent="0.3">
      <c r="A56" s="36">
        <v>42966</v>
      </c>
      <c r="B56" s="36" t="s">
        <v>38</v>
      </c>
      <c r="C56" s="37" t="s">
        <v>16</v>
      </c>
      <c r="D56" s="36" t="s">
        <v>33</v>
      </c>
      <c r="E56" s="36" t="s">
        <v>33</v>
      </c>
      <c r="F56" s="36" t="s">
        <v>33</v>
      </c>
      <c r="G56" s="36" t="s">
        <v>33</v>
      </c>
      <c r="H56" s="36" t="s">
        <v>33</v>
      </c>
      <c r="I56" s="36" t="s">
        <v>33</v>
      </c>
      <c r="J56" s="111">
        <f t="shared" si="2"/>
        <v>6</v>
      </c>
      <c r="K56" s="111">
        <f t="shared" si="3"/>
        <v>0</v>
      </c>
      <c r="L56" s="111">
        <f t="shared" si="4"/>
        <v>0</v>
      </c>
      <c r="M56" s="111">
        <f t="shared" si="5"/>
        <v>0</v>
      </c>
      <c r="N56" s="112">
        <f>(Feuil1!$B$25)*J56</f>
        <v>0</v>
      </c>
      <c r="O56" s="112">
        <f ca="1">(Feuil1!$C$25)*K56</f>
        <v>0</v>
      </c>
      <c r="P56" s="112">
        <f ca="1">(Feuil1!$D$25)*L56</f>
        <v>0</v>
      </c>
      <c r="Q56" s="112">
        <f ca="1">(Feuil1!$E$25)*M56</f>
        <v>0</v>
      </c>
      <c r="R56" s="112">
        <f t="shared" ca="1" si="8"/>
        <v>0</v>
      </c>
      <c r="S56" s="113">
        <f t="shared" ca="1" si="6"/>
        <v>0</v>
      </c>
      <c r="T56" s="114">
        <f t="shared" ca="1" si="9"/>
        <v>0</v>
      </c>
      <c r="U56" s="36">
        <v>42966</v>
      </c>
      <c r="V56" s="37" t="s">
        <v>16</v>
      </c>
      <c r="W56" s="113"/>
      <c r="X56" s="115"/>
      <c r="Y56" s="36">
        <v>42966</v>
      </c>
      <c r="Z56" s="37" t="s">
        <v>16</v>
      </c>
      <c r="AA56" s="112">
        <f>IF(X56=0,0,(Feuil1!$C$38*Feuil2!K56)+(Feuil1!$D$38*Feuil2!L56)+(Feuil1!$E$38*Feuil2!Q56))</f>
        <v>0</v>
      </c>
      <c r="AB56" s="113">
        <f t="shared" ca="1" si="7"/>
        <v>0</v>
      </c>
      <c r="AC56" s="114"/>
    </row>
    <row r="57" spans="1:29" ht="20.100000000000001" customHeight="1" thickBot="1" x14ac:dyDescent="0.3">
      <c r="A57" s="36">
        <v>42967</v>
      </c>
      <c r="B57" s="36" t="s">
        <v>38</v>
      </c>
      <c r="C57" s="37" t="s">
        <v>17</v>
      </c>
      <c r="D57" s="36" t="s">
        <v>33</v>
      </c>
      <c r="E57" s="36" t="s">
        <v>33</v>
      </c>
      <c r="F57" s="36" t="s">
        <v>33</v>
      </c>
      <c r="G57" s="36" t="s">
        <v>33</v>
      </c>
      <c r="H57" s="36" t="s">
        <v>33</v>
      </c>
      <c r="I57" s="36" t="s">
        <v>33</v>
      </c>
      <c r="J57" s="111">
        <f t="shared" si="2"/>
        <v>6</v>
      </c>
      <c r="K57" s="111">
        <f t="shared" si="3"/>
        <v>0</v>
      </c>
      <c r="L57" s="111">
        <f t="shared" si="4"/>
        <v>0</v>
      </c>
      <c r="M57" s="111">
        <f t="shared" si="5"/>
        <v>0</v>
      </c>
      <c r="N57" s="112">
        <f>(Feuil1!$B$25)*J57</f>
        <v>0</v>
      </c>
      <c r="O57" s="112">
        <f ca="1">(Feuil1!$C$25)*K57</f>
        <v>0</v>
      </c>
      <c r="P57" s="112">
        <f ca="1">(Feuil1!$D$25)*L57</f>
        <v>0</v>
      </c>
      <c r="Q57" s="112">
        <f ca="1">(Feuil1!$E$25)*M57</f>
        <v>0</v>
      </c>
      <c r="R57" s="112">
        <f t="shared" ca="1" si="8"/>
        <v>0</v>
      </c>
      <c r="S57" s="113">
        <f t="shared" ca="1" si="6"/>
        <v>0</v>
      </c>
      <c r="T57" s="114">
        <f t="shared" ca="1" si="9"/>
        <v>0</v>
      </c>
      <c r="U57" s="36">
        <v>42967</v>
      </c>
      <c r="V57" s="37" t="s">
        <v>17</v>
      </c>
      <c r="W57" s="113"/>
      <c r="X57" s="115"/>
      <c r="Y57" s="36">
        <v>42967</v>
      </c>
      <c r="Z57" s="37" t="s">
        <v>17</v>
      </c>
      <c r="AA57" s="112">
        <f>IF(X57=0,0,(Feuil1!$C$38*Feuil2!K57)+(Feuil1!$D$38*Feuil2!L57)+(Feuil1!$E$38*Feuil2!Q57))</f>
        <v>0</v>
      </c>
      <c r="AB57" s="113">
        <f t="shared" ca="1" si="7"/>
        <v>0</v>
      </c>
      <c r="AC57" s="114"/>
    </row>
    <row r="58" spans="1:29" ht="20.100000000000001" customHeight="1" thickBot="1" x14ac:dyDescent="0.3">
      <c r="A58" s="34">
        <v>42968</v>
      </c>
      <c r="B58" s="34" t="s">
        <v>37</v>
      </c>
      <c r="C58" s="35" t="s">
        <v>18</v>
      </c>
      <c r="D58" s="34" t="s">
        <v>30</v>
      </c>
      <c r="E58" s="34" t="s">
        <v>30</v>
      </c>
      <c r="F58" s="34" t="s">
        <v>30</v>
      </c>
      <c r="G58" s="34" t="s">
        <v>30</v>
      </c>
      <c r="H58" s="34" t="s">
        <v>30</v>
      </c>
      <c r="I58" s="34" t="s">
        <v>30</v>
      </c>
      <c r="J58" s="58">
        <f t="shared" si="2"/>
        <v>0</v>
      </c>
      <c r="K58" s="58">
        <f t="shared" si="3"/>
        <v>0</v>
      </c>
      <c r="L58" s="58">
        <f t="shared" si="4"/>
        <v>6</v>
      </c>
      <c r="M58" s="58">
        <f t="shared" si="5"/>
        <v>0</v>
      </c>
      <c r="N58" s="67">
        <f>(Feuil1!$B$25)*J58</f>
        <v>0</v>
      </c>
      <c r="O58" s="67">
        <f ca="1">(Feuil1!$C$25)*K58</f>
        <v>0</v>
      </c>
      <c r="P58" s="67">
        <f ca="1">(Feuil1!$D$25)*L58</f>
        <v>1.8125000000000002</v>
      </c>
      <c r="Q58" s="67">
        <f ca="1">(Feuil1!$E$25)*M58</f>
        <v>0</v>
      </c>
      <c r="R58" s="67">
        <f t="shared" ca="1" si="8"/>
        <v>1.8125000000000002</v>
      </c>
      <c r="S58" s="62">
        <f t="shared" ca="1" si="6"/>
        <v>43.500000000000007</v>
      </c>
      <c r="T58" s="60">
        <f t="shared" ca="1" si="9"/>
        <v>0.30208333333333337</v>
      </c>
      <c r="U58" s="103">
        <v>42968</v>
      </c>
      <c r="V58" s="104" t="s">
        <v>18</v>
      </c>
      <c r="W58" s="108"/>
      <c r="X58" s="110"/>
      <c r="Y58" s="103">
        <v>42968</v>
      </c>
      <c r="Z58" s="104" t="s">
        <v>18</v>
      </c>
      <c r="AA58" s="68">
        <f>IF(X58=0,0,(Feuil1!$C$38*Feuil2!K58)+(Feuil1!$D$38*Feuil2!L58)+(Feuil1!$E$38*Feuil2!Q58))</f>
        <v>0</v>
      </c>
      <c r="AB58" s="62">
        <f t="shared" ca="1" si="7"/>
        <v>0</v>
      </c>
      <c r="AC58" s="64"/>
    </row>
    <row r="59" spans="1:29" ht="20.100000000000001" customHeight="1" thickBot="1" x14ac:dyDescent="0.3">
      <c r="A59" s="34">
        <v>42969</v>
      </c>
      <c r="B59" s="34" t="s">
        <v>37</v>
      </c>
      <c r="C59" s="35" t="s">
        <v>19</v>
      </c>
      <c r="D59" s="34" t="s">
        <v>30</v>
      </c>
      <c r="E59" s="34" t="s">
        <v>30</v>
      </c>
      <c r="F59" s="34" t="s">
        <v>30</v>
      </c>
      <c r="G59" s="34" t="s">
        <v>30</v>
      </c>
      <c r="H59" s="34" t="s">
        <v>30</v>
      </c>
      <c r="I59" s="34" t="s">
        <v>30</v>
      </c>
      <c r="J59" s="58">
        <f t="shared" si="2"/>
        <v>0</v>
      </c>
      <c r="K59" s="58">
        <f t="shared" si="3"/>
        <v>0</v>
      </c>
      <c r="L59" s="58">
        <f t="shared" si="4"/>
        <v>6</v>
      </c>
      <c r="M59" s="58">
        <f t="shared" si="5"/>
        <v>0</v>
      </c>
      <c r="N59" s="67">
        <f>(Feuil1!$B$25)*J59</f>
        <v>0</v>
      </c>
      <c r="O59" s="67">
        <f ca="1">(Feuil1!$C$25)*K59</f>
        <v>0</v>
      </c>
      <c r="P59" s="67">
        <f ca="1">(Feuil1!$D$25)*L59</f>
        <v>1.8125000000000002</v>
      </c>
      <c r="Q59" s="67">
        <f ca="1">(Feuil1!$E$25)*M59</f>
        <v>0</v>
      </c>
      <c r="R59" s="67">
        <f t="shared" ca="1" si="8"/>
        <v>1.8125000000000002</v>
      </c>
      <c r="S59" s="62">
        <f t="shared" ca="1" si="6"/>
        <v>43.500000000000007</v>
      </c>
      <c r="T59" s="60">
        <f t="shared" ca="1" si="9"/>
        <v>0.30208333333333337</v>
      </c>
      <c r="U59" s="103">
        <v>42969</v>
      </c>
      <c r="V59" s="104" t="s">
        <v>19</v>
      </c>
      <c r="W59" s="108"/>
      <c r="X59" s="110"/>
      <c r="Y59" s="103">
        <v>42969</v>
      </c>
      <c r="Z59" s="104" t="s">
        <v>19</v>
      </c>
      <c r="AA59" s="68">
        <f>IF(X59=0,0,(Feuil1!$C$38*Feuil2!K59)+(Feuil1!$D$38*Feuil2!L59)+(Feuil1!$E$38*Feuil2!Q59))</f>
        <v>0</v>
      </c>
      <c r="AB59" s="62">
        <f t="shared" ca="1" si="7"/>
        <v>0</v>
      </c>
      <c r="AC59" s="64"/>
    </row>
    <row r="60" spans="1:29" ht="20.100000000000001" customHeight="1" thickBot="1" x14ac:dyDescent="0.3">
      <c r="A60" s="34">
        <v>42970</v>
      </c>
      <c r="B60" s="34" t="s">
        <v>37</v>
      </c>
      <c r="C60" s="35" t="s">
        <v>20</v>
      </c>
      <c r="D60" s="34" t="s">
        <v>30</v>
      </c>
      <c r="E60" s="34" t="s">
        <v>30</v>
      </c>
      <c r="F60" s="34" t="s">
        <v>30</v>
      </c>
      <c r="G60" s="34" t="s">
        <v>30</v>
      </c>
      <c r="H60" s="34" t="s">
        <v>30</v>
      </c>
      <c r="I60" s="34" t="s">
        <v>30</v>
      </c>
      <c r="J60" s="58">
        <f t="shared" si="2"/>
        <v>0</v>
      </c>
      <c r="K60" s="58">
        <f t="shared" si="3"/>
        <v>0</v>
      </c>
      <c r="L60" s="58">
        <f t="shared" si="4"/>
        <v>6</v>
      </c>
      <c r="M60" s="58">
        <f t="shared" si="5"/>
        <v>0</v>
      </c>
      <c r="N60" s="67">
        <f>(Feuil1!$B$25)*J60</f>
        <v>0</v>
      </c>
      <c r="O60" s="67">
        <f ca="1">(Feuil1!$C$25)*K60</f>
        <v>0</v>
      </c>
      <c r="P60" s="67">
        <f ca="1">(Feuil1!$D$25)*L60</f>
        <v>1.8125000000000002</v>
      </c>
      <c r="Q60" s="67">
        <f ca="1">(Feuil1!$E$25)*M60</f>
        <v>0</v>
      </c>
      <c r="R60" s="67">
        <f t="shared" ca="1" si="8"/>
        <v>1.8125000000000002</v>
      </c>
      <c r="S60" s="62">
        <f t="shared" ca="1" si="6"/>
        <v>43.500000000000007</v>
      </c>
      <c r="T60" s="60">
        <f t="shared" ca="1" si="9"/>
        <v>0.30208333333333337</v>
      </c>
      <c r="U60" s="103">
        <v>42970</v>
      </c>
      <c r="V60" s="104" t="s">
        <v>20</v>
      </c>
      <c r="W60" s="108"/>
      <c r="X60" s="110"/>
      <c r="Y60" s="103">
        <v>42970</v>
      </c>
      <c r="Z60" s="104" t="s">
        <v>20</v>
      </c>
      <c r="AA60" s="68">
        <f>IF(X60=0,0,(Feuil1!$C$38*Feuil2!K60)+(Feuil1!$D$38*Feuil2!L60)+(Feuil1!$E$38*Feuil2!Q60))</f>
        <v>0</v>
      </c>
      <c r="AB60" s="62">
        <f t="shared" ca="1" si="7"/>
        <v>0</v>
      </c>
      <c r="AC60" s="64"/>
    </row>
    <row r="61" spans="1:29" ht="20.100000000000001" customHeight="1" thickBot="1" x14ac:dyDescent="0.3">
      <c r="A61" s="34">
        <v>42971</v>
      </c>
      <c r="B61" s="34" t="s">
        <v>37</v>
      </c>
      <c r="C61" s="35" t="s">
        <v>14</v>
      </c>
      <c r="D61" s="34" t="s">
        <v>33</v>
      </c>
      <c r="E61" s="34" t="s">
        <v>30</v>
      </c>
      <c r="F61" s="34" t="s">
        <v>30</v>
      </c>
      <c r="G61" s="34" t="s">
        <v>30</v>
      </c>
      <c r="H61" s="34" t="s">
        <v>30</v>
      </c>
      <c r="I61" s="34" t="s">
        <v>30</v>
      </c>
      <c r="J61" s="58">
        <f t="shared" si="2"/>
        <v>1</v>
      </c>
      <c r="K61" s="58">
        <f t="shared" si="3"/>
        <v>0</v>
      </c>
      <c r="L61" s="58">
        <f t="shared" si="4"/>
        <v>5</v>
      </c>
      <c r="M61" s="58">
        <f t="shared" si="5"/>
        <v>0</v>
      </c>
      <c r="N61" s="67">
        <f>(Feuil1!$B$25)*J61</f>
        <v>0</v>
      </c>
      <c r="O61" s="67">
        <f ca="1">(Feuil1!$C$25)*K61</f>
        <v>0</v>
      </c>
      <c r="P61" s="67">
        <f ca="1">(Feuil1!$D$25)*L61</f>
        <v>1.510416666666667</v>
      </c>
      <c r="Q61" s="67">
        <f ca="1">(Feuil1!$E$25)*M61</f>
        <v>0</v>
      </c>
      <c r="R61" s="67">
        <f t="shared" ca="1" si="8"/>
        <v>1.510416666666667</v>
      </c>
      <c r="S61" s="62">
        <f t="shared" ca="1" si="6"/>
        <v>36.250000000000007</v>
      </c>
      <c r="T61" s="60">
        <f t="shared" ca="1" si="9"/>
        <v>0.30208333333333343</v>
      </c>
      <c r="U61" s="103">
        <v>42971</v>
      </c>
      <c r="V61" s="104" t="s">
        <v>14</v>
      </c>
      <c r="W61" s="108"/>
      <c r="X61" s="110"/>
      <c r="Y61" s="103">
        <v>42971</v>
      </c>
      <c r="Z61" s="104" t="s">
        <v>14</v>
      </c>
      <c r="AA61" s="68">
        <f>IF(X61=0,0,(Feuil1!$C$38*Feuil2!K61)+(Feuil1!$D$38*Feuil2!L61)+(Feuil1!$E$38*Feuil2!Q61))</f>
        <v>0</v>
      </c>
      <c r="AB61" s="62">
        <f t="shared" ca="1" si="7"/>
        <v>0</v>
      </c>
      <c r="AC61" s="64"/>
    </row>
    <row r="62" spans="1:29" ht="20.100000000000001" customHeight="1" thickBot="1" x14ac:dyDescent="0.3">
      <c r="A62" s="34">
        <v>42972</v>
      </c>
      <c r="B62" s="34" t="s">
        <v>37</v>
      </c>
      <c r="C62" s="35" t="s">
        <v>15</v>
      </c>
      <c r="D62" s="34" t="s">
        <v>31</v>
      </c>
      <c r="E62" s="34" t="s">
        <v>31</v>
      </c>
      <c r="F62" s="34" t="s">
        <v>31</v>
      </c>
      <c r="G62" s="34" t="s">
        <v>31</v>
      </c>
      <c r="H62" s="34" t="s">
        <v>31</v>
      </c>
      <c r="I62" s="34" t="s">
        <v>31</v>
      </c>
      <c r="J62" s="58">
        <f t="shared" si="2"/>
        <v>0</v>
      </c>
      <c r="K62" s="58">
        <f t="shared" si="3"/>
        <v>0</v>
      </c>
      <c r="L62" s="58">
        <f t="shared" si="4"/>
        <v>0</v>
      </c>
      <c r="M62" s="58">
        <f t="shared" si="5"/>
        <v>6</v>
      </c>
      <c r="N62" s="67">
        <f>(Feuil1!$B$25)*J62</f>
        <v>0</v>
      </c>
      <c r="O62" s="67">
        <f ca="1">(Feuil1!$C$25)*K62</f>
        <v>0</v>
      </c>
      <c r="P62" s="67">
        <f ca="1">(Feuil1!$D$25)*L62</f>
        <v>0</v>
      </c>
      <c r="Q62" s="67">
        <f ca="1">(Feuil1!$E$25)*M62</f>
        <v>1.5624999999999998</v>
      </c>
      <c r="R62" s="67">
        <f t="shared" ca="1" si="8"/>
        <v>1.5624999999999998</v>
      </c>
      <c r="S62" s="62">
        <f t="shared" ca="1" si="6"/>
        <v>37.499999999999993</v>
      </c>
      <c r="T62" s="60">
        <f t="shared" ca="1" si="9"/>
        <v>0.26041666666666663</v>
      </c>
      <c r="U62" s="103">
        <v>42972</v>
      </c>
      <c r="V62" s="104" t="s">
        <v>15</v>
      </c>
      <c r="W62" s="108"/>
      <c r="X62" s="110"/>
      <c r="Y62" s="103">
        <v>42972</v>
      </c>
      <c r="Z62" s="104" t="s">
        <v>15</v>
      </c>
      <c r="AA62" s="68">
        <f>IF(X62=0,0,(Feuil1!$C$38*Feuil2!K62)+(Feuil1!$D$38*Feuil2!L62)+(Feuil1!$E$38*Feuil2!Q62))</f>
        <v>0</v>
      </c>
      <c r="AB62" s="62">
        <f t="shared" ca="1" si="7"/>
        <v>0</v>
      </c>
      <c r="AC62" s="64"/>
    </row>
    <row r="63" spans="1:29" ht="20.100000000000001" customHeight="1" thickBot="1" x14ac:dyDescent="0.3">
      <c r="A63" s="36">
        <v>42973</v>
      </c>
      <c r="B63" s="36" t="s">
        <v>38</v>
      </c>
      <c r="C63" s="37" t="s">
        <v>16</v>
      </c>
      <c r="D63" s="36" t="s">
        <v>33</v>
      </c>
      <c r="E63" s="36" t="s">
        <v>33</v>
      </c>
      <c r="F63" s="36" t="s">
        <v>33</v>
      </c>
      <c r="G63" s="36" t="s">
        <v>33</v>
      </c>
      <c r="H63" s="36" t="s">
        <v>33</v>
      </c>
      <c r="I63" s="36" t="s">
        <v>33</v>
      </c>
      <c r="J63" s="111">
        <f t="shared" si="2"/>
        <v>6</v>
      </c>
      <c r="K63" s="111">
        <f t="shared" si="3"/>
        <v>0</v>
      </c>
      <c r="L63" s="111">
        <f t="shared" si="4"/>
        <v>0</v>
      </c>
      <c r="M63" s="111">
        <f t="shared" si="5"/>
        <v>0</v>
      </c>
      <c r="N63" s="112">
        <f>(Feuil1!$B$25)*J63</f>
        <v>0</v>
      </c>
      <c r="O63" s="112">
        <f ca="1">(Feuil1!$C$25)*K63</f>
        <v>0</v>
      </c>
      <c r="P63" s="112">
        <f ca="1">(Feuil1!$D$25)*L63</f>
        <v>0</v>
      </c>
      <c r="Q63" s="112">
        <f ca="1">(Feuil1!$E$25)*M63</f>
        <v>0</v>
      </c>
      <c r="R63" s="112">
        <f t="shared" ca="1" si="8"/>
        <v>0</v>
      </c>
      <c r="S63" s="113">
        <f t="shared" ca="1" si="6"/>
        <v>0</v>
      </c>
      <c r="T63" s="114">
        <f t="shared" ca="1" si="9"/>
        <v>0</v>
      </c>
      <c r="U63" s="36">
        <v>42973</v>
      </c>
      <c r="V63" s="37" t="s">
        <v>16</v>
      </c>
      <c r="W63" s="113"/>
      <c r="X63" s="115"/>
      <c r="Y63" s="36">
        <v>42973</v>
      </c>
      <c r="Z63" s="37" t="s">
        <v>16</v>
      </c>
      <c r="AA63" s="112">
        <f>IF(X63=0,0,(Feuil1!$C$38*Feuil2!K63)+(Feuil1!$D$38*Feuil2!L63)+(Feuil1!$E$38*Feuil2!Q63))</f>
        <v>0</v>
      </c>
      <c r="AB63" s="113">
        <f t="shared" ca="1" si="7"/>
        <v>0</v>
      </c>
      <c r="AC63" s="114"/>
    </row>
    <row r="64" spans="1:29" ht="20.100000000000001" customHeight="1" thickBot="1" x14ac:dyDescent="0.3">
      <c r="A64" s="36">
        <v>42974</v>
      </c>
      <c r="B64" s="36" t="s">
        <v>38</v>
      </c>
      <c r="C64" s="37" t="s">
        <v>17</v>
      </c>
      <c r="D64" s="36" t="s">
        <v>33</v>
      </c>
      <c r="E64" s="36" t="s">
        <v>33</v>
      </c>
      <c r="F64" s="36" t="s">
        <v>33</v>
      </c>
      <c r="G64" s="36" t="s">
        <v>33</v>
      </c>
      <c r="H64" s="36" t="s">
        <v>33</v>
      </c>
      <c r="I64" s="36" t="s">
        <v>33</v>
      </c>
      <c r="J64" s="111">
        <f t="shared" si="2"/>
        <v>6</v>
      </c>
      <c r="K64" s="111">
        <f t="shared" si="3"/>
        <v>0</v>
      </c>
      <c r="L64" s="111">
        <f t="shared" si="4"/>
        <v>0</v>
      </c>
      <c r="M64" s="111">
        <f t="shared" si="5"/>
        <v>0</v>
      </c>
      <c r="N64" s="112">
        <f>(Feuil1!$B$25)*J64</f>
        <v>0</v>
      </c>
      <c r="O64" s="112">
        <f ca="1">(Feuil1!$C$25)*K64</f>
        <v>0</v>
      </c>
      <c r="P64" s="112">
        <f ca="1">(Feuil1!$D$25)*L64</f>
        <v>0</v>
      </c>
      <c r="Q64" s="112">
        <f ca="1">(Feuil1!$E$25)*M64</f>
        <v>0</v>
      </c>
      <c r="R64" s="112">
        <f t="shared" ca="1" si="8"/>
        <v>0</v>
      </c>
      <c r="S64" s="113">
        <f t="shared" ca="1" si="6"/>
        <v>0</v>
      </c>
      <c r="T64" s="114">
        <f t="shared" ca="1" si="9"/>
        <v>0</v>
      </c>
      <c r="U64" s="36">
        <v>42974</v>
      </c>
      <c r="V64" s="37" t="s">
        <v>17</v>
      </c>
      <c r="W64" s="113"/>
      <c r="X64" s="115"/>
      <c r="Y64" s="36">
        <v>42974</v>
      </c>
      <c r="Z64" s="37" t="s">
        <v>17</v>
      </c>
      <c r="AA64" s="112">
        <f>IF(X64=0,0,(Feuil1!$C$38*Feuil2!K64)+(Feuil1!$D$38*Feuil2!L64)+(Feuil1!$E$38*Feuil2!Q64))</f>
        <v>0</v>
      </c>
      <c r="AB64" s="113">
        <f t="shared" ca="1" si="7"/>
        <v>0</v>
      </c>
      <c r="AC64" s="114"/>
    </row>
    <row r="65" spans="1:29" ht="20.100000000000001" customHeight="1" thickBot="1" x14ac:dyDescent="0.3">
      <c r="A65" s="34">
        <v>42975</v>
      </c>
      <c r="B65" s="34" t="s">
        <v>37</v>
      </c>
      <c r="C65" s="35" t="s">
        <v>18</v>
      </c>
      <c r="D65" s="34" t="s">
        <v>30</v>
      </c>
      <c r="E65" s="34" t="s">
        <v>30</v>
      </c>
      <c r="F65" s="34" t="s">
        <v>30</v>
      </c>
      <c r="G65" s="34" t="s">
        <v>30</v>
      </c>
      <c r="H65" s="34" t="s">
        <v>30</v>
      </c>
      <c r="I65" s="34" t="s">
        <v>30</v>
      </c>
      <c r="J65" s="58">
        <f t="shared" si="2"/>
        <v>0</v>
      </c>
      <c r="K65" s="58">
        <f t="shared" si="3"/>
        <v>0</v>
      </c>
      <c r="L65" s="58">
        <f t="shared" si="4"/>
        <v>6</v>
      </c>
      <c r="M65" s="58">
        <f t="shared" si="5"/>
        <v>0</v>
      </c>
      <c r="N65" s="67">
        <f>(Feuil1!$B$25)*J65</f>
        <v>0</v>
      </c>
      <c r="O65" s="67">
        <f ca="1">(Feuil1!$C$25)*K65</f>
        <v>0</v>
      </c>
      <c r="P65" s="67">
        <f ca="1">(Feuil1!$D$25)*L65</f>
        <v>1.8125000000000002</v>
      </c>
      <c r="Q65" s="67">
        <f ca="1">(Feuil1!$E$25)*M65</f>
        <v>0</v>
      </c>
      <c r="R65" s="67">
        <f t="shared" ca="1" si="8"/>
        <v>1.8125000000000002</v>
      </c>
      <c r="S65" s="62">
        <f t="shared" ca="1" si="6"/>
        <v>43.500000000000007</v>
      </c>
      <c r="T65" s="60">
        <f t="shared" ca="1" si="9"/>
        <v>0.30208333333333337</v>
      </c>
      <c r="U65" s="103">
        <v>42975</v>
      </c>
      <c r="V65" s="104" t="s">
        <v>18</v>
      </c>
      <c r="W65" s="108"/>
      <c r="X65" s="110"/>
      <c r="Y65" s="103">
        <v>42975</v>
      </c>
      <c r="Z65" s="104" t="s">
        <v>18</v>
      </c>
      <c r="AA65" s="68">
        <f>IF(X65=0,0,(Feuil1!$C$38*Feuil2!K65)+(Feuil1!$D$38*Feuil2!L65)+(Feuil1!$E$38*Feuil2!Q65))</f>
        <v>0</v>
      </c>
      <c r="AB65" s="62">
        <f t="shared" ca="1" si="7"/>
        <v>0</v>
      </c>
      <c r="AC65" s="64"/>
    </row>
    <row r="66" spans="1:29" ht="20.100000000000001" customHeight="1" thickBot="1" x14ac:dyDescent="0.3">
      <c r="A66" s="34">
        <v>42976</v>
      </c>
      <c r="B66" s="34" t="s">
        <v>37</v>
      </c>
      <c r="C66" s="35" t="s">
        <v>19</v>
      </c>
      <c r="D66" s="34" t="s">
        <v>30</v>
      </c>
      <c r="E66" s="34" t="s">
        <v>30</v>
      </c>
      <c r="F66" s="34" t="s">
        <v>30</v>
      </c>
      <c r="G66" s="34" t="s">
        <v>30</v>
      </c>
      <c r="H66" s="34" t="s">
        <v>30</v>
      </c>
      <c r="I66" s="34" t="s">
        <v>30</v>
      </c>
      <c r="J66" s="58">
        <f t="shared" si="2"/>
        <v>0</v>
      </c>
      <c r="K66" s="58">
        <f t="shared" si="3"/>
        <v>0</v>
      </c>
      <c r="L66" s="58">
        <f t="shared" si="4"/>
        <v>6</v>
      </c>
      <c r="M66" s="58">
        <f t="shared" si="5"/>
        <v>0</v>
      </c>
      <c r="N66" s="67">
        <f>(Feuil1!$B$25)*J66</f>
        <v>0</v>
      </c>
      <c r="O66" s="67">
        <f ca="1">(Feuil1!$C$25)*K66</f>
        <v>0</v>
      </c>
      <c r="P66" s="67">
        <f ca="1">(Feuil1!$D$25)*L66</f>
        <v>1.8125000000000002</v>
      </c>
      <c r="Q66" s="67">
        <f ca="1">(Feuil1!$E$25)*M66</f>
        <v>0</v>
      </c>
      <c r="R66" s="67">
        <f t="shared" ca="1" si="8"/>
        <v>1.8125000000000002</v>
      </c>
      <c r="S66" s="62">
        <f t="shared" ca="1" si="6"/>
        <v>43.500000000000007</v>
      </c>
      <c r="T66" s="60">
        <f t="shared" ca="1" si="9"/>
        <v>0.30208333333333337</v>
      </c>
      <c r="U66" s="103">
        <v>42976</v>
      </c>
      <c r="V66" s="104" t="s">
        <v>19</v>
      </c>
      <c r="W66" s="108"/>
      <c r="X66" s="110"/>
      <c r="Y66" s="103">
        <v>42976</v>
      </c>
      <c r="Z66" s="104" t="s">
        <v>19</v>
      </c>
      <c r="AA66" s="68">
        <f>IF(X66=0,0,(Feuil1!$C$38*Feuil2!K66)+(Feuil1!$D$38*Feuil2!L66)+(Feuil1!$E$38*Feuil2!Q66))</f>
        <v>0</v>
      </c>
      <c r="AB66" s="62">
        <f t="shared" ca="1" si="7"/>
        <v>0</v>
      </c>
      <c r="AC66" s="64"/>
    </row>
    <row r="67" spans="1:29" ht="20.100000000000001" customHeight="1" thickBot="1" x14ac:dyDescent="0.3">
      <c r="A67" s="34">
        <v>42977</v>
      </c>
      <c r="B67" s="34" t="s">
        <v>37</v>
      </c>
      <c r="C67" s="35" t="s">
        <v>20</v>
      </c>
      <c r="D67" s="34" t="s">
        <v>30</v>
      </c>
      <c r="E67" s="34" t="s">
        <v>30</v>
      </c>
      <c r="F67" s="34" t="s">
        <v>30</v>
      </c>
      <c r="G67" s="34" t="s">
        <v>30</v>
      </c>
      <c r="H67" s="34" t="s">
        <v>30</v>
      </c>
      <c r="I67" s="34" t="s">
        <v>30</v>
      </c>
      <c r="J67" s="58">
        <f t="shared" si="2"/>
        <v>0</v>
      </c>
      <c r="K67" s="58">
        <f t="shared" si="3"/>
        <v>0</v>
      </c>
      <c r="L67" s="58">
        <f t="shared" si="4"/>
        <v>6</v>
      </c>
      <c r="M67" s="58">
        <f t="shared" si="5"/>
        <v>0</v>
      </c>
      <c r="N67" s="67">
        <f>(Feuil1!$B$25)*J67</f>
        <v>0</v>
      </c>
      <c r="O67" s="67">
        <f ca="1">(Feuil1!$C$25)*K67</f>
        <v>0</v>
      </c>
      <c r="P67" s="67">
        <f ca="1">(Feuil1!$D$25)*L67</f>
        <v>1.8125000000000002</v>
      </c>
      <c r="Q67" s="67">
        <f ca="1">(Feuil1!$E$25)*M67</f>
        <v>0</v>
      </c>
      <c r="R67" s="67">
        <f t="shared" ca="1" si="8"/>
        <v>1.8125000000000002</v>
      </c>
      <c r="S67" s="62">
        <f t="shared" ca="1" si="6"/>
        <v>43.500000000000007</v>
      </c>
      <c r="T67" s="60">
        <f t="shared" ca="1" si="9"/>
        <v>0.30208333333333337</v>
      </c>
      <c r="U67" s="103">
        <v>42977</v>
      </c>
      <c r="V67" s="104" t="s">
        <v>20</v>
      </c>
      <c r="W67" s="108"/>
      <c r="X67" s="110"/>
      <c r="Y67" s="103">
        <v>42977</v>
      </c>
      <c r="Z67" s="104" t="s">
        <v>20</v>
      </c>
      <c r="AA67" s="68">
        <f>IF(X67=0,0,(Feuil1!$C$38*Feuil2!K67)+(Feuil1!$D$38*Feuil2!L67)+(Feuil1!$E$38*Feuil2!Q67))</f>
        <v>0</v>
      </c>
      <c r="AB67" s="62">
        <f t="shared" ca="1" si="7"/>
        <v>0</v>
      </c>
      <c r="AC67" s="64"/>
    </row>
    <row r="68" spans="1:29" ht="20.100000000000001" customHeight="1" thickBot="1" x14ac:dyDescent="0.3">
      <c r="A68" s="34">
        <v>42978</v>
      </c>
      <c r="B68" s="34" t="s">
        <v>37</v>
      </c>
      <c r="C68" s="35" t="s">
        <v>14</v>
      </c>
      <c r="D68" s="34" t="s">
        <v>33</v>
      </c>
      <c r="E68" s="34" t="s">
        <v>30</v>
      </c>
      <c r="F68" s="34" t="s">
        <v>30</v>
      </c>
      <c r="G68" s="34" t="s">
        <v>30</v>
      </c>
      <c r="H68" s="34" t="s">
        <v>30</v>
      </c>
      <c r="I68" s="34" t="s">
        <v>30</v>
      </c>
      <c r="J68" s="58">
        <f t="shared" si="2"/>
        <v>1</v>
      </c>
      <c r="K68" s="58">
        <f t="shared" si="3"/>
        <v>0</v>
      </c>
      <c r="L68" s="58">
        <f t="shared" si="4"/>
        <v>5</v>
      </c>
      <c r="M68" s="58">
        <f t="shared" si="5"/>
        <v>0</v>
      </c>
      <c r="N68" s="67">
        <f>(Feuil1!$B$25)*J68</f>
        <v>0</v>
      </c>
      <c r="O68" s="67">
        <f ca="1">(Feuil1!$C$25)*K68</f>
        <v>0</v>
      </c>
      <c r="P68" s="67">
        <f ca="1">(Feuil1!$D$25)*L68</f>
        <v>1.510416666666667</v>
      </c>
      <c r="Q68" s="67">
        <f ca="1">(Feuil1!$E$25)*M68</f>
        <v>0</v>
      </c>
      <c r="R68" s="67">
        <f t="shared" ca="1" si="8"/>
        <v>1.510416666666667</v>
      </c>
      <c r="S68" s="62">
        <f t="shared" ca="1" si="6"/>
        <v>36.250000000000007</v>
      </c>
      <c r="T68" s="60">
        <f t="shared" ca="1" si="9"/>
        <v>0.30208333333333343</v>
      </c>
      <c r="U68" s="103">
        <v>42978</v>
      </c>
      <c r="V68" s="104" t="s">
        <v>14</v>
      </c>
      <c r="W68" s="108"/>
      <c r="X68" s="110"/>
      <c r="Y68" s="103">
        <v>42978</v>
      </c>
      <c r="Z68" s="104" t="s">
        <v>14</v>
      </c>
      <c r="AA68" s="68">
        <f>IF(X68=0,0,(Feuil1!$C$38*Feuil2!K68)+(Feuil1!$D$38*Feuil2!L68)+(Feuil1!$E$38*Feuil2!Q68))</f>
        <v>0</v>
      </c>
      <c r="AB68" s="62">
        <f t="shared" ca="1" si="7"/>
        <v>0</v>
      </c>
      <c r="AC68" s="64"/>
    </row>
    <row r="69" spans="1:29" ht="20.100000000000001" customHeight="1" thickBot="1" x14ac:dyDescent="0.3">
      <c r="A69" s="34">
        <v>42979</v>
      </c>
      <c r="B69" s="34" t="s">
        <v>37</v>
      </c>
      <c r="C69" s="35" t="s">
        <v>15</v>
      </c>
      <c r="D69" s="34" t="s">
        <v>31</v>
      </c>
      <c r="E69" s="34" t="s">
        <v>31</v>
      </c>
      <c r="F69" s="34" t="s">
        <v>31</v>
      </c>
      <c r="G69" s="34" t="s">
        <v>31</v>
      </c>
      <c r="H69" s="34" t="s">
        <v>31</v>
      </c>
      <c r="I69" s="34" t="s">
        <v>31</v>
      </c>
      <c r="J69" s="58">
        <f t="shared" si="2"/>
        <v>0</v>
      </c>
      <c r="K69" s="58">
        <f t="shared" si="3"/>
        <v>0</v>
      </c>
      <c r="L69" s="58">
        <f t="shared" si="4"/>
        <v>0</v>
      </c>
      <c r="M69" s="58">
        <f t="shared" si="5"/>
        <v>6</v>
      </c>
      <c r="N69" s="67">
        <f>(Feuil1!$B$25)*J69</f>
        <v>0</v>
      </c>
      <c r="O69" s="67">
        <f ca="1">(Feuil1!$C$25)*K69</f>
        <v>0</v>
      </c>
      <c r="P69" s="67">
        <f ca="1">(Feuil1!$D$25)*L69</f>
        <v>0</v>
      </c>
      <c r="Q69" s="67">
        <f ca="1">(Feuil1!$E$25)*M69</f>
        <v>1.5624999999999998</v>
      </c>
      <c r="R69" s="67">
        <f t="shared" ref="R69:R100" ca="1" si="10">SUM(O69:Q69)</f>
        <v>1.5624999999999998</v>
      </c>
      <c r="S69" s="62">
        <f t="shared" ca="1" si="6"/>
        <v>37.499999999999993</v>
      </c>
      <c r="T69" s="60">
        <f t="shared" ref="T69:T100" ca="1" si="11">(IF(S69=0,0,(S69/SUM(K69:M69))))/24</f>
        <v>0.26041666666666663</v>
      </c>
      <c r="U69" s="103">
        <v>42979</v>
      </c>
      <c r="V69" s="104" t="s">
        <v>15</v>
      </c>
      <c r="W69" s="108"/>
      <c r="X69" s="110"/>
      <c r="Y69" s="103">
        <v>42979</v>
      </c>
      <c r="Z69" s="104" t="s">
        <v>15</v>
      </c>
      <c r="AA69" s="68">
        <f>IF(X69=0,0,(Feuil1!$C$38*Feuil2!K69)+(Feuil1!$D$38*Feuil2!L69)+(Feuil1!$E$38*Feuil2!Q69))</f>
        <v>0</v>
      </c>
      <c r="AB69" s="62">
        <f t="shared" ca="1" si="7"/>
        <v>0</v>
      </c>
      <c r="AC69" s="64"/>
    </row>
    <row r="70" spans="1:29" ht="20.100000000000001" customHeight="1" thickBot="1" x14ac:dyDescent="0.3">
      <c r="A70" s="36">
        <v>42980</v>
      </c>
      <c r="B70" s="36" t="s">
        <v>38</v>
      </c>
      <c r="C70" s="37" t="s">
        <v>16</v>
      </c>
      <c r="D70" s="36" t="s">
        <v>33</v>
      </c>
      <c r="E70" s="36" t="s">
        <v>33</v>
      </c>
      <c r="F70" s="36" t="s">
        <v>33</v>
      </c>
      <c r="G70" s="36" t="s">
        <v>33</v>
      </c>
      <c r="H70" s="36" t="s">
        <v>33</v>
      </c>
      <c r="I70" s="36" t="s">
        <v>33</v>
      </c>
      <c r="J70" s="111">
        <f t="shared" ref="J70:J133" si="12">COUNTIF($D70:$I70,"Horaire_C")</f>
        <v>6</v>
      </c>
      <c r="K70" s="111">
        <f t="shared" ref="K70:K133" si="13">COUNTIF($D70:$I70,"Horaire_1/2 C")</f>
        <v>0</v>
      </c>
      <c r="L70" s="111">
        <f t="shared" ref="L70:L133" si="14">COUNTIF($D70:$I70,"Horaire_8-17")</f>
        <v>0</v>
      </c>
      <c r="M70" s="111">
        <f t="shared" ref="M70:M133" si="15">COUNTIF($D70:$I70,"Horaire_8-16")</f>
        <v>0</v>
      </c>
      <c r="N70" s="112">
        <f>(Feuil1!$B$25)*J70</f>
        <v>0</v>
      </c>
      <c r="O70" s="112">
        <f ca="1">(Feuil1!$C$25)*K70</f>
        <v>0</v>
      </c>
      <c r="P70" s="112">
        <f ca="1">(Feuil1!$D$25)*L70</f>
        <v>0</v>
      </c>
      <c r="Q70" s="112">
        <f ca="1">(Feuil1!$E$25)*M70</f>
        <v>0</v>
      </c>
      <c r="R70" s="112">
        <f t="shared" ca="1" si="10"/>
        <v>0</v>
      </c>
      <c r="S70" s="113">
        <f t="shared" ref="S70:S133" ca="1" si="16">R70*24</f>
        <v>0</v>
      </c>
      <c r="T70" s="114">
        <f t="shared" ca="1" si="11"/>
        <v>0</v>
      </c>
      <c r="U70" s="36">
        <v>42980</v>
      </c>
      <c r="V70" s="37" t="s">
        <v>16</v>
      </c>
      <c r="W70" s="113"/>
      <c r="X70" s="115"/>
      <c r="Y70" s="36">
        <v>42980</v>
      </c>
      <c r="Z70" s="37" t="s">
        <v>16</v>
      </c>
      <c r="AA70" s="112">
        <f>IF(X70=0,0,(Feuil1!$C$38*Feuil2!K70)+(Feuil1!$D$38*Feuil2!L70)+(Feuil1!$E$38*Feuil2!Q70))</f>
        <v>0</v>
      </c>
      <c r="AB70" s="113">
        <f t="shared" ref="AB70:AB133" ca="1" si="17">IF(W70&gt;0,(W70-S70)+((AA70-INT(AA70))*24),IF(AND(W70=0,AB69&gt;0),AB69-S70,0))</f>
        <v>0</v>
      </c>
      <c r="AC70" s="114"/>
    </row>
    <row r="71" spans="1:29" ht="20.100000000000001" customHeight="1" thickBot="1" x14ac:dyDescent="0.3">
      <c r="A71" s="36">
        <v>42981</v>
      </c>
      <c r="B71" s="36" t="s">
        <v>38</v>
      </c>
      <c r="C71" s="37" t="s">
        <v>17</v>
      </c>
      <c r="D71" s="36" t="s">
        <v>33</v>
      </c>
      <c r="E71" s="36" t="s">
        <v>33</v>
      </c>
      <c r="F71" s="36" t="s">
        <v>33</v>
      </c>
      <c r="G71" s="36" t="s">
        <v>33</v>
      </c>
      <c r="H71" s="36" t="s">
        <v>33</v>
      </c>
      <c r="I71" s="36" t="s">
        <v>33</v>
      </c>
      <c r="J71" s="111">
        <f t="shared" si="12"/>
        <v>6</v>
      </c>
      <c r="K71" s="111">
        <f t="shared" si="13"/>
        <v>0</v>
      </c>
      <c r="L71" s="111">
        <f t="shared" si="14"/>
        <v>0</v>
      </c>
      <c r="M71" s="111">
        <f t="shared" si="15"/>
        <v>0</v>
      </c>
      <c r="N71" s="112">
        <f>(Feuil1!$B$25)*J71</f>
        <v>0</v>
      </c>
      <c r="O71" s="112">
        <f ca="1">(Feuil1!$C$25)*K71</f>
        <v>0</v>
      </c>
      <c r="P71" s="112">
        <f ca="1">(Feuil1!$D$25)*L71</f>
        <v>0</v>
      </c>
      <c r="Q71" s="112">
        <f ca="1">(Feuil1!$E$25)*M71</f>
        <v>0</v>
      </c>
      <c r="R71" s="112">
        <f t="shared" ca="1" si="10"/>
        <v>0</v>
      </c>
      <c r="S71" s="113">
        <f t="shared" ca="1" si="16"/>
        <v>0</v>
      </c>
      <c r="T71" s="114">
        <f t="shared" ca="1" si="11"/>
        <v>0</v>
      </c>
      <c r="U71" s="36">
        <v>42981</v>
      </c>
      <c r="V71" s="37" t="s">
        <v>17</v>
      </c>
      <c r="W71" s="113"/>
      <c r="X71" s="115"/>
      <c r="Y71" s="36">
        <v>42981</v>
      </c>
      <c r="Z71" s="37" t="s">
        <v>17</v>
      </c>
      <c r="AA71" s="112">
        <f>IF(X71=0,0,(Feuil1!$C$38*Feuil2!K71)+(Feuil1!$D$38*Feuil2!L71)+(Feuil1!$E$38*Feuil2!Q71))</f>
        <v>0</v>
      </c>
      <c r="AB71" s="113">
        <f t="shared" ca="1" si="17"/>
        <v>0</v>
      </c>
      <c r="AC71" s="114"/>
    </row>
    <row r="72" spans="1:29" ht="20.100000000000001" customHeight="1" thickBot="1" x14ac:dyDescent="0.3">
      <c r="A72" s="34">
        <v>42982</v>
      </c>
      <c r="B72" s="34" t="s">
        <v>37</v>
      </c>
      <c r="C72" s="35" t="s">
        <v>18</v>
      </c>
      <c r="D72" s="34" t="s">
        <v>30</v>
      </c>
      <c r="E72" s="34" t="s">
        <v>30</v>
      </c>
      <c r="F72" s="34" t="s">
        <v>30</v>
      </c>
      <c r="G72" s="34" t="s">
        <v>30</v>
      </c>
      <c r="H72" s="34" t="s">
        <v>30</v>
      </c>
      <c r="I72" s="34" t="s">
        <v>30</v>
      </c>
      <c r="J72" s="58">
        <f t="shared" si="12"/>
        <v>0</v>
      </c>
      <c r="K72" s="58">
        <f t="shared" si="13"/>
        <v>0</v>
      </c>
      <c r="L72" s="58">
        <f t="shared" si="14"/>
        <v>6</v>
      </c>
      <c r="M72" s="58">
        <f t="shared" si="15"/>
        <v>0</v>
      </c>
      <c r="N72" s="67">
        <f>(Feuil1!$B$25)*J72</f>
        <v>0</v>
      </c>
      <c r="O72" s="67">
        <f ca="1">(Feuil1!$C$25)*K72</f>
        <v>0</v>
      </c>
      <c r="P72" s="67">
        <f ca="1">(Feuil1!$D$25)*L72</f>
        <v>1.8125000000000002</v>
      </c>
      <c r="Q72" s="67">
        <f ca="1">(Feuil1!$E$25)*M72</f>
        <v>0</v>
      </c>
      <c r="R72" s="67">
        <f t="shared" ca="1" si="10"/>
        <v>1.8125000000000002</v>
      </c>
      <c r="S72" s="62">
        <f t="shared" ca="1" si="16"/>
        <v>43.500000000000007</v>
      </c>
      <c r="T72" s="60">
        <f t="shared" ca="1" si="11"/>
        <v>0.30208333333333337</v>
      </c>
      <c r="U72" s="103">
        <v>42982</v>
      </c>
      <c r="V72" s="104" t="s">
        <v>18</v>
      </c>
      <c r="W72" s="108"/>
      <c r="X72" s="110"/>
      <c r="Y72" s="103">
        <v>42982</v>
      </c>
      <c r="Z72" s="104" t="s">
        <v>18</v>
      </c>
      <c r="AA72" s="68">
        <f>IF(X72=0,0,(Feuil1!$C$38*Feuil2!K72)+(Feuil1!$D$38*Feuil2!L72)+(Feuil1!$E$38*Feuil2!Q72))</f>
        <v>0</v>
      </c>
      <c r="AB72" s="62">
        <f t="shared" ca="1" si="17"/>
        <v>0</v>
      </c>
      <c r="AC72" s="64"/>
    </row>
    <row r="73" spans="1:29" ht="20.100000000000001" customHeight="1" thickBot="1" x14ac:dyDescent="0.3">
      <c r="A73" s="34">
        <v>42983</v>
      </c>
      <c r="B73" s="34" t="s">
        <v>37</v>
      </c>
      <c r="C73" s="35" t="s">
        <v>19</v>
      </c>
      <c r="D73" s="34" t="s">
        <v>30</v>
      </c>
      <c r="E73" s="34" t="s">
        <v>30</v>
      </c>
      <c r="F73" s="34" t="s">
        <v>30</v>
      </c>
      <c r="G73" s="34" t="s">
        <v>30</v>
      </c>
      <c r="H73" s="34" t="s">
        <v>30</v>
      </c>
      <c r="I73" s="34" t="s">
        <v>30</v>
      </c>
      <c r="J73" s="58">
        <f t="shared" si="12"/>
        <v>0</v>
      </c>
      <c r="K73" s="58">
        <f t="shared" si="13"/>
        <v>0</v>
      </c>
      <c r="L73" s="58">
        <f t="shared" si="14"/>
        <v>6</v>
      </c>
      <c r="M73" s="58">
        <f t="shared" si="15"/>
        <v>0</v>
      </c>
      <c r="N73" s="67">
        <f>(Feuil1!$B$25)*J73</f>
        <v>0</v>
      </c>
      <c r="O73" s="67">
        <f ca="1">(Feuil1!$C$25)*K73</f>
        <v>0</v>
      </c>
      <c r="P73" s="67">
        <f ca="1">(Feuil1!$D$25)*L73</f>
        <v>1.8125000000000002</v>
      </c>
      <c r="Q73" s="67">
        <f ca="1">(Feuil1!$E$25)*M73</f>
        <v>0</v>
      </c>
      <c r="R73" s="67">
        <f t="shared" ca="1" si="10"/>
        <v>1.8125000000000002</v>
      </c>
      <c r="S73" s="62">
        <f t="shared" ca="1" si="16"/>
        <v>43.500000000000007</v>
      </c>
      <c r="T73" s="60">
        <f t="shared" ca="1" si="11"/>
        <v>0.30208333333333337</v>
      </c>
      <c r="U73" s="103">
        <v>42983</v>
      </c>
      <c r="V73" s="104" t="s">
        <v>19</v>
      </c>
      <c r="W73" s="108"/>
      <c r="X73" s="110"/>
      <c r="Y73" s="103">
        <v>42983</v>
      </c>
      <c r="Z73" s="104" t="s">
        <v>19</v>
      </c>
      <c r="AA73" s="68">
        <f>IF(X73=0,0,(Feuil1!$C$38*Feuil2!K73)+(Feuil1!$D$38*Feuil2!L73)+(Feuil1!$E$38*Feuil2!Q73))</f>
        <v>0</v>
      </c>
      <c r="AB73" s="62">
        <f t="shared" ca="1" si="17"/>
        <v>0</v>
      </c>
      <c r="AC73" s="64"/>
    </row>
    <row r="74" spans="1:29" ht="20.100000000000001" customHeight="1" thickBot="1" x14ac:dyDescent="0.3">
      <c r="A74" s="34">
        <v>42984</v>
      </c>
      <c r="B74" s="34" t="s">
        <v>37</v>
      </c>
      <c r="C74" s="35" t="s">
        <v>20</v>
      </c>
      <c r="D74" s="34" t="s">
        <v>30</v>
      </c>
      <c r="E74" s="34" t="s">
        <v>30</v>
      </c>
      <c r="F74" s="34" t="s">
        <v>30</v>
      </c>
      <c r="G74" s="34" t="s">
        <v>30</v>
      </c>
      <c r="H74" s="34" t="s">
        <v>30</v>
      </c>
      <c r="I74" s="34" t="s">
        <v>30</v>
      </c>
      <c r="J74" s="58">
        <f t="shared" si="12"/>
        <v>0</v>
      </c>
      <c r="K74" s="58">
        <f t="shared" si="13"/>
        <v>0</v>
      </c>
      <c r="L74" s="58">
        <f t="shared" si="14"/>
        <v>6</v>
      </c>
      <c r="M74" s="58">
        <f t="shared" si="15"/>
        <v>0</v>
      </c>
      <c r="N74" s="67">
        <f>(Feuil1!$B$25)*J74</f>
        <v>0</v>
      </c>
      <c r="O74" s="67">
        <f ca="1">(Feuil1!$C$25)*K74</f>
        <v>0</v>
      </c>
      <c r="P74" s="67">
        <f ca="1">(Feuil1!$D$25)*L74</f>
        <v>1.8125000000000002</v>
      </c>
      <c r="Q74" s="67">
        <f ca="1">(Feuil1!$E$25)*M74</f>
        <v>0</v>
      </c>
      <c r="R74" s="67">
        <f t="shared" ca="1" si="10"/>
        <v>1.8125000000000002</v>
      </c>
      <c r="S74" s="62">
        <f t="shared" ca="1" si="16"/>
        <v>43.500000000000007</v>
      </c>
      <c r="T74" s="60">
        <f t="shared" ca="1" si="11"/>
        <v>0.30208333333333337</v>
      </c>
      <c r="U74" s="103">
        <v>42984</v>
      </c>
      <c r="V74" s="104" t="s">
        <v>20</v>
      </c>
      <c r="W74" s="108"/>
      <c r="X74" s="110"/>
      <c r="Y74" s="103">
        <v>42984</v>
      </c>
      <c r="Z74" s="104" t="s">
        <v>20</v>
      </c>
      <c r="AA74" s="68">
        <f>IF(X74=0,0,(Feuil1!$C$38*Feuil2!K74)+(Feuil1!$D$38*Feuil2!L74)+(Feuil1!$E$38*Feuil2!Q74))</f>
        <v>0</v>
      </c>
      <c r="AB74" s="62">
        <f t="shared" ca="1" si="17"/>
        <v>0</v>
      </c>
      <c r="AC74" s="64"/>
    </row>
    <row r="75" spans="1:29" ht="20.100000000000001" customHeight="1" thickBot="1" x14ac:dyDescent="0.3">
      <c r="A75" s="34">
        <v>42985</v>
      </c>
      <c r="B75" s="34" t="s">
        <v>37</v>
      </c>
      <c r="C75" s="35" t="s">
        <v>14</v>
      </c>
      <c r="D75" s="34" t="s">
        <v>33</v>
      </c>
      <c r="E75" s="34" t="s">
        <v>30</v>
      </c>
      <c r="F75" s="34" t="s">
        <v>30</v>
      </c>
      <c r="G75" s="34" t="s">
        <v>30</v>
      </c>
      <c r="H75" s="34" t="s">
        <v>30</v>
      </c>
      <c r="I75" s="34" t="s">
        <v>30</v>
      </c>
      <c r="J75" s="58">
        <f t="shared" si="12"/>
        <v>1</v>
      </c>
      <c r="K75" s="58">
        <f t="shared" si="13"/>
        <v>0</v>
      </c>
      <c r="L75" s="58">
        <f t="shared" si="14"/>
        <v>5</v>
      </c>
      <c r="M75" s="58">
        <f t="shared" si="15"/>
        <v>0</v>
      </c>
      <c r="N75" s="67">
        <f>(Feuil1!$B$25)*J75</f>
        <v>0</v>
      </c>
      <c r="O75" s="67">
        <f ca="1">(Feuil1!$C$25)*K75</f>
        <v>0</v>
      </c>
      <c r="P75" s="67">
        <f ca="1">(Feuil1!$D$25)*L75</f>
        <v>1.510416666666667</v>
      </c>
      <c r="Q75" s="67">
        <f ca="1">(Feuil1!$E$25)*M75</f>
        <v>0</v>
      </c>
      <c r="R75" s="67">
        <f t="shared" ca="1" si="10"/>
        <v>1.510416666666667</v>
      </c>
      <c r="S75" s="62">
        <f t="shared" ca="1" si="16"/>
        <v>36.250000000000007</v>
      </c>
      <c r="T75" s="60">
        <f t="shared" ca="1" si="11"/>
        <v>0.30208333333333343</v>
      </c>
      <c r="U75" s="103">
        <v>42985</v>
      </c>
      <c r="V75" s="104" t="s">
        <v>14</v>
      </c>
      <c r="W75" s="108"/>
      <c r="X75" s="110"/>
      <c r="Y75" s="103">
        <v>42985</v>
      </c>
      <c r="Z75" s="104" t="s">
        <v>14</v>
      </c>
      <c r="AA75" s="68">
        <f>IF(X75=0,0,(Feuil1!$C$38*Feuil2!K75)+(Feuil1!$D$38*Feuil2!L75)+(Feuil1!$E$38*Feuil2!Q75))</f>
        <v>0</v>
      </c>
      <c r="AB75" s="62">
        <f t="shared" ca="1" si="17"/>
        <v>0</v>
      </c>
      <c r="AC75" s="64"/>
    </row>
    <row r="76" spans="1:29" ht="20.100000000000001" customHeight="1" thickBot="1" x14ac:dyDescent="0.3">
      <c r="A76" s="34">
        <v>42986</v>
      </c>
      <c r="B76" s="34" t="s">
        <v>37</v>
      </c>
      <c r="C76" s="35" t="s">
        <v>15</v>
      </c>
      <c r="D76" s="34" t="s">
        <v>31</v>
      </c>
      <c r="E76" s="34" t="s">
        <v>31</v>
      </c>
      <c r="F76" s="34" t="s">
        <v>31</v>
      </c>
      <c r="G76" s="34" t="s">
        <v>31</v>
      </c>
      <c r="H76" s="34" t="s">
        <v>31</v>
      </c>
      <c r="I76" s="34" t="s">
        <v>31</v>
      </c>
      <c r="J76" s="58">
        <f t="shared" si="12"/>
        <v>0</v>
      </c>
      <c r="K76" s="58">
        <f t="shared" si="13"/>
        <v>0</v>
      </c>
      <c r="L76" s="58">
        <f t="shared" si="14"/>
        <v>0</v>
      </c>
      <c r="M76" s="58">
        <f t="shared" si="15"/>
        <v>6</v>
      </c>
      <c r="N76" s="67">
        <f>(Feuil1!$B$25)*J76</f>
        <v>0</v>
      </c>
      <c r="O76" s="67">
        <f ca="1">(Feuil1!$C$25)*K76</f>
        <v>0</v>
      </c>
      <c r="P76" s="67">
        <f ca="1">(Feuil1!$D$25)*L76</f>
        <v>0</v>
      </c>
      <c r="Q76" s="67">
        <f ca="1">(Feuil1!$E$25)*M76</f>
        <v>1.5624999999999998</v>
      </c>
      <c r="R76" s="67">
        <f t="shared" ca="1" si="10"/>
        <v>1.5624999999999998</v>
      </c>
      <c r="S76" s="62">
        <f t="shared" ca="1" si="16"/>
        <v>37.499999999999993</v>
      </c>
      <c r="T76" s="60">
        <f t="shared" ca="1" si="11"/>
        <v>0.26041666666666663</v>
      </c>
      <c r="U76" s="103">
        <v>42986</v>
      </c>
      <c r="V76" s="104" t="s">
        <v>15</v>
      </c>
      <c r="W76" s="108"/>
      <c r="X76" s="110"/>
      <c r="Y76" s="103">
        <v>42986</v>
      </c>
      <c r="Z76" s="104" t="s">
        <v>15</v>
      </c>
      <c r="AA76" s="68">
        <f>IF(X76=0,0,(Feuil1!$C$38*Feuil2!K76)+(Feuil1!$D$38*Feuil2!L76)+(Feuil1!$E$38*Feuil2!Q76))</f>
        <v>0</v>
      </c>
      <c r="AB76" s="62">
        <f t="shared" ca="1" si="17"/>
        <v>0</v>
      </c>
      <c r="AC76" s="64"/>
    </row>
    <row r="77" spans="1:29" ht="20.100000000000001" customHeight="1" thickBot="1" x14ac:dyDescent="0.3">
      <c r="A77" s="36">
        <v>42987</v>
      </c>
      <c r="B77" s="36" t="s">
        <v>38</v>
      </c>
      <c r="C77" s="37" t="s">
        <v>16</v>
      </c>
      <c r="D77" s="36" t="s">
        <v>33</v>
      </c>
      <c r="E77" s="36" t="s">
        <v>33</v>
      </c>
      <c r="F77" s="36" t="s">
        <v>33</v>
      </c>
      <c r="G77" s="36" t="s">
        <v>33</v>
      </c>
      <c r="H77" s="36" t="s">
        <v>33</v>
      </c>
      <c r="I77" s="36" t="s">
        <v>33</v>
      </c>
      <c r="J77" s="111">
        <f t="shared" si="12"/>
        <v>6</v>
      </c>
      <c r="K77" s="111">
        <f t="shared" si="13"/>
        <v>0</v>
      </c>
      <c r="L77" s="111">
        <f t="shared" si="14"/>
        <v>0</v>
      </c>
      <c r="M77" s="111">
        <f t="shared" si="15"/>
        <v>0</v>
      </c>
      <c r="N77" s="112">
        <f>(Feuil1!$B$25)*J77</f>
        <v>0</v>
      </c>
      <c r="O77" s="112">
        <f ca="1">(Feuil1!$C$25)*K77</f>
        <v>0</v>
      </c>
      <c r="P77" s="112">
        <f ca="1">(Feuil1!$D$25)*L77</f>
        <v>0</v>
      </c>
      <c r="Q77" s="112">
        <f ca="1">(Feuil1!$E$25)*M77</f>
        <v>0</v>
      </c>
      <c r="R77" s="112">
        <f t="shared" ca="1" si="10"/>
        <v>0</v>
      </c>
      <c r="S77" s="113">
        <f t="shared" ca="1" si="16"/>
        <v>0</v>
      </c>
      <c r="T77" s="114">
        <f t="shared" ca="1" si="11"/>
        <v>0</v>
      </c>
      <c r="U77" s="36">
        <v>42987</v>
      </c>
      <c r="V77" s="37" t="s">
        <v>16</v>
      </c>
      <c r="W77" s="113"/>
      <c r="X77" s="115"/>
      <c r="Y77" s="36">
        <v>42987</v>
      </c>
      <c r="Z77" s="37" t="s">
        <v>16</v>
      </c>
      <c r="AA77" s="112">
        <f>IF(X77=0,0,(Feuil1!$C$38*Feuil2!K77)+(Feuil1!$D$38*Feuil2!L77)+(Feuil1!$E$38*Feuil2!Q77))</f>
        <v>0</v>
      </c>
      <c r="AB77" s="113">
        <f t="shared" ca="1" si="17"/>
        <v>0</v>
      </c>
      <c r="AC77" s="114"/>
    </row>
    <row r="78" spans="1:29" ht="20.100000000000001" customHeight="1" thickBot="1" x14ac:dyDescent="0.3">
      <c r="A78" s="36">
        <v>42988</v>
      </c>
      <c r="B78" s="36" t="s">
        <v>38</v>
      </c>
      <c r="C78" s="37" t="s">
        <v>17</v>
      </c>
      <c r="D78" s="36" t="s">
        <v>33</v>
      </c>
      <c r="E78" s="36" t="s">
        <v>33</v>
      </c>
      <c r="F78" s="36" t="s">
        <v>33</v>
      </c>
      <c r="G78" s="36" t="s">
        <v>33</v>
      </c>
      <c r="H78" s="36" t="s">
        <v>33</v>
      </c>
      <c r="I78" s="36" t="s">
        <v>33</v>
      </c>
      <c r="J78" s="111">
        <f t="shared" si="12"/>
        <v>6</v>
      </c>
      <c r="K78" s="111">
        <f t="shared" si="13"/>
        <v>0</v>
      </c>
      <c r="L78" s="111">
        <f t="shared" si="14"/>
        <v>0</v>
      </c>
      <c r="M78" s="111">
        <f t="shared" si="15"/>
        <v>0</v>
      </c>
      <c r="N78" s="112">
        <f>(Feuil1!$B$25)*J78</f>
        <v>0</v>
      </c>
      <c r="O78" s="112">
        <f ca="1">(Feuil1!$C$25)*K78</f>
        <v>0</v>
      </c>
      <c r="P78" s="112">
        <f ca="1">(Feuil1!$D$25)*L78</f>
        <v>0</v>
      </c>
      <c r="Q78" s="112">
        <f ca="1">(Feuil1!$E$25)*M78</f>
        <v>0</v>
      </c>
      <c r="R78" s="112">
        <f t="shared" ca="1" si="10"/>
        <v>0</v>
      </c>
      <c r="S78" s="113">
        <f t="shared" ca="1" si="16"/>
        <v>0</v>
      </c>
      <c r="T78" s="114">
        <f t="shared" ca="1" si="11"/>
        <v>0</v>
      </c>
      <c r="U78" s="36">
        <v>42988</v>
      </c>
      <c r="V78" s="37" t="s">
        <v>17</v>
      </c>
      <c r="W78" s="113"/>
      <c r="X78" s="115"/>
      <c r="Y78" s="36">
        <v>42988</v>
      </c>
      <c r="Z78" s="37" t="s">
        <v>17</v>
      </c>
      <c r="AA78" s="112">
        <f>IF(X78=0,0,(Feuil1!$C$38*Feuil2!K78)+(Feuil1!$D$38*Feuil2!L78)+(Feuil1!$E$38*Feuil2!Q78))</f>
        <v>0</v>
      </c>
      <c r="AB78" s="113">
        <f t="shared" ca="1" si="17"/>
        <v>0</v>
      </c>
      <c r="AC78" s="114"/>
    </row>
    <row r="79" spans="1:29" ht="20.100000000000001" customHeight="1" thickBot="1" x14ac:dyDescent="0.3">
      <c r="A79" s="34">
        <v>42989</v>
      </c>
      <c r="B79" s="34" t="s">
        <v>37</v>
      </c>
      <c r="C79" s="35" t="s">
        <v>18</v>
      </c>
      <c r="D79" s="34" t="s">
        <v>30</v>
      </c>
      <c r="E79" s="34" t="s">
        <v>30</v>
      </c>
      <c r="F79" s="34" t="s">
        <v>30</v>
      </c>
      <c r="G79" s="34" t="s">
        <v>30</v>
      </c>
      <c r="H79" s="34" t="s">
        <v>30</v>
      </c>
      <c r="I79" s="34" t="s">
        <v>30</v>
      </c>
      <c r="J79" s="58">
        <f t="shared" si="12"/>
        <v>0</v>
      </c>
      <c r="K79" s="58">
        <f t="shared" si="13"/>
        <v>0</v>
      </c>
      <c r="L79" s="58">
        <f t="shared" si="14"/>
        <v>6</v>
      </c>
      <c r="M79" s="58">
        <f t="shared" si="15"/>
        <v>0</v>
      </c>
      <c r="N79" s="67">
        <f>(Feuil1!$B$25)*J79</f>
        <v>0</v>
      </c>
      <c r="O79" s="67">
        <f ca="1">(Feuil1!$C$25)*K79</f>
        <v>0</v>
      </c>
      <c r="P79" s="67">
        <f ca="1">(Feuil1!$D$25)*L79</f>
        <v>1.8125000000000002</v>
      </c>
      <c r="Q79" s="67">
        <f ca="1">(Feuil1!$E$25)*M79</f>
        <v>0</v>
      </c>
      <c r="R79" s="67">
        <f t="shared" ca="1" si="10"/>
        <v>1.8125000000000002</v>
      </c>
      <c r="S79" s="62">
        <f t="shared" ca="1" si="16"/>
        <v>43.500000000000007</v>
      </c>
      <c r="T79" s="60">
        <f t="shared" ca="1" si="11"/>
        <v>0.30208333333333337</v>
      </c>
      <c r="U79" s="103">
        <v>42989</v>
      </c>
      <c r="V79" s="104" t="s">
        <v>18</v>
      </c>
      <c r="W79" s="108"/>
      <c r="X79" s="110"/>
      <c r="Y79" s="103">
        <v>42989</v>
      </c>
      <c r="Z79" s="104" t="s">
        <v>18</v>
      </c>
      <c r="AA79" s="68">
        <f>IF(X79=0,0,(Feuil1!$C$38*Feuil2!K79)+(Feuil1!$D$38*Feuil2!L79)+(Feuil1!$E$38*Feuil2!Q79))</f>
        <v>0</v>
      </c>
      <c r="AB79" s="62">
        <f t="shared" ca="1" si="17"/>
        <v>0</v>
      </c>
      <c r="AC79" s="64"/>
    </row>
    <row r="80" spans="1:29" ht="20.100000000000001" customHeight="1" thickBot="1" x14ac:dyDescent="0.3">
      <c r="A80" s="34">
        <v>42990</v>
      </c>
      <c r="B80" s="34" t="s">
        <v>37</v>
      </c>
      <c r="C80" s="35" t="s">
        <v>19</v>
      </c>
      <c r="D80" s="34" t="s">
        <v>30</v>
      </c>
      <c r="E80" s="34" t="s">
        <v>30</v>
      </c>
      <c r="F80" s="34" t="s">
        <v>30</v>
      </c>
      <c r="G80" s="34" t="s">
        <v>30</v>
      </c>
      <c r="H80" s="34" t="s">
        <v>30</v>
      </c>
      <c r="I80" s="34" t="s">
        <v>30</v>
      </c>
      <c r="J80" s="58">
        <f t="shared" si="12"/>
        <v>0</v>
      </c>
      <c r="K80" s="58">
        <f t="shared" si="13"/>
        <v>0</v>
      </c>
      <c r="L80" s="58">
        <f t="shared" si="14"/>
        <v>6</v>
      </c>
      <c r="M80" s="58">
        <f t="shared" si="15"/>
        <v>0</v>
      </c>
      <c r="N80" s="67">
        <f>(Feuil1!$B$25)*J80</f>
        <v>0</v>
      </c>
      <c r="O80" s="67">
        <f ca="1">(Feuil1!$C$25)*K80</f>
        <v>0</v>
      </c>
      <c r="P80" s="67">
        <f ca="1">(Feuil1!$D$25)*L80</f>
        <v>1.8125000000000002</v>
      </c>
      <c r="Q80" s="67">
        <f ca="1">(Feuil1!$E$25)*M80</f>
        <v>0</v>
      </c>
      <c r="R80" s="67">
        <f t="shared" ca="1" si="10"/>
        <v>1.8125000000000002</v>
      </c>
      <c r="S80" s="62">
        <f t="shared" ca="1" si="16"/>
        <v>43.500000000000007</v>
      </c>
      <c r="T80" s="60">
        <f t="shared" ca="1" si="11"/>
        <v>0.30208333333333337</v>
      </c>
      <c r="U80" s="103">
        <v>42990</v>
      </c>
      <c r="V80" s="104" t="s">
        <v>19</v>
      </c>
      <c r="W80" s="108"/>
      <c r="X80" s="110"/>
      <c r="Y80" s="103">
        <v>42990</v>
      </c>
      <c r="Z80" s="104" t="s">
        <v>19</v>
      </c>
      <c r="AA80" s="68">
        <f>IF(X80=0,0,(Feuil1!$C$38*Feuil2!K80)+(Feuil1!$D$38*Feuil2!L80)+(Feuil1!$E$38*Feuil2!Q80))</f>
        <v>0</v>
      </c>
      <c r="AB80" s="62">
        <f t="shared" ca="1" si="17"/>
        <v>0</v>
      </c>
      <c r="AC80" s="64"/>
    </row>
    <row r="81" spans="1:29" ht="20.100000000000001" customHeight="1" thickBot="1" x14ac:dyDescent="0.3">
      <c r="A81" s="34">
        <v>42991</v>
      </c>
      <c r="B81" s="34" t="s">
        <v>37</v>
      </c>
      <c r="C81" s="35" t="s">
        <v>20</v>
      </c>
      <c r="D81" s="34" t="s">
        <v>30</v>
      </c>
      <c r="E81" s="34" t="s">
        <v>30</v>
      </c>
      <c r="F81" s="34" t="s">
        <v>30</v>
      </c>
      <c r="G81" s="34" t="s">
        <v>30</v>
      </c>
      <c r="H81" s="34" t="s">
        <v>30</v>
      </c>
      <c r="I81" s="34" t="s">
        <v>30</v>
      </c>
      <c r="J81" s="58">
        <f t="shared" si="12"/>
        <v>0</v>
      </c>
      <c r="K81" s="58">
        <f t="shared" si="13"/>
        <v>0</v>
      </c>
      <c r="L81" s="58">
        <f t="shared" si="14"/>
        <v>6</v>
      </c>
      <c r="M81" s="58">
        <f t="shared" si="15"/>
        <v>0</v>
      </c>
      <c r="N81" s="67">
        <f>(Feuil1!$B$25)*J81</f>
        <v>0</v>
      </c>
      <c r="O81" s="67">
        <f ca="1">(Feuil1!$C$25)*K81</f>
        <v>0</v>
      </c>
      <c r="P81" s="67">
        <f ca="1">(Feuil1!$D$25)*L81</f>
        <v>1.8125000000000002</v>
      </c>
      <c r="Q81" s="67">
        <f ca="1">(Feuil1!$E$25)*M81</f>
        <v>0</v>
      </c>
      <c r="R81" s="67">
        <f t="shared" ca="1" si="10"/>
        <v>1.8125000000000002</v>
      </c>
      <c r="S81" s="62">
        <f t="shared" ca="1" si="16"/>
        <v>43.500000000000007</v>
      </c>
      <c r="T81" s="60">
        <f t="shared" ca="1" si="11"/>
        <v>0.30208333333333337</v>
      </c>
      <c r="U81" s="103">
        <v>42991</v>
      </c>
      <c r="V81" s="104" t="s">
        <v>20</v>
      </c>
      <c r="W81" s="108"/>
      <c r="X81" s="110"/>
      <c r="Y81" s="103">
        <v>42991</v>
      </c>
      <c r="Z81" s="104" t="s">
        <v>20</v>
      </c>
      <c r="AA81" s="68">
        <f>IF(X81=0,0,(Feuil1!$C$38*Feuil2!K81)+(Feuil1!$D$38*Feuil2!L81)+(Feuil1!$E$38*Feuil2!Q81))</f>
        <v>0</v>
      </c>
      <c r="AB81" s="62">
        <f t="shared" ca="1" si="17"/>
        <v>0</v>
      </c>
      <c r="AC81" s="64"/>
    </row>
    <row r="82" spans="1:29" ht="20.100000000000001" customHeight="1" thickBot="1" x14ac:dyDescent="0.3">
      <c r="A82" s="34">
        <v>42992</v>
      </c>
      <c r="B82" s="34" t="s">
        <v>37</v>
      </c>
      <c r="C82" s="35" t="s">
        <v>14</v>
      </c>
      <c r="D82" s="34" t="s">
        <v>33</v>
      </c>
      <c r="E82" s="34" t="s">
        <v>30</v>
      </c>
      <c r="F82" s="34" t="s">
        <v>30</v>
      </c>
      <c r="G82" s="34" t="s">
        <v>30</v>
      </c>
      <c r="H82" s="34" t="s">
        <v>30</v>
      </c>
      <c r="I82" s="34" t="s">
        <v>30</v>
      </c>
      <c r="J82" s="58">
        <f t="shared" si="12"/>
        <v>1</v>
      </c>
      <c r="K82" s="58">
        <f t="shared" si="13"/>
        <v>0</v>
      </c>
      <c r="L82" s="58">
        <f t="shared" si="14"/>
        <v>5</v>
      </c>
      <c r="M82" s="58">
        <f t="shared" si="15"/>
        <v>0</v>
      </c>
      <c r="N82" s="67">
        <f>(Feuil1!$B$25)*J82</f>
        <v>0</v>
      </c>
      <c r="O82" s="67">
        <f ca="1">(Feuil1!$C$25)*K82</f>
        <v>0</v>
      </c>
      <c r="P82" s="67">
        <f ca="1">(Feuil1!$D$25)*L82</f>
        <v>1.510416666666667</v>
      </c>
      <c r="Q82" s="67">
        <f ca="1">(Feuil1!$E$25)*M82</f>
        <v>0</v>
      </c>
      <c r="R82" s="67">
        <f t="shared" ca="1" si="10"/>
        <v>1.510416666666667</v>
      </c>
      <c r="S82" s="62">
        <f t="shared" ca="1" si="16"/>
        <v>36.250000000000007</v>
      </c>
      <c r="T82" s="60">
        <f t="shared" ca="1" si="11"/>
        <v>0.30208333333333343</v>
      </c>
      <c r="U82" s="103">
        <v>42992</v>
      </c>
      <c r="V82" s="104" t="s">
        <v>14</v>
      </c>
      <c r="W82" s="108"/>
      <c r="X82" s="110"/>
      <c r="Y82" s="103">
        <v>42992</v>
      </c>
      <c r="Z82" s="104" t="s">
        <v>14</v>
      </c>
      <c r="AA82" s="68">
        <f>IF(X82=0,0,(Feuil1!$C$38*Feuil2!K82)+(Feuil1!$D$38*Feuil2!L82)+(Feuil1!$E$38*Feuil2!Q82))</f>
        <v>0</v>
      </c>
      <c r="AB82" s="62">
        <f t="shared" ca="1" si="17"/>
        <v>0</v>
      </c>
      <c r="AC82" s="64"/>
    </row>
    <row r="83" spans="1:29" ht="20.100000000000001" customHeight="1" thickBot="1" x14ac:dyDescent="0.3">
      <c r="A83" s="34">
        <v>42993</v>
      </c>
      <c r="B83" s="34" t="s">
        <v>37</v>
      </c>
      <c r="C83" s="35" t="s">
        <v>15</v>
      </c>
      <c r="D83" s="34" t="s">
        <v>31</v>
      </c>
      <c r="E83" s="34" t="s">
        <v>31</v>
      </c>
      <c r="F83" s="34" t="s">
        <v>31</v>
      </c>
      <c r="G83" s="34" t="s">
        <v>31</v>
      </c>
      <c r="H83" s="34" t="s">
        <v>31</v>
      </c>
      <c r="I83" s="34" t="s">
        <v>31</v>
      </c>
      <c r="J83" s="58">
        <f t="shared" si="12"/>
        <v>0</v>
      </c>
      <c r="K83" s="58">
        <f t="shared" si="13"/>
        <v>0</v>
      </c>
      <c r="L83" s="58">
        <f t="shared" si="14"/>
        <v>0</v>
      </c>
      <c r="M83" s="58">
        <f t="shared" si="15"/>
        <v>6</v>
      </c>
      <c r="N83" s="67">
        <f>(Feuil1!$B$25)*J83</f>
        <v>0</v>
      </c>
      <c r="O83" s="67">
        <f ca="1">(Feuil1!$C$25)*K83</f>
        <v>0</v>
      </c>
      <c r="P83" s="67">
        <f ca="1">(Feuil1!$D$25)*L83</f>
        <v>0</v>
      </c>
      <c r="Q83" s="67">
        <f ca="1">(Feuil1!$E$25)*M83</f>
        <v>1.5624999999999998</v>
      </c>
      <c r="R83" s="67">
        <f t="shared" ca="1" si="10"/>
        <v>1.5624999999999998</v>
      </c>
      <c r="S83" s="62">
        <f t="shared" ca="1" si="16"/>
        <v>37.499999999999993</v>
      </c>
      <c r="T83" s="60">
        <f t="shared" ca="1" si="11"/>
        <v>0.26041666666666663</v>
      </c>
      <c r="U83" s="103">
        <v>42993</v>
      </c>
      <c r="V83" s="104" t="s">
        <v>15</v>
      </c>
      <c r="W83" s="108"/>
      <c r="X83" s="110"/>
      <c r="Y83" s="103">
        <v>42993</v>
      </c>
      <c r="Z83" s="104" t="s">
        <v>15</v>
      </c>
      <c r="AA83" s="68">
        <f>IF(X83=0,0,(Feuil1!$C$38*Feuil2!K83)+(Feuil1!$D$38*Feuil2!L83)+(Feuil1!$E$38*Feuil2!Q83))</f>
        <v>0</v>
      </c>
      <c r="AB83" s="62">
        <f t="shared" ca="1" si="17"/>
        <v>0</v>
      </c>
      <c r="AC83" s="64"/>
    </row>
    <row r="84" spans="1:29" ht="20.100000000000001" customHeight="1" thickBot="1" x14ac:dyDescent="0.3">
      <c r="A84" s="36">
        <v>42994</v>
      </c>
      <c r="B84" s="36" t="s">
        <v>38</v>
      </c>
      <c r="C84" s="37" t="s">
        <v>16</v>
      </c>
      <c r="D84" s="36" t="s">
        <v>33</v>
      </c>
      <c r="E84" s="36" t="s">
        <v>33</v>
      </c>
      <c r="F84" s="36" t="s">
        <v>33</v>
      </c>
      <c r="G84" s="36" t="s">
        <v>33</v>
      </c>
      <c r="H84" s="36" t="s">
        <v>33</v>
      </c>
      <c r="I84" s="36" t="s">
        <v>33</v>
      </c>
      <c r="J84" s="111">
        <f t="shared" si="12"/>
        <v>6</v>
      </c>
      <c r="K84" s="111">
        <f t="shared" si="13"/>
        <v>0</v>
      </c>
      <c r="L84" s="111">
        <f t="shared" si="14"/>
        <v>0</v>
      </c>
      <c r="M84" s="111">
        <f t="shared" si="15"/>
        <v>0</v>
      </c>
      <c r="N84" s="112">
        <f>(Feuil1!$B$25)*J84</f>
        <v>0</v>
      </c>
      <c r="O84" s="112">
        <f ca="1">(Feuil1!$C$25)*K84</f>
        <v>0</v>
      </c>
      <c r="P84" s="112">
        <f ca="1">(Feuil1!$D$25)*L84</f>
        <v>0</v>
      </c>
      <c r="Q84" s="112">
        <f ca="1">(Feuil1!$E$25)*M84</f>
        <v>0</v>
      </c>
      <c r="R84" s="112">
        <f t="shared" ca="1" si="10"/>
        <v>0</v>
      </c>
      <c r="S84" s="113">
        <f t="shared" ca="1" si="16"/>
        <v>0</v>
      </c>
      <c r="T84" s="114">
        <f t="shared" ca="1" si="11"/>
        <v>0</v>
      </c>
      <c r="U84" s="36">
        <v>42994</v>
      </c>
      <c r="V84" s="37" t="s">
        <v>16</v>
      </c>
      <c r="W84" s="113"/>
      <c r="X84" s="115"/>
      <c r="Y84" s="36">
        <v>42994</v>
      </c>
      <c r="Z84" s="37" t="s">
        <v>16</v>
      </c>
      <c r="AA84" s="112">
        <f>IF(X84=0,0,(Feuil1!$C$38*Feuil2!K84)+(Feuil1!$D$38*Feuil2!L84)+(Feuil1!$E$38*Feuil2!Q84))</f>
        <v>0</v>
      </c>
      <c r="AB84" s="113">
        <f t="shared" ca="1" si="17"/>
        <v>0</v>
      </c>
      <c r="AC84" s="114"/>
    </row>
    <row r="85" spans="1:29" ht="20.100000000000001" customHeight="1" thickBot="1" x14ac:dyDescent="0.3">
      <c r="A85" s="36">
        <v>42995</v>
      </c>
      <c r="B85" s="36" t="s">
        <v>38</v>
      </c>
      <c r="C85" s="37" t="s">
        <v>17</v>
      </c>
      <c r="D85" s="36" t="s">
        <v>33</v>
      </c>
      <c r="E85" s="36" t="s">
        <v>33</v>
      </c>
      <c r="F85" s="36" t="s">
        <v>33</v>
      </c>
      <c r="G85" s="36" t="s">
        <v>33</v>
      </c>
      <c r="H85" s="36" t="s">
        <v>33</v>
      </c>
      <c r="I85" s="36" t="s">
        <v>33</v>
      </c>
      <c r="J85" s="111">
        <f t="shared" si="12"/>
        <v>6</v>
      </c>
      <c r="K85" s="111">
        <f t="shared" si="13"/>
        <v>0</v>
      </c>
      <c r="L85" s="111">
        <f t="shared" si="14"/>
        <v>0</v>
      </c>
      <c r="M85" s="111">
        <f t="shared" si="15"/>
        <v>0</v>
      </c>
      <c r="N85" s="112">
        <f>(Feuil1!$B$25)*J85</f>
        <v>0</v>
      </c>
      <c r="O85" s="112">
        <f ca="1">(Feuil1!$C$25)*K85</f>
        <v>0</v>
      </c>
      <c r="P85" s="112">
        <f ca="1">(Feuil1!$D$25)*L85</f>
        <v>0</v>
      </c>
      <c r="Q85" s="112">
        <f ca="1">(Feuil1!$E$25)*M85</f>
        <v>0</v>
      </c>
      <c r="R85" s="112">
        <f t="shared" ca="1" si="10"/>
        <v>0</v>
      </c>
      <c r="S85" s="113">
        <f t="shared" ca="1" si="16"/>
        <v>0</v>
      </c>
      <c r="T85" s="114">
        <f t="shared" ca="1" si="11"/>
        <v>0</v>
      </c>
      <c r="U85" s="36">
        <v>42995</v>
      </c>
      <c r="V85" s="37" t="s">
        <v>17</v>
      </c>
      <c r="W85" s="113"/>
      <c r="X85" s="115"/>
      <c r="Y85" s="36">
        <v>42995</v>
      </c>
      <c r="Z85" s="37" t="s">
        <v>17</v>
      </c>
      <c r="AA85" s="112">
        <f>IF(X85=0,0,(Feuil1!$C$38*Feuil2!K85)+(Feuil1!$D$38*Feuil2!L85)+(Feuil1!$E$38*Feuil2!Q85))</f>
        <v>0</v>
      </c>
      <c r="AB85" s="113">
        <f t="shared" ca="1" si="17"/>
        <v>0</v>
      </c>
      <c r="AC85" s="114"/>
    </row>
    <row r="86" spans="1:29" ht="20.100000000000001" customHeight="1" thickBot="1" x14ac:dyDescent="0.3">
      <c r="A86" s="34">
        <v>42996</v>
      </c>
      <c r="B86" s="34" t="s">
        <v>37</v>
      </c>
      <c r="C86" s="35" t="s">
        <v>18</v>
      </c>
      <c r="D86" s="34" t="s">
        <v>30</v>
      </c>
      <c r="E86" s="34" t="s">
        <v>30</v>
      </c>
      <c r="F86" s="34" t="s">
        <v>30</v>
      </c>
      <c r="G86" s="34" t="s">
        <v>30</v>
      </c>
      <c r="H86" s="34" t="s">
        <v>30</v>
      </c>
      <c r="I86" s="34" t="s">
        <v>30</v>
      </c>
      <c r="J86" s="58">
        <f t="shared" si="12"/>
        <v>0</v>
      </c>
      <c r="K86" s="58">
        <f t="shared" si="13"/>
        <v>0</v>
      </c>
      <c r="L86" s="58">
        <f t="shared" si="14"/>
        <v>6</v>
      </c>
      <c r="M86" s="58">
        <f t="shared" si="15"/>
        <v>0</v>
      </c>
      <c r="N86" s="67">
        <f>(Feuil1!$B$25)*J86</f>
        <v>0</v>
      </c>
      <c r="O86" s="67">
        <f ca="1">(Feuil1!$C$25)*K86</f>
        <v>0</v>
      </c>
      <c r="P86" s="67">
        <f ca="1">(Feuil1!$D$25)*L86</f>
        <v>1.8125000000000002</v>
      </c>
      <c r="Q86" s="67">
        <f ca="1">(Feuil1!$E$25)*M86</f>
        <v>0</v>
      </c>
      <c r="R86" s="67">
        <f t="shared" ca="1" si="10"/>
        <v>1.8125000000000002</v>
      </c>
      <c r="S86" s="62">
        <f t="shared" ca="1" si="16"/>
        <v>43.500000000000007</v>
      </c>
      <c r="T86" s="60">
        <f t="shared" ca="1" si="11"/>
        <v>0.30208333333333337</v>
      </c>
      <c r="U86" s="103">
        <v>42996</v>
      </c>
      <c r="V86" s="104" t="s">
        <v>18</v>
      </c>
      <c r="W86" s="108"/>
      <c r="X86" s="110"/>
      <c r="Y86" s="103">
        <v>42996</v>
      </c>
      <c r="Z86" s="104" t="s">
        <v>18</v>
      </c>
      <c r="AA86" s="68">
        <f>IF(X86=0,0,(Feuil1!$C$38*Feuil2!K86)+(Feuil1!$D$38*Feuil2!L86)+(Feuil1!$E$38*Feuil2!Q86))</f>
        <v>0</v>
      </c>
      <c r="AB86" s="62">
        <f t="shared" ca="1" si="17"/>
        <v>0</v>
      </c>
      <c r="AC86" s="64"/>
    </row>
    <row r="87" spans="1:29" ht="20.100000000000001" customHeight="1" thickBot="1" x14ac:dyDescent="0.3">
      <c r="A87" s="34">
        <v>42997</v>
      </c>
      <c r="B87" s="34" t="s">
        <v>37</v>
      </c>
      <c r="C87" s="35" t="s">
        <v>19</v>
      </c>
      <c r="D87" s="34" t="s">
        <v>30</v>
      </c>
      <c r="E87" s="34" t="s">
        <v>30</v>
      </c>
      <c r="F87" s="34" t="s">
        <v>30</v>
      </c>
      <c r="G87" s="34" t="s">
        <v>30</v>
      </c>
      <c r="H87" s="34" t="s">
        <v>30</v>
      </c>
      <c r="I87" s="34" t="s">
        <v>30</v>
      </c>
      <c r="J87" s="58">
        <f t="shared" si="12"/>
        <v>0</v>
      </c>
      <c r="K87" s="58">
        <f t="shared" si="13"/>
        <v>0</v>
      </c>
      <c r="L87" s="58">
        <f t="shared" si="14"/>
        <v>6</v>
      </c>
      <c r="M87" s="58">
        <f t="shared" si="15"/>
        <v>0</v>
      </c>
      <c r="N87" s="67">
        <f>(Feuil1!$B$25)*J87</f>
        <v>0</v>
      </c>
      <c r="O87" s="67">
        <f ca="1">(Feuil1!$C$25)*K87</f>
        <v>0</v>
      </c>
      <c r="P87" s="67">
        <f ca="1">(Feuil1!$D$25)*L87</f>
        <v>1.8125000000000002</v>
      </c>
      <c r="Q87" s="67">
        <f ca="1">(Feuil1!$E$25)*M87</f>
        <v>0</v>
      </c>
      <c r="R87" s="67">
        <f t="shared" ca="1" si="10"/>
        <v>1.8125000000000002</v>
      </c>
      <c r="S87" s="62">
        <f t="shared" ca="1" si="16"/>
        <v>43.500000000000007</v>
      </c>
      <c r="T87" s="60">
        <f t="shared" ca="1" si="11"/>
        <v>0.30208333333333337</v>
      </c>
      <c r="U87" s="103">
        <v>42997</v>
      </c>
      <c r="V87" s="104" t="s">
        <v>19</v>
      </c>
      <c r="W87" s="108"/>
      <c r="X87" s="110"/>
      <c r="Y87" s="103">
        <v>42997</v>
      </c>
      <c r="Z87" s="104" t="s">
        <v>19</v>
      </c>
      <c r="AA87" s="68">
        <f>IF(X87=0,0,(Feuil1!$C$38*Feuil2!K87)+(Feuil1!$D$38*Feuil2!L87)+(Feuil1!$E$38*Feuil2!Q87))</f>
        <v>0</v>
      </c>
      <c r="AB87" s="62">
        <f t="shared" ca="1" si="17"/>
        <v>0</v>
      </c>
      <c r="AC87" s="64"/>
    </row>
    <row r="88" spans="1:29" ht="20.100000000000001" customHeight="1" thickBot="1" x14ac:dyDescent="0.3">
      <c r="A88" s="34">
        <v>42998</v>
      </c>
      <c r="B88" s="34" t="s">
        <v>37</v>
      </c>
      <c r="C88" s="35" t="s">
        <v>20</v>
      </c>
      <c r="D88" s="34" t="s">
        <v>30</v>
      </c>
      <c r="E88" s="34" t="s">
        <v>30</v>
      </c>
      <c r="F88" s="34" t="s">
        <v>30</v>
      </c>
      <c r="G88" s="34" t="s">
        <v>30</v>
      </c>
      <c r="H88" s="34" t="s">
        <v>30</v>
      </c>
      <c r="I88" s="34" t="s">
        <v>30</v>
      </c>
      <c r="J88" s="58">
        <f t="shared" si="12"/>
        <v>0</v>
      </c>
      <c r="K88" s="58">
        <f t="shared" si="13"/>
        <v>0</v>
      </c>
      <c r="L88" s="58">
        <f t="shared" si="14"/>
        <v>6</v>
      </c>
      <c r="M88" s="58">
        <f t="shared" si="15"/>
        <v>0</v>
      </c>
      <c r="N88" s="67">
        <f>(Feuil1!$B$25)*J88</f>
        <v>0</v>
      </c>
      <c r="O88" s="67">
        <f ca="1">(Feuil1!$C$25)*K88</f>
        <v>0</v>
      </c>
      <c r="P88" s="67">
        <f ca="1">(Feuil1!$D$25)*L88</f>
        <v>1.8125000000000002</v>
      </c>
      <c r="Q88" s="67">
        <f ca="1">(Feuil1!$E$25)*M88</f>
        <v>0</v>
      </c>
      <c r="R88" s="67">
        <f t="shared" ca="1" si="10"/>
        <v>1.8125000000000002</v>
      </c>
      <c r="S88" s="62">
        <f t="shared" ca="1" si="16"/>
        <v>43.500000000000007</v>
      </c>
      <c r="T88" s="60">
        <f t="shared" ca="1" si="11"/>
        <v>0.30208333333333337</v>
      </c>
      <c r="U88" s="103">
        <v>42998</v>
      </c>
      <c r="V88" s="104" t="s">
        <v>20</v>
      </c>
      <c r="W88" s="108"/>
      <c r="X88" s="110"/>
      <c r="Y88" s="103">
        <v>42998</v>
      </c>
      <c r="Z88" s="104" t="s">
        <v>20</v>
      </c>
      <c r="AA88" s="68">
        <f>IF(X88=0,0,(Feuil1!$C$38*Feuil2!K88)+(Feuil1!$D$38*Feuil2!L88)+(Feuil1!$E$38*Feuil2!Q88))</f>
        <v>0</v>
      </c>
      <c r="AB88" s="62">
        <f t="shared" ca="1" si="17"/>
        <v>0</v>
      </c>
      <c r="AC88" s="64"/>
    </row>
    <row r="89" spans="1:29" ht="20.100000000000001" customHeight="1" thickBot="1" x14ac:dyDescent="0.3">
      <c r="A89" s="34">
        <v>42999</v>
      </c>
      <c r="B89" s="34" t="s">
        <v>37</v>
      </c>
      <c r="C89" s="35" t="s">
        <v>14</v>
      </c>
      <c r="D89" s="34" t="s">
        <v>33</v>
      </c>
      <c r="E89" s="34" t="s">
        <v>30</v>
      </c>
      <c r="F89" s="34" t="s">
        <v>30</v>
      </c>
      <c r="G89" s="34" t="s">
        <v>30</v>
      </c>
      <c r="H89" s="34" t="s">
        <v>30</v>
      </c>
      <c r="I89" s="34" t="s">
        <v>30</v>
      </c>
      <c r="J89" s="58">
        <f t="shared" si="12"/>
        <v>1</v>
      </c>
      <c r="K89" s="58">
        <f t="shared" si="13"/>
        <v>0</v>
      </c>
      <c r="L89" s="58">
        <f t="shared" si="14"/>
        <v>5</v>
      </c>
      <c r="M89" s="58">
        <f t="shared" si="15"/>
        <v>0</v>
      </c>
      <c r="N89" s="67">
        <f>(Feuil1!$B$25)*J89</f>
        <v>0</v>
      </c>
      <c r="O89" s="67">
        <f ca="1">(Feuil1!$C$25)*K89</f>
        <v>0</v>
      </c>
      <c r="P89" s="67">
        <f ca="1">(Feuil1!$D$25)*L89</f>
        <v>1.510416666666667</v>
      </c>
      <c r="Q89" s="67">
        <f ca="1">(Feuil1!$E$25)*M89</f>
        <v>0</v>
      </c>
      <c r="R89" s="67">
        <f t="shared" ca="1" si="10"/>
        <v>1.510416666666667</v>
      </c>
      <c r="S89" s="62">
        <f t="shared" ca="1" si="16"/>
        <v>36.250000000000007</v>
      </c>
      <c r="T89" s="60">
        <f t="shared" ca="1" si="11"/>
        <v>0.30208333333333343</v>
      </c>
      <c r="U89" s="103">
        <v>42999</v>
      </c>
      <c r="V89" s="104" t="s">
        <v>14</v>
      </c>
      <c r="W89" s="108"/>
      <c r="X89" s="110"/>
      <c r="Y89" s="103">
        <v>42999</v>
      </c>
      <c r="Z89" s="104" t="s">
        <v>14</v>
      </c>
      <c r="AA89" s="68">
        <f>IF(X89=0,0,(Feuil1!$C$38*Feuil2!K89)+(Feuil1!$D$38*Feuil2!L89)+(Feuil1!$E$38*Feuil2!Q89))</f>
        <v>0</v>
      </c>
      <c r="AB89" s="62">
        <f t="shared" ca="1" si="17"/>
        <v>0</v>
      </c>
      <c r="AC89" s="64"/>
    </row>
    <row r="90" spans="1:29" ht="20.100000000000001" customHeight="1" thickBot="1" x14ac:dyDescent="0.3">
      <c r="A90" s="34">
        <v>43000</v>
      </c>
      <c r="B90" s="34" t="s">
        <v>37</v>
      </c>
      <c r="C90" s="35" t="s">
        <v>15</v>
      </c>
      <c r="D90" s="34" t="s">
        <v>31</v>
      </c>
      <c r="E90" s="34" t="s">
        <v>31</v>
      </c>
      <c r="F90" s="34" t="s">
        <v>31</v>
      </c>
      <c r="G90" s="34" t="s">
        <v>31</v>
      </c>
      <c r="H90" s="34" t="s">
        <v>31</v>
      </c>
      <c r="I90" s="34" t="s">
        <v>31</v>
      </c>
      <c r="J90" s="58">
        <f t="shared" si="12"/>
        <v>0</v>
      </c>
      <c r="K90" s="58">
        <f t="shared" si="13"/>
        <v>0</v>
      </c>
      <c r="L90" s="58">
        <f t="shared" si="14"/>
        <v>0</v>
      </c>
      <c r="M90" s="58">
        <f t="shared" si="15"/>
        <v>6</v>
      </c>
      <c r="N90" s="67">
        <f>(Feuil1!$B$25)*J90</f>
        <v>0</v>
      </c>
      <c r="O90" s="67">
        <f ca="1">(Feuil1!$C$25)*K90</f>
        <v>0</v>
      </c>
      <c r="P90" s="67">
        <f ca="1">(Feuil1!$D$25)*L90</f>
        <v>0</v>
      </c>
      <c r="Q90" s="67">
        <f ca="1">(Feuil1!$E$25)*M90</f>
        <v>1.5624999999999998</v>
      </c>
      <c r="R90" s="67">
        <f t="shared" ca="1" si="10"/>
        <v>1.5624999999999998</v>
      </c>
      <c r="S90" s="62">
        <f t="shared" ca="1" si="16"/>
        <v>37.499999999999993</v>
      </c>
      <c r="T90" s="60">
        <f t="shared" ca="1" si="11"/>
        <v>0.26041666666666663</v>
      </c>
      <c r="U90" s="103">
        <v>43000</v>
      </c>
      <c r="V90" s="104" t="s">
        <v>15</v>
      </c>
      <c r="W90" s="108"/>
      <c r="X90" s="110"/>
      <c r="Y90" s="103">
        <v>43000</v>
      </c>
      <c r="Z90" s="104" t="s">
        <v>15</v>
      </c>
      <c r="AA90" s="68">
        <f>IF(X90=0,0,(Feuil1!$C$38*Feuil2!K90)+(Feuil1!$D$38*Feuil2!L90)+(Feuil1!$E$38*Feuil2!Q90))</f>
        <v>0</v>
      </c>
      <c r="AB90" s="62">
        <f t="shared" ca="1" si="17"/>
        <v>0</v>
      </c>
      <c r="AC90" s="64"/>
    </row>
    <row r="91" spans="1:29" ht="20.100000000000001" customHeight="1" thickBot="1" x14ac:dyDescent="0.3">
      <c r="A91" s="36">
        <v>43001</v>
      </c>
      <c r="B91" s="36" t="s">
        <v>38</v>
      </c>
      <c r="C91" s="37" t="s">
        <v>16</v>
      </c>
      <c r="D91" s="36" t="s">
        <v>33</v>
      </c>
      <c r="E91" s="36" t="s">
        <v>33</v>
      </c>
      <c r="F91" s="36" t="s">
        <v>33</v>
      </c>
      <c r="G91" s="36" t="s">
        <v>33</v>
      </c>
      <c r="H91" s="36" t="s">
        <v>33</v>
      </c>
      <c r="I91" s="36" t="s">
        <v>33</v>
      </c>
      <c r="J91" s="111">
        <f t="shared" si="12"/>
        <v>6</v>
      </c>
      <c r="K91" s="111">
        <f t="shared" si="13"/>
        <v>0</v>
      </c>
      <c r="L91" s="111">
        <f t="shared" si="14"/>
        <v>0</v>
      </c>
      <c r="M91" s="111">
        <f t="shared" si="15"/>
        <v>0</v>
      </c>
      <c r="N91" s="112">
        <f>(Feuil1!$B$25)*J91</f>
        <v>0</v>
      </c>
      <c r="O91" s="112">
        <f ca="1">(Feuil1!$C$25)*K91</f>
        <v>0</v>
      </c>
      <c r="P91" s="112">
        <f ca="1">(Feuil1!$D$25)*L91</f>
        <v>0</v>
      </c>
      <c r="Q91" s="112">
        <f ca="1">(Feuil1!$E$25)*M91</f>
        <v>0</v>
      </c>
      <c r="R91" s="112">
        <f t="shared" ca="1" si="10"/>
        <v>0</v>
      </c>
      <c r="S91" s="113">
        <f t="shared" ca="1" si="16"/>
        <v>0</v>
      </c>
      <c r="T91" s="114">
        <f t="shared" ca="1" si="11"/>
        <v>0</v>
      </c>
      <c r="U91" s="36">
        <v>43001</v>
      </c>
      <c r="V91" s="37" t="s">
        <v>16</v>
      </c>
      <c r="W91" s="113"/>
      <c r="X91" s="115"/>
      <c r="Y91" s="36">
        <v>43001</v>
      </c>
      <c r="Z91" s="37" t="s">
        <v>16</v>
      </c>
      <c r="AA91" s="112">
        <f>IF(X91=0,0,(Feuil1!$C$38*Feuil2!K91)+(Feuil1!$D$38*Feuil2!L91)+(Feuil1!$E$38*Feuil2!Q91))</f>
        <v>0</v>
      </c>
      <c r="AB91" s="113">
        <f t="shared" ca="1" si="17"/>
        <v>0</v>
      </c>
      <c r="AC91" s="114"/>
    </row>
    <row r="92" spans="1:29" ht="20.100000000000001" customHeight="1" thickBot="1" x14ac:dyDescent="0.3">
      <c r="A92" s="36">
        <v>43002</v>
      </c>
      <c r="B92" s="36" t="s">
        <v>38</v>
      </c>
      <c r="C92" s="37" t="s">
        <v>17</v>
      </c>
      <c r="D92" s="36" t="s">
        <v>33</v>
      </c>
      <c r="E92" s="36" t="s">
        <v>33</v>
      </c>
      <c r="F92" s="36" t="s">
        <v>33</v>
      </c>
      <c r="G92" s="36" t="s">
        <v>33</v>
      </c>
      <c r="H92" s="36" t="s">
        <v>33</v>
      </c>
      <c r="I92" s="36" t="s">
        <v>33</v>
      </c>
      <c r="J92" s="111">
        <f t="shared" si="12"/>
        <v>6</v>
      </c>
      <c r="K92" s="111">
        <f t="shared" si="13"/>
        <v>0</v>
      </c>
      <c r="L92" s="111">
        <f t="shared" si="14"/>
        <v>0</v>
      </c>
      <c r="M92" s="111">
        <f t="shared" si="15"/>
        <v>0</v>
      </c>
      <c r="N92" s="112">
        <f>(Feuil1!$B$25)*J92</f>
        <v>0</v>
      </c>
      <c r="O92" s="112">
        <f ca="1">(Feuil1!$C$25)*K92</f>
        <v>0</v>
      </c>
      <c r="P92" s="112">
        <f ca="1">(Feuil1!$D$25)*L92</f>
        <v>0</v>
      </c>
      <c r="Q92" s="112">
        <f ca="1">(Feuil1!$E$25)*M92</f>
        <v>0</v>
      </c>
      <c r="R92" s="112">
        <f t="shared" ca="1" si="10"/>
        <v>0</v>
      </c>
      <c r="S92" s="113">
        <f t="shared" ca="1" si="16"/>
        <v>0</v>
      </c>
      <c r="T92" s="114">
        <f t="shared" ca="1" si="11"/>
        <v>0</v>
      </c>
      <c r="U92" s="36">
        <v>43002</v>
      </c>
      <c r="V92" s="37" t="s">
        <v>17</v>
      </c>
      <c r="W92" s="113"/>
      <c r="X92" s="115"/>
      <c r="Y92" s="36">
        <v>43002</v>
      </c>
      <c r="Z92" s="37" t="s">
        <v>17</v>
      </c>
      <c r="AA92" s="112">
        <f>IF(X92=0,0,(Feuil1!$C$38*Feuil2!K92)+(Feuil1!$D$38*Feuil2!L92)+(Feuil1!$E$38*Feuil2!Q92))</f>
        <v>0</v>
      </c>
      <c r="AB92" s="113">
        <f t="shared" ca="1" si="17"/>
        <v>0</v>
      </c>
      <c r="AC92" s="114"/>
    </row>
    <row r="93" spans="1:29" ht="20.100000000000001" customHeight="1" thickBot="1" x14ac:dyDescent="0.3">
      <c r="A93" s="34">
        <v>43003</v>
      </c>
      <c r="B93" s="34" t="s">
        <v>37</v>
      </c>
      <c r="C93" s="35" t="s">
        <v>18</v>
      </c>
      <c r="D93" s="34" t="s">
        <v>30</v>
      </c>
      <c r="E93" s="34" t="s">
        <v>30</v>
      </c>
      <c r="F93" s="34" t="s">
        <v>30</v>
      </c>
      <c r="G93" s="34" t="s">
        <v>30</v>
      </c>
      <c r="H93" s="34" t="s">
        <v>30</v>
      </c>
      <c r="I93" s="34" t="s">
        <v>30</v>
      </c>
      <c r="J93" s="58">
        <f t="shared" si="12"/>
        <v>0</v>
      </c>
      <c r="K93" s="58">
        <f t="shared" si="13"/>
        <v>0</v>
      </c>
      <c r="L93" s="58">
        <f t="shared" si="14"/>
        <v>6</v>
      </c>
      <c r="M93" s="58">
        <f t="shared" si="15"/>
        <v>0</v>
      </c>
      <c r="N93" s="67">
        <f>(Feuil1!$B$25)*J93</f>
        <v>0</v>
      </c>
      <c r="O93" s="67">
        <f ca="1">(Feuil1!$C$25)*K93</f>
        <v>0</v>
      </c>
      <c r="P93" s="67">
        <f ca="1">(Feuil1!$D$25)*L93</f>
        <v>1.8125000000000002</v>
      </c>
      <c r="Q93" s="67">
        <f ca="1">(Feuil1!$E$25)*M93</f>
        <v>0</v>
      </c>
      <c r="R93" s="67">
        <f t="shared" ca="1" si="10"/>
        <v>1.8125000000000002</v>
      </c>
      <c r="S93" s="62">
        <f t="shared" ca="1" si="16"/>
        <v>43.500000000000007</v>
      </c>
      <c r="T93" s="60">
        <f t="shared" ca="1" si="11"/>
        <v>0.30208333333333337</v>
      </c>
      <c r="U93" s="103">
        <v>43003</v>
      </c>
      <c r="V93" s="104" t="s">
        <v>18</v>
      </c>
      <c r="W93" s="108"/>
      <c r="X93" s="110"/>
      <c r="Y93" s="103">
        <v>43003</v>
      </c>
      <c r="Z93" s="104" t="s">
        <v>18</v>
      </c>
      <c r="AA93" s="68">
        <f>IF(X93=0,0,(Feuil1!$C$38*Feuil2!K93)+(Feuil1!$D$38*Feuil2!L93)+(Feuil1!$E$38*Feuil2!Q93))</f>
        <v>0</v>
      </c>
      <c r="AB93" s="62">
        <f t="shared" ca="1" si="17"/>
        <v>0</v>
      </c>
      <c r="AC93" s="64"/>
    </row>
    <row r="94" spans="1:29" ht="20.100000000000001" customHeight="1" thickBot="1" x14ac:dyDescent="0.3">
      <c r="A94" s="34">
        <v>43004</v>
      </c>
      <c r="B94" s="34" t="s">
        <v>37</v>
      </c>
      <c r="C94" s="35" t="s">
        <v>19</v>
      </c>
      <c r="D94" s="34" t="s">
        <v>30</v>
      </c>
      <c r="E94" s="34" t="s">
        <v>30</v>
      </c>
      <c r="F94" s="34" t="s">
        <v>30</v>
      </c>
      <c r="G94" s="34" t="s">
        <v>30</v>
      </c>
      <c r="H94" s="34" t="s">
        <v>30</v>
      </c>
      <c r="I94" s="34" t="s">
        <v>30</v>
      </c>
      <c r="J94" s="58">
        <f t="shared" si="12"/>
        <v>0</v>
      </c>
      <c r="K94" s="58">
        <f t="shared" si="13"/>
        <v>0</v>
      </c>
      <c r="L94" s="58">
        <f t="shared" si="14"/>
        <v>6</v>
      </c>
      <c r="M94" s="58">
        <f t="shared" si="15"/>
        <v>0</v>
      </c>
      <c r="N94" s="67">
        <f>(Feuil1!$B$25)*J94</f>
        <v>0</v>
      </c>
      <c r="O94" s="67">
        <f ca="1">(Feuil1!$C$25)*K94</f>
        <v>0</v>
      </c>
      <c r="P94" s="67">
        <f ca="1">(Feuil1!$D$25)*L94</f>
        <v>1.8125000000000002</v>
      </c>
      <c r="Q94" s="67">
        <f ca="1">(Feuil1!$E$25)*M94</f>
        <v>0</v>
      </c>
      <c r="R94" s="67">
        <f t="shared" ca="1" si="10"/>
        <v>1.8125000000000002</v>
      </c>
      <c r="S94" s="62">
        <f t="shared" ca="1" si="16"/>
        <v>43.500000000000007</v>
      </c>
      <c r="T94" s="60">
        <f t="shared" ca="1" si="11"/>
        <v>0.30208333333333337</v>
      </c>
      <c r="U94" s="103">
        <v>43004</v>
      </c>
      <c r="V94" s="104" t="s">
        <v>19</v>
      </c>
      <c r="W94" s="108"/>
      <c r="X94" s="110"/>
      <c r="Y94" s="103">
        <v>43004</v>
      </c>
      <c r="Z94" s="104" t="s">
        <v>19</v>
      </c>
      <c r="AA94" s="68">
        <f>IF(X94=0,0,(Feuil1!$C$38*Feuil2!K94)+(Feuil1!$D$38*Feuil2!L94)+(Feuil1!$E$38*Feuil2!Q94))</f>
        <v>0</v>
      </c>
      <c r="AB94" s="62">
        <f t="shared" ca="1" si="17"/>
        <v>0</v>
      </c>
      <c r="AC94" s="64"/>
    </row>
    <row r="95" spans="1:29" ht="20.100000000000001" customHeight="1" thickBot="1" x14ac:dyDescent="0.3">
      <c r="A95" s="34">
        <v>43005</v>
      </c>
      <c r="B95" s="34" t="s">
        <v>37</v>
      </c>
      <c r="C95" s="35" t="s">
        <v>20</v>
      </c>
      <c r="D95" s="34" t="s">
        <v>30</v>
      </c>
      <c r="E95" s="34" t="s">
        <v>30</v>
      </c>
      <c r="F95" s="34" t="s">
        <v>30</v>
      </c>
      <c r="G95" s="34" t="s">
        <v>30</v>
      </c>
      <c r="H95" s="34" t="s">
        <v>30</v>
      </c>
      <c r="I95" s="34" t="s">
        <v>30</v>
      </c>
      <c r="J95" s="58">
        <f t="shared" si="12"/>
        <v>0</v>
      </c>
      <c r="K95" s="58">
        <f t="shared" si="13"/>
        <v>0</v>
      </c>
      <c r="L95" s="58">
        <f t="shared" si="14"/>
        <v>6</v>
      </c>
      <c r="M95" s="58">
        <f t="shared" si="15"/>
        <v>0</v>
      </c>
      <c r="N95" s="67">
        <f>(Feuil1!$B$25)*J95</f>
        <v>0</v>
      </c>
      <c r="O95" s="67">
        <f ca="1">(Feuil1!$C$25)*K95</f>
        <v>0</v>
      </c>
      <c r="P95" s="67">
        <f ca="1">(Feuil1!$D$25)*L95</f>
        <v>1.8125000000000002</v>
      </c>
      <c r="Q95" s="67">
        <f ca="1">(Feuil1!$E$25)*M95</f>
        <v>0</v>
      </c>
      <c r="R95" s="67">
        <f t="shared" ca="1" si="10"/>
        <v>1.8125000000000002</v>
      </c>
      <c r="S95" s="62">
        <f t="shared" ca="1" si="16"/>
        <v>43.500000000000007</v>
      </c>
      <c r="T95" s="60">
        <f t="shared" ca="1" si="11"/>
        <v>0.30208333333333337</v>
      </c>
      <c r="U95" s="103">
        <v>43005</v>
      </c>
      <c r="V95" s="104" t="s">
        <v>20</v>
      </c>
      <c r="W95" s="108"/>
      <c r="X95" s="110"/>
      <c r="Y95" s="103">
        <v>43005</v>
      </c>
      <c r="Z95" s="104" t="s">
        <v>20</v>
      </c>
      <c r="AA95" s="68">
        <f>IF(X95=0,0,(Feuil1!$C$38*Feuil2!K95)+(Feuil1!$D$38*Feuil2!L95)+(Feuil1!$E$38*Feuil2!Q95))</f>
        <v>0</v>
      </c>
      <c r="AB95" s="62">
        <f t="shared" ca="1" si="17"/>
        <v>0</v>
      </c>
      <c r="AC95" s="64"/>
    </row>
    <row r="96" spans="1:29" ht="20.100000000000001" customHeight="1" thickBot="1" x14ac:dyDescent="0.3">
      <c r="A96" s="34">
        <v>43006</v>
      </c>
      <c r="B96" s="34" t="s">
        <v>37</v>
      </c>
      <c r="C96" s="35" t="s">
        <v>14</v>
      </c>
      <c r="D96" s="34" t="s">
        <v>33</v>
      </c>
      <c r="E96" s="34" t="s">
        <v>30</v>
      </c>
      <c r="F96" s="34" t="s">
        <v>30</v>
      </c>
      <c r="G96" s="34" t="s">
        <v>30</v>
      </c>
      <c r="H96" s="34" t="s">
        <v>30</v>
      </c>
      <c r="I96" s="34" t="s">
        <v>30</v>
      </c>
      <c r="J96" s="58">
        <f t="shared" si="12"/>
        <v>1</v>
      </c>
      <c r="K96" s="58">
        <f t="shared" si="13"/>
        <v>0</v>
      </c>
      <c r="L96" s="58">
        <f t="shared" si="14"/>
        <v>5</v>
      </c>
      <c r="M96" s="58">
        <f t="shared" si="15"/>
        <v>0</v>
      </c>
      <c r="N96" s="67">
        <f>(Feuil1!$B$25)*J96</f>
        <v>0</v>
      </c>
      <c r="O96" s="67">
        <f ca="1">(Feuil1!$C$25)*K96</f>
        <v>0</v>
      </c>
      <c r="P96" s="67">
        <f ca="1">(Feuil1!$D$25)*L96</f>
        <v>1.510416666666667</v>
      </c>
      <c r="Q96" s="67">
        <f ca="1">(Feuil1!$E$25)*M96</f>
        <v>0</v>
      </c>
      <c r="R96" s="67">
        <f t="shared" ca="1" si="10"/>
        <v>1.510416666666667</v>
      </c>
      <c r="S96" s="62">
        <f t="shared" ca="1" si="16"/>
        <v>36.250000000000007</v>
      </c>
      <c r="T96" s="60">
        <f t="shared" ca="1" si="11"/>
        <v>0.30208333333333343</v>
      </c>
      <c r="U96" s="103">
        <v>43006</v>
      </c>
      <c r="V96" s="104" t="s">
        <v>14</v>
      </c>
      <c r="W96" s="108"/>
      <c r="X96" s="110"/>
      <c r="Y96" s="103">
        <v>43006</v>
      </c>
      <c r="Z96" s="104" t="s">
        <v>14</v>
      </c>
      <c r="AA96" s="68">
        <f>IF(X96=0,0,(Feuil1!$C$38*Feuil2!K96)+(Feuil1!$D$38*Feuil2!L96)+(Feuil1!$E$38*Feuil2!Q96))</f>
        <v>0</v>
      </c>
      <c r="AB96" s="62">
        <f t="shared" ca="1" si="17"/>
        <v>0</v>
      </c>
      <c r="AC96" s="64"/>
    </row>
    <row r="97" spans="1:29" ht="20.100000000000001" customHeight="1" thickBot="1" x14ac:dyDescent="0.3">
      <c r="A97" s="34">
        <v>43007</v>
      </c>
      <c r="B97" s="34" t="s">
        <v>37</v>
      </c>
      <c r="C97" s="35" t="s">
        <v>15</v>
      </c>
      <c r="D97" s="34" t="s">
        <v>31</v>
      </c>
      <c r="E97" s="34" t="s">
        <v>31</v>
      </c>
      <c r="F97" s="34" t="s">
        <v>31</v>
      </c>
      <c r="G97" s="34" t="s">
        <v>31</v>
      </c>
      <c r="H97" s="34" t="s">
        <v>31</v>
      </c>
      <c r="I97" s="34" t="s">
        <v>31</v>
      </c>
      <c r="J97" s="58">
        <f t="shared" si="12"/>
        <v>0</v>
      </c>
      <c r="K97" s="58">
        <f t="shared" si="13"/>
        <v>0</v>
      </c>
      <c r="L97" s="58">
        <f t="shared" si="14"/>
        <v>0</v>
      </c>
      <c r="M97" s="58">
        <f t="shared" si="15"/>
        <v>6</v>
      </c>
      <c r="N97" s="67">
        <f>(Feuil1!$B$25)*J97</f>
        <v>0</v>
      </c>
      <c r="O97" s="67">
        <f ca="1">(Feuil1!$C$25)*K97</f>
        <v>0</v>
      </c>
      <c r="P97" s="67">
        <f ca="1">(Feuil1!$D$25)*L97</f>
        <v>0</v>
      </c>
      <c r="Q97" s="67">
        <f ca="1">(Feuil1!$E$25)*M97</f>
        <v>1.5624999999999998</v>
      </c>
      <c r="R97" s="67">
        <f t="shared" ca="1" si="10"/>
        <v>1.5624999999999998</v>
      </c>
      <c r="S97" s="62">
        <f t="shared" ca="1" si="16"/>
        <v>37.499999999999993</v>
      </c>
      <c r="T97" s="60">
        <f t="shared" ca="1" si="11"/>
        <v>0.26041666666666663</v>
      </c>
      <c r="U97" s="103">
        <v>43007</v>
      </c>
      <c r="V97" s="104" t="s">
        <v>15</v>
      </c>
      <c r="W97" s="108"/>
      <c r="X97" s="110"/>
      <c r="Y97" s="103">
        <v>43007</v>
      </c>
      <c r="Z97" s="104" t="s">
        <v>15</v>
      </c>
      <c r="AA97" s="68">
        <f>IF(X97=0,0,(Feuil1!$C$38*Feuil2!K97)+(Feuil1!$D$38*Feuil2!L97)+(Feuil1!$E$38*Feuil2!Q97))</f>
        <v>0</v>
      </c>
      <c r="AB97" s="62">
        <f t="shared" ca="1" si="17"/>
        <v>0</v>
      </c>
      <c r="AC97" s="64"/>
    </row>
    <row r="98" spans="1:29" ht="20.100000000000001" customHeight="1" thickBot="1" x14ac:dyDescent="0.3">
      <c r="A98" s="36">
        <v>43008</v>
      </c>
      <c r="B98" s="36" t="s">
        <v>38</v>
      </c>
      <c r="C98" s="37" t="s">
        <v>16</v>
      </c>
      <c r="D98" s="36" t="s">
        <v>33</v>
      </c>
      <c r="E98" s="36" t="s">
        <v>33</v>
      </c>
      <c r="F98" s="36" t="s">
        <v>33</v>
      </c>
      <c r="G98" s="36" t="s">
        <v>33</v>
      </c>
      <c r="H98" s="36" t="s">
        <v>33</v>
      </c>
      <c r="I98" s="36" t="s">
        <v>33</v>
      </c>
      <c r="J98" s="111">
        <f t="shared" si="12"/>
        <v>6</v>
      </c>
      <c r="K98" s="111">
        <f t="shared" si="13"/>
        <v>0</v>
      </c>
      <c r="L98" s="111">
        <f t="shared" si="14"/>
        <v>0</v>
      </c>
      <c r="M98" s="111">
        <f t="shared" si="15"/>
        <v>0</v>
      </c>
      <c r="N98" s="112">
        <f>(Feuil1!$B$25)*J98</f>
        <v>0</v>
      </c>
      <c r="O98" s="112">
        <f ca="1">(Feuil1!$C$25)*K98</f>
        <v>0</v>
      </c>
      <c r="P98" s="112">
        <f ca="1">(Feuil1!$D$25)*L98</f>
        <v>0</v>
      </c>
      <c r="Q98" s="112">
        <f ca="1">(Feuil1!$E$25)*M98</f>
        <v>0</v>
      </c>
      <c r="R98" s="112">
        <f t="shared" ca="1" si="10"/>
        <v>0</v>
      </c>
      <c r="S98" s="113">
        <f t="shared" ca="1" si="16"/>
        <v>0</v>
      </c>
      <c r="T98" s="114">
        <f t="shared" ca="1" si="11"/>
        <v>0</v>
      </c>
      <c r="U98" s="36">
        <v>43008</v>
      </c>
      <c r="V98" s="37" t="s">
        <v>16</v>
      </c>
      <c r="W98" s="113"/>
      <c r="X98" s="115"/>
      <c r="Y98" s="36">
        <v>43008</v>
      </c>
      <c r="Z98" s="37" t="s">
        <v>16</v>
      </c>
      <c r="AA98" s="112">
        <f>IF(X98=0,0,(Feuil1!$C$38*Feuil2!K98)+(Feuil1!$D$38*Feuil2!L98)+(Feuil1!$E$38*Feuil2!Q98))</f>
        <v>0</v>
      </c>
      <c r="AB98" s="113">
        <f t="shared" ca="1" si="17"/>
        <v>0</v>
      </c>
      <c r="AC98" s="114"/>
    </row>
    <row r="99" spans="1:29" ht="20.100000000000001" customHeight="1" thickBot="1" x14ac:dyDescent="0.3">
      <c r="A99" s="36">
        <v>43009</v>
      </c>
      <c r="B99" s="36" t="s">
        <v>38</v>
      </c>
      <c r="C99" s="37" t="s">
        <v>17</v>
      </c>
      <c r="D99" s="36" t="s">
        <v>33</v>
      </c>
      <c r="E99" s="36" t="s">
        <v>33</v>
      </c>
      <c r="F99" s="36" t="s">
        <v>33</v>
      </c>
      <c r="G99" s="36" t="s">
        <v>33</v>
      </c>
      <c r="H99" s="36" t="s">
        <v>33</v>
      </c>
      <c r="I99" s="36" t="s">
        <v>33</v>
      </c>
      <c r="J99" s="111">
        <f t="shared" si="12"/>
        <v>6</v>
      </c>
      <c r="K99" s="111">
        <f t="shared" si="13"/>
        <v>0</v>
      </c>
      <c r="L99" s="111">
        <f t="shared" si="14"/>
        <v>0</v>
      </c>
      <c r="M99" s="111">
        <f t="shared" si="15"/>
        <v>0</v>
      </c>
      <c r="N99" s="112">
        <f>(Feuil1!$B$25)*J99</f>
        <v>0</v>
      </c>
      <c r="O99" s="112">
        <f ca="1">(Feuil1!$C$25)*K99</f>
        <v>0</v>
      </c>
      <c r="P99" s="112">
        <f ca="1">(Feuil1!$D$25)*L99</f>
        <v>0</v>
      </c>
      <c r="Q99" s="112">
        <f ca="1">(Feuil1!$E$25)*M99</f>
        <v>0</v>
      </c>
      <c r="R99" s="112">
        <f t="shared" ca="1" si="10"/>
        <v>0</v>
      </c>
      <c r="S99" s="113">
        <f t="shared" ca="1" si="16"/>
        <v>0</v>
      </c>
      <c r="T99" s="114">
        <f t="shared" ca="1" si="11"/>
        <v>0</v>
      </c>
      <c r="U99" s="36">
        <v>43009</v>
      </c>
      <c r="V99" s="37" t="s">
        <v>17</v>
      </c>
      <c r="W99" s="113"/>
      <c r="X99" s="115"/>
      <c r="Y99" s="36">
        <v>43009</v>
      </c>
      <c r="Z99" s="37" t="s">
        <v>17</v>
      </c>
      <c r="AA99" s="112">
        <f>IF(X99=0,0,(Feuil1!$C$38*Feuil2!K99)+(Feuil1!$D$38*Feuil2!L99)+(Feuil1!$E$38*Feuil2!Q99))</f>
        <v>0</v>
      </c>
      <c r="AB99" s="113">
        <f t="shared" ca="1" si="17"/>
        <v>0</v>
      </c>
      <c r="AC99" s="114"/>
    </row>
    <row r="100" spans="1:29" ht="20.100000000000001" customHeight="1" thickBot="1" x14ac:dyDescent="0.3">
      <c r="A100" s="34">
        <v>43010</v>
      </c>
      <c r="B100" s="34" t="s">
        <v>37</v>
      </c>
      <c r="C100" s="35" t="s">
        <v>18</v>
      </c>
      <c r="D100" s="34" t="s">
        <v>30</v>
      </c>
      <c r="E100" s="34" t="s">
        <v>30</v>
      </c>
      <c r="F100" s="34" t="s">
        <v>30</v>
      </c>
      <c r="G100" s="34" t="s">
        <v>30</v>
      </c>
      <c r="H100" s="34" t="s">
        <v>30</v>
      </c>
      <c r="I100" s="34" t="s">
        <v>30</v>
      </c>
      <c r="J100" s="58">
        <f t="shared" si="12"/>
        <v>0</v>
      </c>
      <c r="K100" s="58">
        <f t="shared" si="13"/>
        <v>0</v>
      </c>
      <c r="L100" s="58">
        <f t="shared" si="14"/>
        <v>6</v>
      </c>
      <c r="M100" s="58">
        <f t="shared" si="15"/>
        <v>0</v>
      </c>
      <c r="N100" s="67">
        <f>(Feuil1!$B$25)*J100</f>
        <v>0</v>
      </c>
      <c r="O100" s="67">
        <f ca="1">(Feuil1!$C$25)*K100</f>
        <v>0</v>
      </c>
      <c r="P100" s="67">
        <f ca="1">(Feuil1!$D$25)*L100</f>
        <v>1.8125000000000002</v>
      </c>
      <c r="Q100" s="67">
        <f ca="1">(Feuil1!$E$25)*M100</f>
        <v>0</v>
      </c>
      <c r="R100" s="67">
        <f t="shared" ca="1" si="10"/>
        <v>1.8125000000000002</v>
      </c>
      <c r="S100" s="62">
        <f t="shared" ca="1" si="16"/>
        <v>43.500000000000007</v>
      </c>
      <c r="T100" s="60">
        <f t="shared" ca="1" si="11"/>
        <v>0.30208333333333337</v>
      </c>
      <c r="U100" s="103">
        <v>43010</v>
      </c>
      <c r="V100" s="104" t="s">
        <v>18</v>
      </c>
      <c r="W100" s="108"/>
      <c r="X100" s="110"/>
      <c r="Y100" s="103">
        <v>43010</v>
      </c>
      <c r="Z100" s="104" t="s">
        <v>18</v>
      </c>
      <c r="AA100" s="68">
        <f>IF(X100=0,0,(Feuil1!$C$38*Feuil2!K100)+(Feuil1!$D$38*Feuil2!L100)+(Feuil1!$E$38*Feuil2!Q100))</f>
        <v>0</v>
      </c>
      <c r="AB100" s="62">
        <f t="shared" ca="1" si="17"/>
        <v>0</v>
      </c>
      <c r="AC100" s="64"/>
    </row>
    <row r="101" spans="1:29" ht="20.100000000000001" customHeight="1" thickBot="1" x14ac:dyDescent="0.3">
      <c r="A101" s="34">
        <v>43011</v>
      </c>
      <c r="B101" s="34" t="s">
        <v>37</v>
      </c>
      <c r="C101" s="35" t="s">
        <v>19</v>
      </c>
      <c r="D101" s="34" t="s">
        <v>30</v>
      </c>
      <c r="E101" s="34" t="s">
        <v>30</v>
      </c>
      <c r="F101" s="34" t="s">
        <v>30</v>
      </c>
      <c r="G101" s="34" t="s">
        <v>30</v>
      </c>
      <c r="H101" s="34" t="s">
        <v>30</v>
      </c>
      <c r="I101" s="34" t="s">
        <v>30</v>
      </c>
      <c r="J101" s="58">
        <f t="shared" si="12"/>
        <v>0</v>
      </c>
      <c r="K101" s="58">
        <f t="shared" si="13"/>
        <v>0</v>
      </c>
      <c r="L101" s="58">
        <f t="shared" si="14"/>
        <v>6</v>
      </c>
      <c r="M101" s="58">
        <f t="shared" si="15"/>
        <v>0</v>
      </c>
      <c r="N101" s="67">
        <f>(Feuil1!$B$25)*J101</f>
        <v>0</v>
      </c>
      <c r="O101" s="67">
        <f ca="1">(Feuil1!$C$25)*K101</f>
        <v>0</v>
      </c>
      <c r="P101" s="67">
        <f ca="1">(Feuil1!$D$25)*L101</f>
        <v>1.8125000000000002</v>
      </c>
      <c r="Q101" s="67">
        <f ca="1">(Feuil1!$E$25)*M101</f>
        <v>0</v>
      </c>
      <c r="R101" s="67">
        <f t="shared" ref="R101:R132" ca="1" si="18">SUM(O101:Q101)</f>
        <v>1.8125000000000002</v>
      </c>
      <c r="S101" s="62">
        <f t="shared" ca="1" si="16"/>
        <v>43.500000000000007</v>
      </c>
      <c r="T101" s="60">
        <f t="shared" ref="T101:T132" ca="1" si="19">(IF(S101=0,0,(S101/SUM(K101:M101))))/24</f>
        <v>0.30208333333333337</v>
      </c>
      <c r="U101" s="103">
        <v>43011</v>
      </c>
      <c r="V101" s="104" t="s">
        <v>19</v>
      </c>
      <c r="W101" s="108"/>
      <c r="X101" s="110"/>
      <c r="Y101" s="103">
        <v>43011</v>
      </c>
      <c r="Z101" s="104" t="s">
        <v>19</v>
      </c>
      <c r="AA101" s="68">
        <f>IF(X101=0,0,(Feuil1!$C$38*Feuil2!K101)+(Feuil1!$D$38*Feuil2!L101)+(Feuil1!$E$38*Feuil2!Q101))</f>
        <v>0</v>
      </c>
      <c r="AB101" s="62">
        <f t="shared" ca="1" si="17"/>
        <v>0</v>
      </c>
      <c r="AC101" s="64"/>
    </row>
    <row r="102" spans="1:29" ht="20.100000000000001" customHeight="1" thickBot="1" x14ac:dyDescent="0.3">
      <c r="A102" s="34">
        <v>43012</v>
      </c>
      <c r="B102" s="34" t="s">
        <v>37</v>
      </c>
      <c r="C102" s="35" t="s">
        <v>20</v>
      </c>
      <c r="D102" s="34" t="s">
        <v>30</v>
      </c>
      <c r="E102" s="34" t="s">
        <v>30</v>
      </c>
      <c r="F102" s="34" t="s">
        <v>30</v>
      </c>
      <c r="G102" s="34" t="s">
        <v>30</v>
      </c>
      <c r="H102" s="34" t="s">
        <v>30</v>
      </c>
      <c r="I102" s="34" t="s">
        <v>30</v>
      </c>
      <c r="J102" s="58">
        <f t="shared" si="12"/>
        <v>0</v>
      </c>
      <c r="K102" s="58">
        <f t="shared" si="13"/>
        <v>0</v>
      </c>
      <c r="L102" s="58">
        <f t="shared" si="14"/>
        <v>6</v>
      </c>
      <c r="M102" s="58">
        <f t="shared" si="15"/>
        <v>0</v>
      </c>
      <c r="N102" s="67">
        <f>(Feuil1!$B$25)*J102</f>
        <v>0</v>
      </c>
      <c r="O102" s="67">
        <f ca="1">(Feuil1!$C$25)*K102</f>
        <v>0</v>
      </c>
      <c r="P102" s="67">
        <f ca="1">(Feuil1!$D$25)*L102</f>
        <v>1.8125000000000002</v>
      </c>
      <c r="Q102" s="67">
        <f ca="1">(Feuil1!$E$25)*M102</f>
        <v>0</v>
      </c>
      <c r="R102" s="67">
        <f t="shared" ca="1" si="18"/>
        <v>1.8125000000000002</v>
      </c>
      <c r="S102" s="62">
        <f t="shared" ca="1" si="16"/>
        <v>43.500000000000007</v>
      </c>
      <c r="T102" s="60">
        <f t="shared" ca="1" si="19"/>
        <v>0.30208333333333337</v>
      </c>
      <c r="U102" s="103">
        <v>43012</v>
      </c>
      <c r="V102" s="104" t="s">
        <v>20</v>
      </c>
      <c r="W102" s="108"/>
      <c r="X102" s="110"/>
      <c r="Y102" s="103">
        <v>43012</v>
      </c>
      <c r="Z102" s="104" t="s">
        <v>20</v>
      </c>
      <c r="AA102" s="68">
        <f>IF(X102=0,0,(Feuil1!$C$38*Feuil2!K102)+(Feuil1!$D$38*Feuil2!L102)+(Feuil1!$E$38*Feuil2!Q102))</f>
        <v>0</v>
      </c>
      <c r="AB102" s="62">
        <f t="shared" ca="1" si="17"/>
        <v>0</v>
      </c>
      <c r="AC102" s="64"/>
    </row>
    <row r="103" spans="1:29" ht="20.100000000000001" customHeight="1" thickBot="1" x14ac:dyDescent="0.3">
      <c r="A103" s="34">
        <v>43013</v>
      </c>
      <c r="B103" s="34" t="s">
        <v>37</v>
      </c>
      <c r="C103" s="35" t="s">
        <v>14</v>
      </c>
      <c r="D103" s="34" t="s">
        <v>33</v>
      </c>
      <c r="E103" s="34" t="s">
        <v>30</v>
      </c>
      <c r="F103" s="34" t="s">
        <v>30</v>
      </c>
      <c r="G103" s="34" t="s">
        <v>30</v>
      </c>
      <c r="H103" s="34" t="s">
        <v>30</v>
      </c>
      <c r="I103" s="34" t="s">
        <v>30</v>
      </c>
      <c r="J103" s="58">
        <f t="shared" si="12"/>
        <v>1</v>
      </c>
      <c r="K103" s="58">
        <f t="shared" si="13"/>
        <v>0</v>
      </c>
      <c r="L103" s="58">
        <f t="shared" si="14"/>
        <v>5</v>
      </c>
      <c r="M103" s="58">
        <f t="shared" si="15"/>
        <v>0</v>
      </c>
      <c r="N103" s="67">
        <f>(Feuil1!$B$25)*J103</f>
        <v>0</v>
      </c>
      <c r="O103" s="67">
        <f ca="1">(Feuil1!$C$25)*K103</f>
        <v>0</v>
      </c>
      <c r="P103" s="67">
        <f ca="1">(Feuil1!$D$25)*L103</f>
        <v>1.510416666666667</v>
      </c>
      <c r="Q103" s="67">
        <f ca="1">(Feuil1!$E$25)*M103</f>
        <v>0</v>
      </c>
      <c r="R103" s="67">
        <f t="shared" ca="1" si="18"/>
        <v>1.510416666666667</v>
      </c>
      <c r="S103" s="62">
        <f t="shared" ca="1" si="16"/>
        <v>36.250000000000007</v>
      </c>
      <c r="T103" s="60">
        <f t="shared" ca="1" si="19"/>
        <v>0.30208333333333343</v>
      </c>
      <c r="U103" s="103">
        <v>43013</v>
      </c>
      <c r="V103" s="104" t="s">
        <v>14</v>
      </c>
      <c r="W103" s="108"/>
      <c r="X103" s="110"/>
      <c r="Y103" s="103">
        <v>43013</v>
      </c>
      <c r="Z103" s="104" t="s">
        <v>14</v>
      </c>
      <c r="AA103" s="68">
        <f>IF(X103=0,0,(Feuil1!$C$38*Feuil2!K103)+(Feuil1!$D$38*Feuil2!L103)+(Feuil1!$E$38*Feuil2!Q103))</f>
        <v>0</v>
      </c>
      <c r="AB103" s="62">
        <f t="shared" ca="1" si="17"/>
        <v>0</v>
      </c>
      <c r="AC103" s="64"/>
    </row>
    <row r="104" spans="1:29" ht="20.100000000000001" customHeight="1" thickBot="1" x14ac:dyDescent="0.3">
      <c r="A104" s="34">
        <v>43014</v>
      </c>
      <c r="B104" s="34" t="s">
        <v>37</v>
      </c>
      <c r="C104" s="35" t="s">
        <v>15</v>
      </c>
      <c r="D104" s="34" t="s">
        <v>31</v>
      </c>
      <c r="E104" s="34" t="s">
        <v>31</v>
      </c>
      <c r="F104" s="34" t="s">
        <v>31</v>
      </c>
      <c r="G104" s="34" t="s">
        <v>31</v>
      </c>
      <c r="H104" s="34" t="s">
        <v>31</v>
      </c>
      <c r="I104" s="34" t="s">
        <v>31</v>
      </c>
      <c r="J104" s="58">
        <f t="shared" si="12"/>
        <v>0</v>
      </c>
      <c r="K104" s="58">
        <f t="shared" si="13"/>
        <v>0</v>
      </c>
      <c r="L104" s="58">
        <f t="shared" si="14"/>
        <v>0</v>
      </c>
      <c r="M104" s="58">
        <f t="shared" si="15"/>
        <v>6</v>
      </c>
      <c r="N104" s="67">
        <f>(Feuil1!$B$25)*J104</f>
        <v>0</v>
      </c>
      <c r="O104" s="67">
        <f ca="1">(Feuil1!$C$25)*K104</f>
        <v>0</v>
      </c>
      <c r="P104" s="67">
        <f ca="1">(Feuil1!$D$25)*L104</f>
        <v>0</v>
      </c>
      <c r="Q104" s="67">
        <f ca="1">(Feuil1!$E$25)*M104</f>
        <v>1.5624999999999998</v>
      </c>
      <c r="R104" s="67">
        <f t="shared" ca="1" si="18"/>
        <v>1.5624999999999998</v>
      </c>
      <c r="S104" s="62">
        <f t="shared" ca="1" si="16"/>
        <v>37.499999999999993</v>
      </c>
      <c r="T104" s="60">
        <f t="shared" ca="1" si="19"/>
        <v>0.26041666666666663</v>
      </c>
      <c r="U104" s="103">
        <v>43014</v>
      </c>
      <c r="V104" s="104" t="s">
        <v>15</v>
      </c>
      <c r="W104" s="108"/>
      <c r="X104" s="110"/>
      <c r="Y104" s="103">
        <v>43014</v>
      </c>
      <c r="Z104" s="104" t="s">
        <v>15</v>
      </c>
      <c r="AA104" s="68">
        <f>IF(X104=0,0,(Feuil1!$C$38*Feuil2!K104)+(Feuil1!$D$38*Feuil2!L104)+(Feuil1!$E$38*Feuil2!Q104))</f>
        <v>0</v>
      </c>
      <c r="AB104" s="62">
        <f t="shared" ca="1" si="17"/>
        <v>0</v>
      </c>
      <c r="AC104" s="64"/>
    </row>
    <row r="105" spans="1:29" ht="20.100000000000001" customHeight="1" thickBot="1" x14ac:dyDescent="0.3">
      <c r="A105" s="36">
        <v>43015</v>
      </c>
      <c r="B105" s="36" t="s">
        <v>38</v>
      </c>
      <c r="C105" s="37" t="s">
        <v>16</v>
      </c>
      <c r="D105" s="36" t="s">
        <v>33</v>
      </c>
      <c r="E105" s="36" t="s">
        <v>33</v>
      </c>
      <c r="F105" s="36" t="s">
        <v>33</v>
      </c>
      <c r="G105" s="36" t="s">
        <v>33</v>
      </c>
      <c r="H105" s="36" t="s">
        <v>33</v>
      </c>
      <c r="I105" s="36" t="s">
        <v>33</v>
      </c>
      <c r="J105" s="111">
        <f t="shared" si="12"/>
        <v>6</v>
      </c>
      <c r="K105" s="111">
        <f t="shared" si="13"/>
        <v>0</v>
      </c>
      <c r="L105" s="111">
        <f t="shared" si="14"/>
        <v>0</v>
      </c>
      <c r="M105" s="111">
        <f t="shared" si="15"/>
        <v>0</v>
      </c>
      <c r="N105" s="112">
        <f>(Feuil1!$B$25)*J105</f>
        <v>0</v>
      </c>
      <c r="O105" s="112">
        <f ca="1">(Feuil1!$C$25)*K105</f>
        <v>0</v>
      </c>
      <c r="P105" s="112">
        <f ca="1">(Feuil1!$D$25)*L105</f>
        <v>0</v>
      </c>
      <c r="Q105" s="112">
        <f ca="1">(Feuil1!$E$25)*M105</f>
        <v>0</v>
      </c>
      <c r="R105" s="112">
        <f t="shared" ca="1" si="18"/>
        <v>0</v>
      </c>
      <c r="S105" s="113">
        <f t="shared" ca="1" si="16"/>
        <v>0</v>
      </c>
      <c r="T105" s="114">
        <f t="shared" ca="1" si="19"/>
        <v>0</v>
      </c>
      <c r="U105" s="36">
        <v>43015</v>
      </c>
      <c r="V105" s="37" t="s">
        <v>16</v>
      </c>
      <c r="W105" s="113"/>
      <c r="X105" s="115"/>
      <c r="Y105" s="36">
        <v>43015</v>
      </c>
      <c r="Z105" s="37" t="s">
        <v>16</v>
      </c>
      <c r="AA105" s="112">
        <f>IF(X105=0,0,(Feuil1!$C$38*Feuil2!K105)+(Feuil1!$D$38*Feuil2!L105)+(Feuil1!$E$38*Feuil2!Q105))</f>
        <v>0</v>
      </c>
      <c r="AB105" s="113">
        <f t="shared" ca="1" si="17"/>
        <v>0</v>
      </c>
      <c r="AC105" s="114"/>
    </row>
    <row r="106" spans="1:29" ht="20.100000000000001" customHeight="1" thickBot="1" x14ac:dyDescent="0.3">
      <c r="A106" s="36">
        <v>43016</v>
      </c>
      <c r="B106" s="36" t="s">
        <v>38</v>
      </c>
      <c r="C106" s="37" t="s">
        <v>17</v>
      </c>
      <c r="D106" s="36" t="s">
        <v>33</v>
      </c>
      <c r="E106" s="36" t="s">
        <v>33</v>
      </c>
      <c r="F106" s="36" t="s">
        <v>33</v>
      </c>
      <c r="G106" s="36" t="s">
        <v>33</v>
      </c>
      <c r="H106" s="36" t="s">
        <v>33</v>
      </c>
      <c r="I106" s="36" t="s">
        <v>33</v>
      </c>
      <c r="J106" s="111">
        <f t="shared" si="12"/>
        <v>6</v>
      </c>
      <c r="K106" s="111">
        <f t="shared" si="13"/>
        <v>0</v>
      </c>
      <c r="L106" s="111">
        <f t="shared" si="14"/>
        <v>0</v>
      </c>
      <c r="M106" s="111">
        <f t="shared" si="15"/>
        <v>0</v>
      </c>
      <c r="N106" s="112">
        <f>(Feuil1!$B$25)*J106</f>
        <v>0</v>
      </c>
      <c r="O106" s="112">
        <f ca="1">(Feuil1!$C$25)*K106</f>
        <v>0</v>
      </c>
      <c r="P106" s="112">
        <f ca="1">(Feuil1!$D$25)*L106</f>
        <v>0</v>
      </c>
      <c r="Q106" s="112">
        <f ca="1">(Feuil1!$E$25)*M106</f>
        <v>0</v>
      </c>
      <c r="R106" s="112">
        <f t="shared" ca="1" si="18"/>
        <v>0</v>
      </c>
      <c r="S106" s="113">
        <f t="shared" ca="1" si="16"/>
        <v>0</v>
      </c>
      <c r="T106" s="114">
        <f t="shared" ca="1" si="19"/>
        <v>0</v>
      </c>
      <c r="U106" s="36">
        <v>43016</v>
      </c>
      <c r="V106" s="37" t="s">
        <v>17</v>
      </c>
      <c r="W106" s="113"/>
      <c r="X106" s="115"/>
      <c r="Y106" s="36">
        <v>43016</v>
      </c>
      <c r="Z106" s="37" t="s">
        <v>17</v>
      </c>
      <c r="AA106" s="112">
        <f>IF(X106=0,0,(Feuil1!$C$38*Feuil2!K106)+(Feuil1!$D$38*Feuil2!L106)+(Feuil1!$E$38*Feuil2!Q106))</f>
        <v>0</v>
      </c>
      <c r="AB106" s="113">
        <f t="shared" ca="1" si="17"/>
        <v>0</v>
      </c>
      <c r="AC106" s="114"/>
    </row>
    <row r="107" spans="1:29" ht="20.100000000000001" customHeight="1" thickBot="1" x14ac:dyDescent="0.3">
      <c r="A107" s="34">
        <v>43017</v>
      </c>
      <c r="B107" s="34" t="s">
        <v>37</v>
      </c>
      <c r="C107" s="35" t="s">
        <v>18</v>
      </c>
      <c r="D107" s="34" t="s">
        <v>30</v>
      </c>
      <c r="E107" s="34" t="s">
        <v>30</v>
      </c>
      <c r="F107" s="34" t="s">
        <v>30</v>
      </c>
      <c r="G107" s="34" t="s">
        <v>30</v>
      </c>
      <c r="H107" s="34" t="s">
        <v>30</v>
      </c>
      <c r="I107" s="34" t="s">
        <v>30</v>
      </c>
      <c r="J107" s="58">
        <f t="shared" si="12"/>
        <v>0</v>
      </c>
      <c r="K107" s="58">
        <f t="shared" si="13"/>
        <v>0</v>
      </c>
      <c r="L107" s="58">
        <f t="shared" si="14"/>
        <v>6</v>
      </c>
      <c r="M107" s="58">
        <f t="shared" si="15"/>
        <v>0</v>
      </c>
      <c r="N107" s="67">
        <f>(Feuil1!$B$25)*J107</f>
        <v>0</v>
      </c>
      <c r="O107" s="67">
        <f ca="1">(Feuil1!$C$25)*K107</f>
        <v>0</v>
      </c>
      <c r="P107" s="67">
        <f ca="1">(Feuil1!$D$25)*L107</f>
        <v>1.8125000000000002</v>
      </c>
      <c r="Q107" s="67">
        <f ca="1">(Feuil1!$E$25)*M107</f>
        <v>0</v>
      </c>
      <c r="R107" s="67">
        <f t="shared" ca="1" si="18"/>
        <v>1.8125000000000002</v>
      </c>
      <c r="S107" s="62">
        <f t="shared" ca="1" si="16"/>
        <v>43.500000000000007</v>
      </c>
      <c r="T107" s="60">
        <f t="shared" ca="1" si="19"/>
        <v>0.30208333333333337</v>
      </c>
      <c r="U107" s="103">
        <v>43017</v>
      </c>
      <c r="V107" s="104" t="s">
        <v>18</v>
      </c>
      <c r="W107" s="108"/>
      <c r="X107" s="110"/>
      <c r="Y107" s="103">
        <v>43017</v>
      </c>
      <c r="Z107" s="104" t="s">
        <v>18</v>
      </c>
      <c r="AA107" s="68">
        <f>IF(X107=0,0,(Feuil1!$C$38*Feuil2!K107)+(Feuil1!$D$38*Feuil2!L107)+(Feuil1!$E$38*Feuil2!Q107))</f>
        <v>0</v>
      </c>
      <c r="AB107" s="62">
        <f t="shared" ca="1" si="17"/>
        <v>0</v>
      </c>
      <c r="AC107" s="64"/>
    </row>
    <row r="108" spans="1:29" ht="20.100000000000001" customHeight="1" thickBot="1" x14ac:dyDescent="0.3">
      <c r="A108" s="34">
        <v>43018</v>
      </c>
      <c r="B108" s="34" t="s">
        <v>37</v>
      </c>
      <c r="C108" s="35" t="s">
        <v>19</v>
      </c>
      <c r="D108" s="34" t="s">
        <v>30</v>
      </c>
      <c r="E108" s="34" t="s">
        <v>30</v>
      </c>
      <c r="F108" s="34" t="s">
        <v>30</v>
      </c>
      <c r="G108" s="34" t="s">
        <v>30</v>
      </c>
      <c r="H108" s="34" t="s">
        <v>30</v>
      </c>
      <c r="I108" s="34" t="s">
        <v>30</v>
      </c>
      <c r="J108" s="58">
        <f t="shared" si="12"/>
        <v>0</v>
      </c>
      <c r="K108" s="58">
        <f t="shared" si="13"/>
        <v>0</v>
      </c>
      <c r="L108" s="58">
        <f t="shared" si="14"/>
        <v>6</v>
      </c>
      <c r="M108" s="58">
        <f t="shared" si="15"/>
        <v>0</v>
      </c>
      <c r="N108" s="67">
        <f>(Feuil1!$B$25)*J108</f>
        <v>0</v>
      </c>
      <c r="O108" s="67">
        <f ca="1">(Feuil1!$C$25)*K108</f>
        <v>0</v>
      </c>
      <c r="P108" s="67">
        <f ca="1">(Feuil1!$D$25)*L108</f>
        <v>1.8125000000000002</v>
      </c>
      <c r="Q108" s="67">
        <f ca="1">(Feuil1!$E$25)*M108</f>
        <v>0</v>
      </c>
      <c r="R108" s="67">
        <f t="shared" ca="1" si="18"/>
        <v>1.8125000000000002</v>
      </c>
      <c r="S108" s="62">
        <f t="shared" ca="1" si="16"/>
        <v>43.500000000000007</v>
      </c>
      <c r="T108" s="60">
        <f t="shared" ca="1" si="19"/>
        <v>0.30208333333333337</v>
      </c>
      <c r="U108" s="103">
        <v>43018</v>
      </c>
      <c r="V108" s="104" t="s">
        <v>19</v>
      </c>
      <c r="W108" s="108"/>
      <c r="X108" s="110"/>
      <c r="Y108" s="103">
        <v>43018</v>
      </c>
      <c r="Z108" s="104" t="s">
        <v>19</v>
      </c>
      <c r="AA108" s="68">
        <f>IF(X108=0,0,(Feuil1!$C$38*Feuil2!K108)+(Feuil1!$D$38*Feuil2!L108)+(Feuil1!$E$38*Feuil2!Q108))</f>
        <v>0</v>
      </c>
      <c r="AB108" s="62">
        <f t="shared" ca="1" si="17"/>
        <v>0</v>
      </c>
      <c r="AC108" s="64"/>
    </row>
    <row r="109" spans="1:29" ht="20.100000000000001" customHeight="1" thickBot="1" x14ac:dyDescent="0.3">
      <c r="A109" s="34">
        <v>43019</v>
      </c>
      <c r="B109" s="34" t="s">
        <v>37</v>
      </c>
      <c r="C109" s="35" t="s">
        <v>20</v>
      </c>
      <c r="D109" s="34" t="s">
        <v>30</v>
      </c>
      <c r="E109" s="34" t="s">
        <v>30</v>
      </c>
      <c r="F109" s="34" t="s">
        <v>30</v>
      </c>
      <c r="G109" s="34" t="s">
        <v>30</v>
      </c>
      <c r="H109" s="34" t="s">
        <v>30</v>
      </c>
      <c r="I109" s="34" t="s">
        <v>30</v>
      </c>
      <c r="J109" s="58">
        <f t="shared" si="12"/>
        <v>0</v>
      </c>
      <c r="K109" s="58">
        <f t="shared" si="13"/>
        <v>0</v>
      </c>
      <c r="L109" s="58">
        <f t="shared" si="14"/>
        <v>6</v>
      </c>
      <c r="M109" s="58">
        <f t="shared" si="15"/>
        <v>0</v>
      </c>
      <c r="N109" s="67">
        <f>(Feuil1!$B$25)*J109</f>
        <v>0</v>
      </c>
      <c r="O109" s="67">
        <f ca="1">(Feuil1!$C$25)*K109</f>
        <v>0</v>
      </c>
      <c r="P109" s="67">
        <f ca="1">(Feuil1!$D$25)*L109</f>
        <v>1.8125000000000002</v>
      </c>
      <c r="Q109" s="67">
        <f ca="1">(Feuil1!$E$25)*M109</f>
        <v>0</v>
      </c>
      <c r="R109" s="67">
        <f t="shared" ca="1" si="18"/>
        <v>1.8125000000000002</v>
      </c>
      <c r="S109" s="62">
        <f t="shared" ca="1" si="16"/>
        <v>43.500000000000007</v>
      </c>
      <c r="T109" s="60">
        <f t="shared" ca="1" si="19"/>
        <v>0.30208333333333337</v>
      </c>
      <c r="U109" s="103">
        <v>43019</v>
      </c>
      <c r="V109" s="104" t="s">
        <v>20</v>
      </c>
      <c r="W109" s="108"/>
      <c r="X109" s="110"/>
      <c r="Y109" s="103">
        <v>43019</v>
      </c>
      <c r="Z109" s="104" t="s">
        <v>20</v>
      </c>
      <c r="AA109" s="68">
        <f>IF(X109=0,0,(Feuil1!$C$38*Feuil2!K109)+(Feuil1!$D$38*Feuil2!L109)+(Feuil1!$E$38*Feuil2!Q109))</f>
        <v>0</v>
      </c>
      <c r="AB109" s="62">
        <f t="shared" ca="1" si="17"/>
        <v>0</v>
      </c>
      <c r="AC109" s="64"/>
    </row>
    <row r="110" spans="1:29" ht="20.100000000000001" customHeight="1" thickBot="1" x14ac:dyDescent="0.3">
      <c r="A110" s="34">
        <v>43020</v>
      </c>
      <c r="B110" s="34" t="s">
        <v>37</v>
      </c>
      <c r="C110" s="35" t="s">
        <v>14</v>
      </c>
      <c r="D110" s="34" t="s">
        <v>33</v>
      </c>
      <c r="E110" s="34" t="s">
        <v>30</v>
      </c>
      <c r="F110" s="34" t="s">
        <v>30</v>
      </c>
      <c r="G110" s="34" t="s">
        <v>30</v>
      </c>
      <c r="H110" s="34" t="s">
        <v>30</v>
      </c>
      <c r="I110" s="34" t="s">
        <v>30</v>
      </c>
      <c r="J110" s="58">
        <f t="shared" si="12"/>
        <v>1</v>
      </c>
      <c r="K110" s="58">
        <f t="shared" si="13"/>
        <v>0</v>
      </c>
      <c r="L110" s="58">
        <f t="shared" si="14"/>
        <v>5</v>
      </c>
      <c r="M110" s="58">
        <f t="shared" si="15"/>
        <v>0</v>
      </c>
      <c r="N110" s="67">
        <f>(Feuil1!$B$25)*J110</f>
        <v>0</v>
      </c>
      <c r="O110" s="67">
        <f ca="1">(Feuil1!$C$25)*K110</f>
        <v>0</v>
      </c>
      <c r="P110" s="67">
        <f ca="1">(Feuil1!$D$25)*L110</f>
        <v>1.510416666666667</v>
      </c>
      <c r="Q110" s="67">
        <f ca="1">(Feuil1!$E$25)*M110</f>
        <v>0</v>
      </c>
      <c r="R110" s="67">
        <f t="shared" ca="1" si="18"/>
        <v>1.510416666666667</v>
      </c>
      <c r="S110" s="62">
        <f t="shared" ca="1" si="16"/>
        <v>36.250000000000007</v>
      </c>
      <c r="T110" s="60">
        <f t="shared" ca="1" si="19"/>
        <v>0.30208333333333343</v>
      </c>
      <c r="U110" s="103">
        <v>43020</v>
      </c>
      <c r="V110" s="104" t="s">
        <v>14</v>
      </c>
      <c r="W110" s="108"/>
      <c r="X110" s="110"/>
      <c r="Y110" s="103">
        <v>43020</v>
      </c>
      <c r="Z110" s="104" t="s">
        <v>14</v>
      </c>
      <c r="AA110" s="68">
        <f>IF(X110=0,0,(Feuil1!$C$38*Feuil2!K110)+(Feuil1!$D$38*Feuil2!L110)+(Feuil1!$E$38*Feuil2!Q110))</f>
        <v>0</v>
      </c>
      <c r="AB110" s="62">
        <f t="shared" ca="1" si="17"/>
        <v>0</v>
      </c>
      <c r="AC110" s="64"/>
    </row>
    <row r="111" spans="1:29" ht="20.100000000000001" customHeight="1" thickBot="1" x14ac:dyDescent="0.3">
      <c r="A111" s="34">
        <v>43021</v>
      </c>
      <c r="B111" s="34" t="s">
        <v>37</v>
      </c>
      <c r="C111" s="35" t="s">
        <v>15</v>
      </c>
      <c r="D111" s="34" t="s">
        <v>31</v>
      </c>
      <c r="E111" s="34" t="s">
        <v>31</v>
      </c>
      <c r="F111" s="34" t="s">
        <v>31</v>
      </c>
      <c r="G111" s="34" t="s">
        <v>31</v>
      </c>
      <c r="H111" s="34" t="s">
        <v>31</v>
      </c>
      <c r="I111" s="34" t="s">
        <v>31</v>
      </c>
      <c r="J111" s="58">
        <f t="shared" si="12"/>
        <v>0</v>
      </c>
      <c r="K111" s="58">
        <f t="shared" si="13"/>
        <v>0</v>
      </c>
      <c r="L111" s="58">
        <f t="shared" si="14"/>
        <v>0</v>
      </c>
      <c r="M111" s="58">
        <f t="shared" si="15"/>
        <v>6</v>
      </c>
      <c r="N111" s="67">
        <f>(Feuil1!$B$25)*J111</f>
        <v>0</v>
      </c>
      <c r="O111" s="67">
        <f ca="1">(Feuil1!$C$25)*K111</f>
        <v>0</v>
      </c>
      <c r="P111" s="67">
        <f ca="1">(Feuil1!$D$25)*L111</f>
        <v>0</v>
      </c>
      <c r="Q111" s="67">
        <f ca="1">(Feuil1!$E$25)*M111</f>
        <v>1.5624999999999998</v>
      </c>
      <c r="R111" s="67">
        <f t="shared" ca="1" si="18"/>
        <v>1.5624999999999998</v>
      </c>
      <c r="S111" s="62">
        <f t="shared" ca="1" si="16"/>
        <v>37.499999999999993</v>
      </c>
      <c r="T111" s="60">
        <f t="shared" ca="1" si="19"/>
        <v>0.26041666666666663</v>
      </c>
      <c r="U111" s="103">
        <v>43021</v>
      </c>
      <c r="V111" s="104" t="s">
        <v>15</v>
      </c>
      <c r="W111" s="108"/>
      <c r="X111" s="110"/>
      <c r="Y111" s="103">
        <v>43021</v>
      </c>
      <c r="Z111" s="104" t="s">
        <v>15</v>
      </c>
      <c r="AA111" s="68">
        <f>IF(X111=0,0,(Feuil1!$C$38*Feuil2!K111)+(Feuil1!$D$38*Feuil2!L111)+(Feuil1!$E$38*Feuil2!Q111))</f>
        <v>0</v>
      </c>
      <c r="AB111" s="62">
        <f t="shared" ca="1" si="17"/>
        <v>0</v>
      </c>
      <c r="AC111" s="64"/>
    </row>
    <row r="112" spans="1:29" ht="20.100000000000001" customHeight="1" thickBot="1" x14ac:dyDescent="0.3">
      <c r="A112" s="36">
        <v>43022</v>
      </c>
      <c r="B112" s="36" t="s">
        <v>38</v>
      </c>
      <c r="C112" s="37" t="s">
        <v>16</v>
      </c>
      <c r="D112" s="36" t="s">
        <v>33</v>
      </c>
      <c r="E112" s="36" t="s">
        <v>33</v>
      </c>
      <c r="F112" s="36" t="s">
        <v>33</v>
      </c>
      <c r="G112" s="36" t="s">
        <v>33</v>
      </c>
      <c r="H112" s="36" t="s">
        <v>33</v>
      </c>
      <c r="I112" s="36" t="s">
        <v>33</v>
      </c>
      <c r="J112" s="111">
        <f t="shared" si="12"/>
        <v>6</v>
      </c>
      <c r="K112" s="111">
        <f t="shared" si="13"/>
        <v>0</v>
      </c>
      <c r="L112" s="111">
        <f t="shared" si="14"/>
        <v>0</v>
      </c>
      <c r="M112" s="111">
        <f t="shared" si="15"/>
        <v>0</v>
      </c>
      <c r="N112" s="112">
        <f>(Feuil1!$B$25)*J112</f>
        <v>0</v>
      </c>
      <c r="O112" s="112">
        <f ca="1">(Feuil1!$C$25)*K112</f>
        <v>0</v>
      </c>
      <c r="P112" s="112">
        <f ca="1">(Feuil1!$D$25)*L112</f>
        <v>0</v>
      </c>
      <c r="Q112" s="112">
        <f ca="1">(Feuil1!$E$25)*M112</f>
        <v>0</v>
      </c>
      <c r="R112" s="112">
        <f t="shared" ca="1" si="18"/>
        <v>0</v>
      </c>
      <c r="S112" s="113">
        <f t="shared" ca="1" si="16"/>
        <v>0</v>
      </c>
      <c r="T112" s="114">
        <f t="shared" ca="1" si="19"/>
        <v>0</v>
      </c>
      <c r="U112" s="36">
        <v>43022</v>
      </c>
      <c r="V112" s="37" t="s">
        <v>16</v>
      </c>
      <c r="W112" s="113"/>
      <c r="X112" s="115"/>
      <c r="Y112" s="36">
        <v>43022</v>
      </c>
      <c r="Z112" s="37" t="s">
        <v>16</v>
      </c>
      <c r="AA112" s="112">
        <f>IF(X112=0,0,(Feuil1!$C$38*Feuil2!K112)+(Feuil1!$D$38*Feuil2!L112)+(Feuil1!$E$38*Feuil2!Q112))</f>
        <v>0</v>
      </c>
      <c r="AB112" s="113">
        <f t="shared" ca="1" si="17"/>
        <v>0</v>
      </c>
      <c r="AC112" s="114"/>
    </row>
    <row r="113" spans="1:29" ht="20.100000000000001" customHeight="1" thickBot="1" x14ac:dyDescent="0.3">
      <c r="A113" s="36">
        <v>43023</v>
      </c>
      <c r="B113" s="36" t="s">
        <v>38</v>
      </c>
      <c r="C113" s="37" t="s">
        <v>17</v>
      </c>
      <c r="D113" s="36" t="s">
        <v>33</v>
      </c>
      <c r="E113" s="36" t="s">
        <v>33</v>
      </c>
      <c r="F113" s="36" t="s">
        <v>33</v>
      </c>
      <c r="G113" s="36" t="s">
        <v>33</v>
      </c>
      <c r="H113" s="36" t="s">
        <v>33</v>
      </c>
      <c r="I113" s="36" t="s">
        <v>33</v>
      </c>
      <c r="J113" s="111">
        <f t="shared" si="12"/>
        <v>6</v>
      </c>
      <c r="K113" s="111">
        <f t="shared" si="13"/>
        <v>0</v>
      </c>
      <c r="L113" s="111">
        <f t="shared" si="14"/>
        <v>0</v>
      </c>
      <c r="M113" s="111">
        <f t="shared" si="15"/>
        <v>0</v>
      </c>
      <c r="N113" s="112">
        <f>(Feuil1!$B$25)*J113</f>
        <v>0</v>
      </c>
      <c r="O113" s="112">
        <f ca="1">(Feuil1!$C$25)*K113</f>
        <v>0</v>
      </c>
      <c r="P113" s="112">
        <f ca="1">(Feuil1!$D$25)*L113</f>
        <v>0</v>
      </c>
      <c r="Q113" s="112">
        <f ca="1">(Feuil1!$E$25)*M113</f>
        <v>0</v>
      </c>
      <c r="R113" s="112">
        <f t="shared" ca="1" si="18"/>
        <v>0</v>
      </c>
      <c r="S113" s="113">
        <f t="shared" ca="1" si="16"/>
        <v>0</v>
      </c>
      <c r="T113" s="114">
        <f t="shared" ca="1" si="19"/>
        <v>0</v>
      </c>
      <c r="U113" s="36">
        <v>43023</v>
      </c>
      <c r="V113" s="37" t="s">
        <v>17</v>
      </c>
      <c r="W113" s="113"/>
      <c r="X113" s="115"/>
      <c r="Y113" s="36">
        <v>43023</v>
      </c>
      <c r="Z113" s="37" t="s">
        <v>17</v>
      </c>
      <c r="AA113" s="112">
        <f>IF(X113=0,0,(Feuil1!$C$38*Feuil2!K113)+(Feuil1!$D$38*Feuil2!L113)+(Feuil1!$E$38*Feuil2!Q113))</f>
        <v>0</v>
      </c>
      <c r="AB113" s="113">
        <f t="shared" ca="1" si="17"/>
        <v>0</v>
      </c>
      <c r="AC113" s="114"/>
    </row>
    <row r="114" spans="1:29" ht="20.100000000000001" customHeight="1" thickBot="1" x14ac:dyDescent="0.3">
      <c r="A114" s="34">
        <v>43024</v>
      </c>
      <c r="B114" s="34" t="s">
        <v>37</v>
      </c>
      <c r="C114" s="35" t="s">
        <v>18</v>
      </c>
      <c r="D114" s="34" t="s">
        <v>30</v>
      </c>
      <c r="E114" s="34" t="s">
        <v>30</v>
      </c>
      <c r="F114" s="34" t="s">
        <v>30</v>
      </c>
      <c r="G114" s="34" t="s">
        <v>30</v>
      </c>
      <c r="H114" s="34" t="s">
        <v>30</v>
      </c>
      <c r="I114" s="34" t="s">
        <v>30</v>
      </c>
      <c r="J114" s="58">
        <f t="shared" si="12"/>
        <v>0</v>
      </c>
      <c r="K114" s="58">
        <f t="shared" si="13"/>
        <v>0</v>
      </c>
      <c r="L114" s="58">
        <f t="shared" si="14"/>
        <v>6</v>
      </c>
      <c r="M114" s="58">
        <f t="shared" si="15"/>
        <v>0</v>
      </c>
      <c r="N114" s="67">
        <f>(Feuil1!$B$25)*J114</f>
        <v>0</v>
      </c>
      <c r="O114" s="67">
        <f ca="1">(Feuil1!$C$25)*K114</f>
        <v>0</v>
      </c>
      <c r="P114" s="67">
        <f ca="1">(Feuil1!$D$25)*L114</f>
        <v>1.8125000000000002</v>
      </c>
      <c r="Q114" s="67">
        <f ca="1">(Feuil1!$E$25)*M114</f>
        <v>0</v>
      </c>
      <c r="R114" s="67">
        <f t="shared" ca="1" si="18"/>
        <v>1.8125000000000002</v>
      </c>
      <c r="S114" s="62">
        <f t="shared" ca="1" si="16"/>
        <v>43.500000000000007</v>
      </c>
      <c r="T114" s="60">
        <f t="shared" ca="1" si="19"/>
        <v>0.30208333333333337</v>
      </c>
      <c r="U114" s="103">
        <v>43024</v>
      </c>
      <c r="V114" s="104" t="s">
        <v>18</v>
      </c>
      <c r="W114" s="108"/>
      <c r="X114" s="110"/>
      <c r="Y114" s="103">
        <v>43024</v>
      </c>
      <c r="Z114" s="104" t="s">
        <v>18</v>
      </c>
      <c r="AA114" s="68">
        <f>IF(X114=0,0,(Feuil1!$C$38*Feuil2!K114)+(Feuil1!$D$38*Feuil2!L114)+(Feuil1!$E$38*Feuil2!Q114))</f>
        <v>0</v>
      </c>
      <c r="AB114" s="62">
        <f t="shared" ca="1" si="17"/>
        <v>0</v>
      </c>
      <c r="AC114" s="64"/>
    </row>
    <row r="115" spans="1:29" ht="20.100000000000001" customHeight="1" thickBot="1" x14ac:dyDescent="0.3">
      <c r="A115" s="34">
        <v>43025</v>
      </c>
      <c r="B115" s="34" t="s">
        <v>37</v>
      </c>
      <c r="C115" s="35" t="s">
        <v>19</v>
      </c>
      <c r="D115" s="34" t="s">
        <v>30</v>
      </c>
      <c r="E115" s="34" t="s">
        <v>30</v>
      </c>
      <c r="F115" s="34" t="s">
        <v>30</v>
      </c>
      <c r="G115" s="34" t="s">
        <v>30</v>
      </c>
      <c r="H115" s="34" t="s">
        <v>30</v>
      </c>
      <c r="I115" s="34" t="s">
        <v>30</v>
      </c>
      <c r="J115" s="58">
        <f t="shared" si="12"/>
        <v>0</v>
      </c>
      <c r="K115" s="58">
        <f t="shared" si="13"/>
        <v>0</v>
      </c>
      <c r="L115" s="58">
        <f t="shared" si="14"/>
        <v>6</v>
      </c>
      <c r="M115" s="58">
        <f t="shared" si="15"/>
        <v>0</v>
      </c>
      <c r="N115" s="67">
        <f>(Feuil1!$B$25)*J115</f>
        <v>0</v>
      </c>
      <c r="O115" s="67">
        <f ca="1">(Feuil1!$C$25)*K115</f>
        <v>0</v>
      </c>
      <c r="P115" s="67">
        <f ca="1">(Feuil1!$D$25)*L115</f>
        <v>1.8125000000000002</v>
      </c>
      <c r="Q115" s="67">
        <f ca="1">(Feuil1!$E$25)*M115</f>
        <v>0</v>
      </c>
      <c r="R115" s="67">
        <f t="shared" ca="1" si="18"/>
        <v>1.8125000000000002</v>
      </c>
      <c r="S115" s="62">
        <f t="shared" ca="1" si="16"/>
        <v>43.500000000000007</v>
      </c>
      <c r="T115" s="60">
        <f t="shared" ca="1" si="19"/>
        <v>0.30208333333333337</v>
      </c>
      <c r="U115" s="103">
        <v>43025</v>
      </c>
      <c r="V115" s="104" t="s">
        <v>19</v>
      </c>
      <c r="W115" s="108"/>
      <c r="X115" s="110"/>
      <c r="Y115" s="103">
        <v>43025</v>
      </c>
      <c r="Z115" s="104" t="s">
        <v>19</v>
      </c>
      <c r="AA115" s="68">
        <f>IF(X115=0,0,(Feuil1!$C$38*Feuil2!K115)+(Feuil1!$D$38*Feuil2!L115)+(Feuil1!$E$38*Feuil2!Q115))</f>
        <v>0</v>
      </c>
      <c r="AB115" s="62">
        <f t="shared" ca="1" si="17"/>
        <v>0</v>
      </c>
      <c r="AC115" s="64"/>
    </row>
    <row r="116" spans="1:29" ht="20.100000000000001" customHeight="1" thickBot="1" x14ac:dyDescent="0.3">
      <c r="A116" s="34">
        <v>43026</v>
      </c>
      <c r="B116" s="34" t="s">
        <v>37</v>
      </c>
      <c r="C116" s="35" t="s">
        <v>20</v>
      </c>
      <c r="D116" s="34" t="s">
        <v>30</v>
      </c>
      <c r="E116" s="34" t="s">
        <v>30</v>
      </c>
      <c r="F116" s="34" t="s">
        <v>30</v>
      </c>
      <c r="G116" s="34" t="s">
        <v>30</v>
      </c>
      <c r="H116" s="34" t="s">
        <v>30</v>
      </c>
      <c r="I116" s="34" t="s">
        <v>30</v>
      </c>
      <c r="J116" s="58">
        <f t="shared" si="12"/>
        <v>0</v>
      </c>
      <c r="K116" s="58">
        <f t="shared" si="13"/>
        <v>0</v>
      </c>
      <c r="L116" s="58">
        <f t="shared" si="14"/>
        <v>6</v>
      </c>
      <c r="M116" s="58">
        <f t="shared" si="15"/>
        <v>0</v>
      </c>
      <c r="N116" s="67">
        <f>(Feuil1!$B$25)*J116</f>
        <v>0</v>
      </c>
      <c r="O116" s="67">
        <f ca="1">(Feuil1!$C$25)*K116</f>
        <v>0</v>
      </c>
      <c r="P116" s="67">
        <f ca="1">(Feuil1!$D$25)*L116</f>
        <v>1.8125000000000002</v>
      </c>
      <c r="Q116" s="67">
        <f ca="1">(Feuil1!$E$25)*M116</f>
        <v>0</v>
      </c>
      <c r="R116" s="67">
        <f t="shared" ca="1" si="18"/>
        <v>1.8125000000000002</v>
      </c>
      <c r="S116" s="62">
        <f t="shared" ca="1" si="16"/>
        <v>43.500000000000007</v>
      </c>
      <c r="T116" s="60">
        <f t="shared" ca="1" si="19"/>
        <v>0.30208333333333337</v>
      </c>
      <c r="U116" s="103">
        <v>43026</v>
      </c>
      <c r="V116" s="104" t="s">
        <v>20</v>
      </c>
      <c r="W116" s="108"/>
      <c r="X116" s="110"/>
      <c r="Y116" s="103">
        <v>43026</v>
      </c>
      <c r="Z116" s="104" t="s">
        <v>20</v>
      </c>
      <c r="AA116" s="68">
        <f>IF(X116=0,0,(Feuil1!$C$38*Feuil2!K116)+(Feuil1!$D$38*Feuil2!L116)+(Feuil1!$E$38*Feuil2!Q116))</f>
        <v>0</v>
      </c>
      <c r="AB116" s="62">
        <f t="shared" ca="1" si="17"/>
        <v>0</v>
      </c>
      <c r="AC116" s="64"/>
    </row>
    <row r="117" spans="1:29" ht="20.100000000000001" customHeight="1" thickBot="1" x14ac:dyDescent="0.3">
      <c r="A117" s="34">
        <v>43027</v>
      </c>
      <c r="B117" s="34" t="s">
        <v>37</v>
      </c>
      <c r="C117" s="35" t="s">
        <v>14</v>
      </c>
      <c r="D117" s="34" t="s">
        <v>33</v>
      </c>
      <c r="E117" s="34" t="s">
        <v>30</v>
      </c>
      <c r="F117" s="34" t="s">
        <v>30</v>
      </c>
      <c r="G117" s="34" t="s">
        <v>30</v>
      </c>
      <c r="H117" s="34" t="s">
        <v>30</v>
      </c>
      <c r="I117" s="34" t="s">
        <v>30</v>
      </c>
      <c r="J117" s="58">
        <f t="shared" si="12"/>
        <v>1</v>
      </c>
      <c r="K117" s="58">
        <f t="shared" si="13"/>
        <v>0</v>
      </c>
      <c r="L117" s="58">
        <f t="shared" si="14"/>
        <v>5</v>
      </c>
      <c r="M117" s="58">
        <f t="shared" si="15"/>
        <v>0</v>
      </c>
      <c r="N117" s="67">
        <f>(Feuil1!$B$25)*J117</f>
        <v>0</v>
      </c>
      <c r="O117" s="67">
        <f ca="1">(Feuil1!$C$25)*K117</f>
        <v>0</v>
      </c>
      <c r="P117" s="67">
        <f ca="1">(Feuil1!$D$25)*L117</f>
        <v>1.510416666666667</v>
      </c>
      <c r="Q117" s="67">
        <f ca="1">(Feuil1!$E$25)*M117</f>
        <v>0</v>
      </c>
      <c r="R117" s="67">
        <f t="shared" ca="1" si="18"/>
        <v>1.510416666666667</v>
      </c>
      <c r="S117" s="62">
        <f t="shared" ca="1" si="16"/>
        <v>36.250000000000007</v>
      </c>
      <c r="T117" s="60">
        <f t="shared" ca="1" si="19"/>
        <v>0.30208333333333343</v>
      </c>
      <c r="U117" s="103">
        <v>43027</v>
      </c>
      <c r="V117" s="104" t="s">
        <v>14</v>
      </c>
      <c r="W117" s="108"/>
      <c r="X117" s="110"/>
      <c r="Y117" s="103">
        <v>43027</v>
      </c>
      <c r="Z117" s="104" t="s">
        <v>14</v>
      </c>
      <c r="AA117" s="68">
        <f>IF(X117=0,0,(Feuil1!$C$38*Feuil2!K117)+(Feuil1!$D$38*Feuil2!L117)+(Feuil1!$E$38*Feuil2!Q117))</f>
        <v>0</v>
      </c>
      <c r="AB117" s="62">
        <f t="shared" ca="1" si="17"/>
        <v>0</v>
      </c>
      <c r="AC117" s="64"/>
    </row>
    <row r="118" spans="1:29" ht="20.100000000000001" customHeight="1" thickBot="1" x14ac:dyDescent="0.3">
      <c r="A118" s="34">
        <v>43028</v>
      </c>
      <c r="B118" s="34" t="s">
        <v>37</v>
      </c>
      <c r="C118" s="35" t="s">
        <v>15</v>
      </c>
      <c r="D118" s="34" t="s">
        <v>31</v>
      </c>
      <c r="E118" s="34" t="s">
        <v>31</v>
      </c>
      <c r="F118" s="34" t="s">
        <v>31</v>
      </c>
      <c r="G118" s="34" t="s">
        <v>31</v>
      </c>
      <c r="H118" s="34" t="s">
        <v>31</v>
      </c>
      <c r="I118" s="34" t="s">
        <v>31</v>
      </c>
      <c r="J118" s="58">
        <f t="shared" si="12"/>
        <v>0</v>
      </c>
      <c r="K118" s="58">
        <f t="shared" si="13"/>
        <v>0</v>
      </c>
      <c r="L118" s="58">
        <f t="shared" si="14"/>
        <v>0</v>
      </c>
      <c r="M118" s="58">
        <f t="shared" si="15"/>
        <v>6</v>
      </c>
      <c r="N118" s="67">
        <f>(Feuil1!$B$25)*J118</f>
        <v>0</v>
      </c>
      <c r="O118" s="67">
        <f ca="1">(Feuil1!$C$25)*K118</f>
        <v>0</v>
      </c>
      <c r="P118" s="67">
        <f ca="1">(Feuil1!$D$25)*L118</f>
        <v>0</v>
      </c>
      <c r="Q118" s="67">
        <f ca="1">(Feuil1!$E$25)*M118</f>
        <v>1.5624999999999998</v>
      </c>
      <c r="R118" s="67">
        <f t="shared" ca="1" si="18"/>
        <v>1.5624999999999998</v>
      </c>
      <c r="S118" s="62">
        <f t="shared" ca="1" si="16"/>
        <v>37.499999999999993</v>
      </c>
      <c r="T118" s="60">
        <f t="shared" ca="1" si="19"/>
        <v>0.26041666666666663</v>
      </c>
      <c r="U118" s="103">
        <v>43028</v>
      </c>
      <c r="V118" s="104" t="s">
        <v>15</v>
      </c>
      <c r="W118" s="108"/>
      <c r="X118" s="110"/>
      <c r="Y118" s="103">
        <v>43028</v>
      </c>
      <c r="Z118" s="104" t="s">
        <v>15</v>
      </c>
      <c r="AA118" s="68">
        <f>IF(X118=0,0,(Feuil1!$C$38*Feuil2!K118)+(Feuil1!$D$38*Feuil2!L118)+(Feuil1!$E$38*Feuil2!Q118))</f>
        <v>0</v>
      </c>
      <c r="AB118" s="62">
        <f t="shared" ca="1" si="17"/>
        <v>0</v>
      </c>
      <c r="AC118" s="64"/>
    </row>
    <row r="119" spans="1:29" ht="20.100000000000001" customHeight="1" thickBot="1" x14ac:dyDescent="0.3">
      <c r="A119" s="36">
        <v>43029</v>
      </c>
      <c r="B119" s="36" t="s">
        <v>38</v>
      </c>
      <c r="C119" s="37" t="s">
        <v>16</v>
      </c>
      <c r="D119" s="36" t="s">
        <v>33</v>
      </c>
      <c r="E119" s="36" t="s">
        <v>33</v>
      </c>
      <c r="F119" s="36" t="s">
        <v>33</v>
      </c>
      <c r="G119" s="36" t="s">
        <v>33</v>
      </c>
      <c r="H119" s="36" t="s">
        <v>33</v>
      </c>
      <c r="I119" s="36" t="s">
        <v>33</v>
      </c>
      <c r="J119" s="111">
        <f t="shared" si="12"/>
        <v>6</v>
      </c>
      <c r="K119" s="111">
        <f t="shared" si="13"/>
        <v>0</v>
      </c>
      <c r="L119" s="111">
        <f t="shared" si="14"/>
        <v>0</v>
      </c>
      <c r="M119" s="111">
        <f t="shared" si="15"/>
        <v>0</v>
      </c>
      <c r="N119" s="112">
        <f>(Feuil1!$B$25)*J119</f>
        <v>0</v>
      </c>
      <c r="O119" s="112">
        <f ca="1">(Feuil1!$C$25)*K119</f>
        <v>0</v>
      </c>
      <c r="P119" s="112">
        <f ca="1">(Feuil1!$D$25)*L119</f>
        <v>0</v>
      </c>
      <c r="Q119" s="112">
        <f ca="1">(Feuil1!$E$25)*M119</f>
        <v>0</v>
      </c>
      <c r="R119" s="112">
        <f t="shared" ca="1" si="18"/>
        <v>0</v>
      </c>
      <c r="S119" s="113">
        <f t="shared" ca="1" si="16"/>
        <v>0</v>
      </c>
      <c r="T119" s="114">
        <f t="shared" ca="1" si="19"/>
        <v>0</v>
      </c>
      <c r="U119" s="36">
        <v>43029</v>
      </c>
      <c r="V119" s="37" t="s">
        <v>16</v>
      </c>
      <c r="W119" s="113"/>
      <c r="X119" s="115"/>
      <c r="Y119" s="36">
        <v>43029</v>
      </c>
      <c r="Z119" s="37" t="s">
        <v>16</v>
      </c>
      <c r="AA119" s="112">
        <f>IF(X119=0,0,(Feuil1!$C$38*Feuil2!K119)+(Feuil1!$D$38*Feuil2!L119)+(Feuil1!$E$38*Feuil2!Q119))</f>
        <v>0</v>
      </c>
      <c r="AB119" s="113">
        <f t="shared" ca="1" si="17"/>
        <v>0</v>
      </c>
      <c r="AC119" s="114"/>
    </row>
    <row r="120" spans="1:29" ht="20.100000000000001" customHeight="1" thickBot="1" x14ac:dyDescent="0.3">
      <c r="A120" s="36">
        <v>43030</v>
      </c>
      <c r="B120" s="36" t="s">
        <v>38</v>
      </c>
      <c r="C120" s="37" t="s">
        <v>17</v>
      </c>
      <c r="D120" s="36" t="s">
        <v>33</v>
      </c>
      <c r="E120" s="36" t="s">
        <v>33</v>
      </c>
      <c r="F120" s="36" t="s">
        <v>33</v>
      </c>
      <c r="G120" s="36" t="s">
        <v>33</v>
      </c>
      <c r="H120" s="36" t="s">
        <v>33</v>
      </c>
      <c r="I120" s="36" t="s">
        <v>33</v>
      </c>
      <c r="J120" s="111">
        <f t="shared" si="12"/>
        <v>6</v>
      </c>
      <c r="K120" s="111">
        <f t="shared" si="13"/>
        <v>0</v>
      </c>
      <c r="L120" s="111">
        <f t="shared" si="14"/>
        <v>0</v>
      </c>
      <c r="M120" s="111">
        <f t="shared" si="15"/>
        <v>0</v>
      </c>
      <c r="N120" s="112">
        <f>(Feuil1!$B$25)*J120</f>
        <v>0</v>
      </c>
      <c r="O120" s="112">
        <f ca="1">(Feuil1!$C$25)*K120</f>
        <v>0</v>
      </c>
      <c r="P120" s="112">
        <f ca="1">(Feuil1!$D$25)*L120</f>
        <v>0</v>
      </c>
      <c r="Q120" s="112">
        <f ca="1">(Feuil1!$E$25)*M120</f>
        <v>0</v>
      </c>
      <c r="R120" s="112">
        <f t="shared" ca="1" si="18"/>
        <v>0</v>
      </c>
      <c r="S120" s="113">
        <f t="shared" ca="1" si="16"/>
        <v>0</v>
      </c>
      <c r="T120" s="114">
        <f t="shared" ca="1" si="19"/>
        <v>0</v>
      </c>
      <c r="U120" s="36">
        <v>43030</v>
      </c>
      <c r="V120" s="37" t="s">
        <v>17</v>
      </c>
      <c r="W120" s="113"/>
      <c r="X120" s="115"/>
      <c r="Y120" s="36">
        <v>43030</v>
      </c>
      <c r="Z120" s="37" t="s">
        <v>17</v>
      </c>
      <c r="AA120" s="112">
        <f>IF(X120=0,0,(Feuil1!$C$38*Feuil2!K120)+(Feuil1!$D$38*Feuil2!L120)+(Feuil1!$E$38*Feuil2!Q120))</f>
        <v>0</v>
      </c>
      <c r="AB120" s="113">
        <f t="shared" ca="1" si="17"/>
        <v>0</v>
      </c>
      <c r="AC120" s="114"/>
    </row>
    <row r="121" spans="1:29" ht="20.100000000000001" customHeight="1" thickBot="1" x14ac:dyDescent="0.3">
      <c r="A121" s="34">
        <v>43031</v>
      </c>
      <c r="B121" s="34" t="s">
        <v>37</v>
      </c>
      <c r="C121" s="35" t="s">
        <v>18</v>
      </c>
      <c r="D121" s="34" t="s">
        <v>30</v>
      </c>
      <c r="E121" s="34" t="s">
        <v>30</v>
      </c>
      <c r="F121" s="34" t="s">
        <v>30</v>
      </c>
      <c r="G121" s="34" t="s">
        <v>30</v>
      </c>
      <c r="H121" s="34" t="s">
        <v>30</v>
      </c>
      <c r="I121" s="34" t="s">
        <v>30</v>
      </c>
      <c r="J121" s="58">
        <f t="shared" si="12"/>
        <v>0</v>
      </c>
      <c r="K121" s="58">
        <f t="shared" si="13"/>
        <v>0</v>
      </c>
      <c r="L121" s="58">
        <f t="shared" si="14"/>
        <v>6</v>
      </c>
      <c r="M121" s="58">
        <f t="shared" si="15"/>
        <v>0</v>
      </c>
      <c r="N121" s="67">
        <f>(Feuil1!$B$25)*J121</f>
        <v>0</v>
      </c>
      <c r="O121" s="67">
        <f ca="1">(Feuil1!$C$25)*K121</f>
        <v>0</v>
      </c>
      <c r="P121" s="67">
        <f ca="1">(Feuil1!$D$25)*L121</f>
        <v>1.8125000000000002</v>
      </c>
      <c r="Q121" s="67">
        <f ca="1">(Feuil1!$E$25)*M121</f>
        <v>0</v>
      </c>
      <c r="R121" s="67">
        <f t="shared" ca="1" si="18"/>
        <v>1.8125000000000002</v>
      </c>
      <c r="S121" s="62">
        <f t="shared" ca="1" si="16"/>
        <v>43.500000000000007</v>
      </c>
      <c r="T121" s="60">
        <f t="shared" ca="1" si="19"/>
        <v>0.30208333333333337</v>
      </c>
      <c r="U121" s="103">
        <v>43031</v>
      </c>
      <c r="V121" s="104" t="s">
        <v>18</v>
      </c>
      <c r="W121" s="108"/>
      <c r="X121" s="110"/>
      <c r="Y121" s="103">
        <v>43031</v>
      </c>
      <c r="Z121" s="104" t="s">
        <v>18</v>
      </c>
      <c r="AA121" s="68">
        <f>IF(X121=0,0,(Feuil1!$C$38*Feuil2!K121)+(Feuil1!$D$38*Feuil2!L121)+(Feuil1!$E$38*Feuil2!Q121))</f>
        <v>0</v>
      </c>
      <c r="AB121" s="62">
        <f t="shared" ca="1" si="17"/>
        <v>0</v>
      </c>
      <c r="AC121" s="64"/>
    </row>
    <row r="122" spans="1:29" ht="20.100000000000001" customHeight="1" thickBot="1" x14ac:dyDescent="0.3">
      <c r="A122" s="34">
        <v>43032</v>
      </c>
      <c r="B122" s="34" t="s">
        <v>37</v>
      </c>
      <c r="C122" s="35" t="s">
        <v>19</v>
      </c>
      <c r="D122" s="34" t="s">
        <v>30</v>
      </c>
      <c r="E122" s="34" t="s">
        <v>30</v>
      </c>
      <c r="F122" s="34" t="s">
        <v>30</v>
      </c>
      <c r="G122" s="34" t="s">
        <v>30</v>
      </c>
      <c r="H122" s="34" t="s">
        <v>30</v>
      </c>
      <c r="I122" s="34" t="s">
        <v>30</v>
      </c>
      <c r="J122" s="58">
        <f t="shared" si="12"/>
        <v>0</v>
      </c>
      <c r="K122" s="58">
        <f t="shared" si="13"/>
        <v>0</v>
      </c>
      <c r="L122" s="58">
        <f t="shared" si="14"/>
        <v>6</v>
      </c>
      <c r="M122" s="58">
        <f t="shared" si="15"/>
        <v>0</v>
      </c>
      <c r="N122" s="67">
        <f>(Feuil1!$B$25)*J122</f>
        <v>0</v>
      </c>
      <c r="O122" s="67">
        <f ca="1">(Feuil1!$C$25)*K122</f>
        <v>0</v>
      </c>
      <c r="P122" s="67">
        <f ca="1">(Feuil1!$D$25)*L122</f>
        <v>1.8125000000000002</v>
      </c>
      <c r="Q122" s="67">
        <f ca="1">(Feuil1!$E$25)*M122</f>
        <v>0</v>
      </c>
      <c r="R122" s="67">
        <f t="shared" ca="1" si="18"/>
        <v>1.8125000000000002</v>
      </c>
      <c r="S122" s="62">
        <f t="shared" ca="1" si="16"/>
        <v>43.500000000000007</v>
      </c>
      <c r="T122" s="60">
        <f t="shared" ca="1" si="19"/>
        <v>0.30208333333333337</v>
      </c>
      <c r="U122" s="103">
        <v>43032</v>
      </c>
      <c r="V122" s="104" t="s">
        <v>19</v>
      </c>
      <c r="W122" s="108"/>
      <c r="X122" s="110"/>
      <c r="Y122" s="103">
        <v>43032</v>
      </c>
      <c r="Z122" s="104" t="s">
        <v>19</v>
      </c>
      <c r="AA122" s="68">
        <f>IF(X122=0,0,(Feuil1!$C$38*Feuil2!K122)+(Feuil1!$D$38*Feuil2!L122)+(Feuil1!$E$38*Feuil2!Q122))</f>
        <v>0</v>
      </c>
      <c r="AB122" s="62">
        <f t="shared" ca="1" si="17"/>
        <v>0</v>
      </c>
      <c r="AC122" s="64"/>
    </row>
    <row r="123" spans="1:29" ht="20.100000000000001" customHeight="1" thickBot="1" x14ac:dyDescent="0.3">
      <c r="A123" s="34">
        <v>43033</v>
      </c>
      <c r="B123" s="34" t="s">
        <v>37</v>
      </c>
      <c r="C123" s="35" t="s">
        <v>20</v>
      </c>
      <c r="D123" s="34" t="s">
        <v>30</v>
      </c>
      <c r="E123" s="34" t="s">
        <v>30</v>
      </c>
      <c r="F123" s="34" t="s">
        <v>30</v>
      </c>
      <c r="G123" s="34" t="s">
        <v>30</v>
      </c>
      <c r="H123" s="34" t="s">
        <v>30</v>
      </c>
      <c r="I123" s="34" t="s">
        <v>30</v>
      </c>
      <c r="J123" s="58">
        <f t="shared" si="12"/>
        <v>0</v>
      </c>
      <c r="K123" s="58">
        <f t="shared" si="13"/>
        <v>0</v>
      </c>
      <c r="L123" s="58">
        <f t="shared" si="14"/>
        <v>6</v>
      </c>
      <c r="M123" s="58">
        <f t="shared" si="15"/>
        <v>0</v>
      </c>
      <c r="N123" s="67">
        <f>(Feuil1!$B$25)*J123</f>
        <v>0</v>
      </c>
      <c r="O123" s="67">
        <f ca="1">(Feuil1!$C$25)*K123</f>
        <v>0</v>
      </c>
      <c r="P123" s="67">
        <f ca="1">(Feuil1!$D$25)*L123</f>
        <v>1.8125000000000002</v>
      </c>
      <c r="Q123" s="67">
        <f ca="1">(Feuil1!$E$25)*M123</f>
        <v>0</v>
      </c>
      <c r="R123" s="67">
        <f t="shared" ca="1" si="18"/>
        <v>1.8125000000000002</v>
      </c>
      <c r="S123" s="62">
        <f t="shared" ca="1" si="16"/>
        <v>43.500000000000007</v>
      </c>
      <c r="T123" s="60">
        <f t="shared" ca="1" si="19"/>
        <v>0.30208333333333337</v>
      </c>
      <c r="U123" s="103">
        <v>43033</v>
      </c>
      <c r="V123" s="104" t="s">
        <v>20</v>
      </c>
      <c r="W123" s="108"/>
      <c r="X123" s="110"/>
      <c r="Y123" s="103">
        <v>43033</v>
      </c>
      <c r="Z123" s="104" t="s">
        <v>20</v>
      </c>
      <c r="AA123" s="68">
        <f>IF(X123=0,0,(Feuil1!$C$38*Feuil2!K123)+(Feuil1!$D$38*Feuil2!L123)+(Feuil1!$E$38*Feuil2!Q123))</f>
        <v>0</v>
      </c>
      <c r="AB123" s="62">
        <f t="shared" ca="1" si="17"/>
        <v>0</v>
      </c>
      <c r="AC123" s="64"/>
    </row>
    <row r="124" spans="1:29" ht="20.100000000000001" customHeight="1" thickBot="1" x14ac:dyDescent="0.3">
      <c r="A124" s="34">
        <v>43034</v>
      </c>
      <c r="B124" s="34" t="s">
        <v>37</v>
      </c>
      <c r="C124" s="35" t="s">
        <v>14</v>
      </c>
      <c r="D124" s="34" t="s">
        <v>33</v>
      </c>
      <c r="E124" s="34" t="s">
        <v>30</v>
      </c>
      <c r="F124" s="34" t="s">
        <v>30</v>
      </c>
      <c r="G124" s="34" t="s">
        <v>30</v>
      </c>
      <c r="H124" s="34" t="s">
        <v>30</v>
      </c>
      <c r="I124" s="34" t="s">
        <v>30</v>
      </c>
      <c r="J124" s="58">
        <f t="shared" si="12"/>
        <v>1</v>
      </c>
      <c r="K124" s="58">
        <f t="shared" si="13"/>
        <v>0</v>
      </c>
      <c r="L124" s="58">
        <f t="shared" si="14"/>
        <v>5</v>
      </c>
      <c r="M124" s="58">
        <f t="shared" si="15"/>
        <v>0</v>
      </c>
      <c r="N124" s="67">
        <f>(Feuil1!$B$25)*J124</f>
        <v>0</v>
      </c>
      <c r="O124" s="67">
        <f ca="1">(Feuil1!$C$25)*K124</f>
        <v>0</v>
      </c>
      <c r="P124" s="67">
        <f ca="1">(Feuil1!$D$25)*L124</f>
        <v>1.510416666666667</v>
      </c>
      <c r="Q124" s="67">
        <f ca="1">(Feuil1!$E$25)*M124</f>
        <v>0</v>
      </c>
      <c r="R124" s="67">
        <f t="shared" ca="1" si="18"/>
        <v>1.510416666666667</v>
      </c>
      <c r="S124" s="62">
        <f t="shared" ca="1" si="16"/>
        <v>36.250000000000007</v>
      </c>
      <c r="T124" s="60">
        <f t="shared" ca="1" si="19"/>
        <v>0.30208333333333343</v>
      </c>
      <c r="U124" s="103">
        <v>43034</v>
      </c>
      <c r="V124" s="104" t="s">
        <v>14</v>
      </c>
      <c r="W124" s="108"/>
      <c r="X124" s="110"/>
      <c r="Y124" s="103">
        <v>43034</v>
      </c>
      <c r="Z124" s="104" t="s">
        <v>14</v>
      </c>
      <c r="AA124" s="68">
        <f>IF(X124=0,0,(Feuil1!$C$38*Feuil2!K124)+(Feuil1!$D$38*Feuil2!L124)+(Feuil1!$E$38*Feuil2!Q124))</f>
        <v>0</v>
      </c>
      <c r="AB124" s="62">
        <f t="shared" ca="1" si="17"/>
        <v>0</v>
      </c>
      <c r="AC124" s="64"/>
    </row>
    <row r="125" spans="1:29" ht="20.100000000000001" customHeight="1" thickBot="1" x14ac:dyDescent="0.3">
      <c r="A125" s="34">
        <v>43035</v>
      </c>
      <c r="B125" s="34" t="s">
        <v>37</v>
      </c>
      <c r="C125" s="35" t="s">
        <v>15</v>
      </c>
      <c r="D125" s="34" t="s">
        <v>31</v>
      </c>
      <c r="E125" s="34" t="s">
        <v>31</v>
      </c>
      <c r="F125" s="34" t="s">
        <v>31</v>
      </c>
      <c r="G125" s="34" t="s">
        <v>31</v>
      </c>
      <c r="H125" s="34" t="s">
        <v>31</v>
      </c>
      <c r="I125" s="34" t="s">
        <v>31</v>
      </c>
      <c r="J125" s="58">
        <f t="shared" si="12"/>
        <v>0</v>
      </c>
      <c r="K125" s="58">
        <f t="shared" si="13"/>
        <v>0</v>
      </c>
      <c r="L125" s="58">
        <f t="shared" si="14"/>
        <v>0</v>
      </c>
      <c r="M125" s="58">
        <f t="shared" si="15"/>
        <v>6</v>
      </c>
      <c r="N125" s="67">
        <f>(Feuil1!$B$25)*J125</f>
        <v>0</v>
      </c>
      <c r="O125" s="67">
        <f ca="1">(Feuil1!$C$25)*K125</f>
        <v>0</v>
      </c>
      <c r="P125" s="67">
        <f ca="1">(Feuil1!$D$25)*L125</f>
        <v>0</v>
      </c>
      <c r="Q125" s="67">
        <f ca="1">(Feuil1!$E$25)*M125</f>
        <v>1.5624999999999998</v>
      </c>
      <c r="R125" s="67">
        <f t="shared" ca="1" si="18"/>
        <v>1.5624999999999998</v>
      </c>
      <c r="S125" s="62">
        <f t="shared" ca="1" si="16"/>
        <v>37.499999999999993</v>
      </c>
      <c r="T125" s="60">
        <f t="shared" ca="1" si="19"/>
        <v>0.26041666666666663</v>
      </c>
      <c r="U125" s="103">
        <v>43035</v>
      </c>
      <c r="V125" s="104" t="s">
        <v>15</v>
      </c>
      <c r="W125" s="108"/>
      <c r="X125" s="110"/>
      <c r="Y125" s="103">
        <v>43035</v>
      </c>
      <c r="Z125" s="104" t="s">
        <v>15</v>
      </c>
      <c r="AA125" s="68">
        <f>IF(X125=0,0,(Feuil1!$C$38*Feuil2!K125)+(Feuil1!$D$38*Feuil2!L125)+(Feuil1!$E$38*Feuil2!Q125))</f>
        <v>0</v>
      </c>
      <c r="AB125" s="62">
        <f t="shared" ca="1" si="17"/>
        <v>0</v>
      </c>
      <c r="AC125" s="64"/>
    </row>
    <row r="126" spans="1:29" ht="20.100000000000001" customHeight="1" thickBot="1" x14ac:dyDescent="0.3">
      <c r="A126" s="36">
        <v>43036</v>
      </c>
      <c r="B126" s="36" t="s">
        <v>38</v>
      </c>
      <c r="C126" s="37" t="s">
        <v>16</v>
      </c>
      <c r="D126" s="36" t="s">
        <v>33</v>
      </c>
      <c r="E126" s="36" t="s">
        <v>33</v>
      </c>
      <c r="F126" s="36" t="s">
        <v>33</v>
      </c>
      <c r="G126" s="36" t="s">
        <v>33</v>
      </c>
      <c r="H126" s="36" t="s">
        <v>33</v>
      </c>
      <c r="I126" s="36" t="s">
        <v>33</v>
      </c>
      <c r="J126" s="111">
        <f t="shared" si="12"/>
        <v>6</v>
      </c>
      <c r="K126" s="111">
        <f t="shared" si="13"/>
        <v>0</v>
      </c>
      <c r="L126" s="111">
        <f t="shared" si="14"/>
        <v>0</v>
      </c>
      <c r="M126" s="111">
        <f t="shared" si="15"/>
        <v>0</v>
      </c>
      <c r="N126" s="112">
        <f>(Feuil1!$B$25)*J126</f>
        <v>0</v>
      </c>
      <c r="O126" s="112">
        <f ca="1">(Feuil1!$C$25)*K126</f>
        <v>0</v>
      </c>
      <c r="P126" s="112">
        <f ca="1">(Feuil1!$D$25)*L126</f>
        <v>0</v>
      </c>
      <c r="Q126" s="112">
        <f ca="1">(Feuil1!$E$25)*M126</f>
        <v>0</v>
      </c>
      <c r="R126" s="112">
        <f t="shared" ca="1" si="18"/>
        <v>0</v>
      </c>
      <c r="S126" s="113">
        <f t="shared" ca="1" si="16"/>
        <v>0</v>
      </c>
      <c r="T126" s="114">
        <f t="shared" ca="1" si="19"/>
        <v>0</v>
      </c>
      <c r="U126" s="36">
        <v>43036</v>
      </c>
      <c r="V126" s="37" t="s">
        <v>16</v>
      </c>
      <c r="W126" s="113"/>
      <c r="X126" s="115"/>
      <c r="Y126" s="36">
        <v>43036</v>
      </c>
      <c r="Z126" s="37" t="s">
        <v>16</v>
      </c>
      <c r="AA126" s="112">
        <f>IF(X126=0,0,(Feuil1!$C$38*Feuil2!K126)+(Feuil1!$D$38*Feuil2!L126)+(Feuil1!$E$38*Feuil2!Q126))</f>
        <v>0</v>
      </c>
      <c r="AB126" s="113">
        <f t="shared" ca="1" si="17"/>
        <v>0</v>
      </c>
      <c r="AC126" s="114"/>
    </row>
    <row r="127" spans="1:29" ht="20.100000000000001" customHeight="1" thickBot="1" x14ac:dyDescent="0.3">
      <c r="A127" s="36">
        <v>43037</v>
      </c>
      <c r="B127" s="36" t="s">
        <v>38</v>
      </c>
      <c r="C127" s="37" t="s">
        <v>17</v>
      </c>
      <c r="D127" s="36" t="s">
        <v>33</v>
      </c>
      <c r="E127" s="36" t="s">
        <v>33</v>
      </c>
      <c r="F127" s="36" t="s">
        <v>33</v>
      </c>
      <c r="G127" s="36" t="s">
        <v>33</v>
      </c>
      <c r="H127" s="36" t="s">
        <v>33</v>
      </c>
      <c r="I127" s="36" t="s">
        <v>33</v>
      </c>
      <c r="J127" s="111">
        <f t="shared" si="12"/>
        <v>6</v>
      </c>
      <c r="K127" s="111">
        <f t="shared" si="13"/>
        <v>0</v>
      </c>
      <c r="L127" s="111">
        <f t="shared" si="14"/>
        <v>0</v>
      </c>
      <c r="M127" s="111">
        <f t="shared" si="15"/>
        <v>0</v>
      </c>
      <c r="N127" s="112">
        <f>(Feuil1!$B$25)*J127</f>
        <v>0</v>
      </c>
      <c r="O127" s="112">
        <f ca="1">(Feuil1!$C$25)*K127</f>
        <v>0</v>
      </c>
      <c r="P127" s="112">
        <f ca="1">(Feuil1!$D$25)*L127</f>
        <v>0</v>
      </c>
      <c r="Q127" s="112">
        <f ca="1">(Feuil1!$E$25)*M127</f>
        <v>0</v>
      </c>
      <c r="R127" s="112">
        <f t="shared" ca="1" si="18"/>
        <v>0</v>
      </c>
      <c r="S127" s="113">
        <f t="shared" ca="1" si="16"/>
        <v>0</v>
      </c>
      <c r="T127" s="114">
        <f t="shared" ca="1" si="19"/>
        <v>0</v>
      </c>
      <c r="U127" s="36">
        <v>43037</v>
      </c>
      <c r="V127" s="37" t="s">
        <v>17</v>
      </c>
      <c r="W127" s="113"/>
      <c r="X127" s="115"/>
      <c r="Y127" s="36">
        <v>43037</v>
      </c>
      <c r="Z127" s="37" t="s">
        <v>17</v>
      </c>
      <c r="AA127" s="112">
        <f>IF(X127=0,0,(Feuil1!$C$38*Feuil2!K127)+(Feuil1!$D$38*Feuil2!L127)+(Feuil1!$E$38*Feuil2!Q127))</f>
        <v>0</v>
      </c>
      <c r="AB127" s="113">
        <f t="shared" ca="1" si="17"/>
        <v>0</v>
      </c>
      <c r="AC127" s="114"/>
    </row>
    <row r="128" spans="1:29" ht="20.100000000000001" customHeight="1" thickBot="1" x14ac:dyDescent="0.3">
      <c r="A128" s="34">
        <v>43038</v>
      </c>
      <c r="B128" s="34" t="s">
        <v>37</v>
      </c>
      <c r="C128" s="35" t="s">
        <v>18</v>
      </c>
      <c r="D128" s="34" t="s">
        <v>30</v>
      </c>
      <c r="E128" s="34" t="s">
        <v>30</v>
      </c>
      <c r="F128" s="34" t="s">
        <v>30</v>
      </c>
      <c r="G128" s="34" t="s">
        <v>30</v>
      </c>
      <c r="H128" s="34" t="s">
        <v>30</v>
      </c>
      <c r="I128" s="34" t="s">
        <v>30</v>
      </c>
      <c r="J128" s="58">
        <f t="shared" si="12"/>
        <v>0</v>
      </c>
      <c r="K128" s="58">
        <f t="shared" si="13"/>
        <v>0</v>
      </c>
      <c r="L128" s="58">
        <f t="shared" si="14"/>
        <v>6</v>
      </c>
      <c r="M128" s="58">
        <f t="shared" si="15"/>
        <v>0</v>
      </c>
      <c r="N128" s="67">
        <f>(Feuil1!$B$25)*J128</f>
        <v>0</v>
      </c>
      <c r="O128" s="67">
        <f ca="1">(Feuil1!$C$25)*K128</f>
        <v>0</v>
      </c>
      <c r="P128" s="67">
        <f ca="1">(Feuil1!$D$25)*L128</f>
        <v>1.8125000000000002</v>
      </c>
      <c r="Q128" s="67">
        <f ca="1">(Feuil1!$E$25)*M128</f>
        <v>0</v>
      </c>
      <c r="R128" s="67">
        <f t="shared" ca="1" si="18"/>
        <v>1.8125000000000002</v>
      </c>
      <c r="S128" s="62">
        <f t="shared" ca="1" si="16"/>
        <v>43.500000000000007</v>
      </c>
      <c r="T128" s="60">
        <f t="shared" ca="1" si="19"/>
        <v>0.30208333333333337</v>
      </c>
      <c r="U128" s="103">
        <v>43038</v>
      </c>
      <c r="V128" s="104" t="s">
        <v>18</v>
      </c>
      <c r="W128" s="108"/>
      <c r="X128" s="110"/>
      <c r="Y128" s="103">
        <v>43038</v>
      </c>
      <c r="Z128" s="104" t="s">
        <v>18</v>
      </c>
      <c r="AA128" s="68">
        <f>IF(X128=0,0,(Feuil1!$C$38*Feuil2!K128)+(Feuil1!$D$38*Feuil2!L128)+(Feuil1!$E$38*Feuil2!Q128))</f>
        <v>0</v>
      </c>
      <c r="AB128" s="62">
        <f t="shared" ca="1" si="17"/>
        <v>0</v>
      </c>
      <c r="AC128" s="64"/>
    </row>
    <row r="129" spans="1:29" ht="20.100000000000001" customHeight="1" thickBot="1" x14ac:dyDescent="0.3">
      <c r="A129" s="34">
        <v>43039</v>
      </c>
      <c r="B129" s="34" t="s">
        <v>37</v>
      </c>
      <c r="C129" s="35" t="s">
        <v>19</v>
      </c>
      <c r="D129" s="34" t="s">
        <v>30</v>
      </c>
      <c r="E129" s="34" t="s">
        <v>30</v>
      </c>
      <c r="F129" s="34" t="s">
        <v>30</v>
      </c>
      <c r="G129" s="34" t="s">
        <v>30</v>
      </c>
      <c r="H129" s="34" t="s">
        <v>30</v>
      </c>
      <c r="I129" s="34" t="s">
        <v>30</v>
      </c>
      <c r="J129" s="58">
        <f t="shared" si="12"/>
        <v>0</v>
      </c>
      <c r="K129" s="58">
        <f t="shared" si="13"/>
        <v>0</v>
      </c>
      <c r="L129" s="58">
        <f t="shared" si="14"/>
        <v>6</v>
      </c>
      <c r="M129" s="58">
        <f t="shared" si="15"/>
        <v>0</v>
      </c>
      <c r="N129" s="67">
        <f>(Feuil1!$B$25)*J129</f>
        <v>0</v>
      </c>
      <c r="O129" s="67">
        <f ca="1">(Feuil1!$C$25)*K129</f>
        <v>0</v>
      </c>
      <c r="P129" s="67">
        <f ca="1">(Feuil1!$D$25)*L129</f>
        <v>1.8125000000000002</v>
      </c>
      <c r="Q129" s="67">
        <f ca="1">(Feuil1!$E$25)*M129</f>
        <v>0</v>
      </c>
      <c r="R129" s="67">
        <f t="shared" ca="1" si="18"/>
        <v>1.8125000000000002</v>
      </c>
      <c r="S129" s="62">
        <f t="shared" ca="1" si="16"/>
        <v>43.500000000000007</v>
      </c>
      <c r="T129" s="60">
        <f t="shared" ca="1" si="19"/>
        <v>0.30208333333333337</v>
      </c>
      <c r="U129" s="103">
        <v>43039</v>
      </c>
      <c r="V129" s="104" t="s">
        <v>19</v>
      </c>
      <c r="W129" s="108"/>
      <c r="X129" s="110"/>
      <c r="Y129" s="103">
        <v>43039</v>
      </c>
      <c r="Z129" s="104" t="s">
        <v>19</v>
      </c>
      <c r="AA129" s="68">
        <f>IF(X129=0,0,(Feuil1!$C$38*Feuil2!K129)+(Feuil1!$D$38*Feuil2!L129)+(Feuil1!$E$38*Feuil2!Q129))</f>
        <v>0</v>
      </c>
      <c r="AB129" s="62">
        <f t="shared" ca="1" si="17"/>
        <v>0</v>
      </c>
      <c r="AC129" s="64"/>
    </row>
    <row r="130" spans="1:29" ht="20.100000000000001" customHeight="1" thickBot="1" x14ac:dyDescent="0.3">
      <c r="A130" s="38">
        <v>43040</v>
      </c>
      <c r="B130" s="38" t="s">
        <v>38</v>
      </c>
      <c r="C130" s="39" t="s">
        <v>20</v>
      </c>
      <c r="D130" s="38" t="s">
        <v>33</v>
      </c>
      <c r="E130" s="38" t="s">
        <v>33</v>
      </c>
      <c r="F130" s="38" t="s">
        <v>33</v>
      </c>
      <c r="G130" s="38" t="s">
        <v>33</v>
      </c>
      <c r="H130" s="38" t="s">
        <v>33</v>
      </c>
      <c r="I130" s="38" t="s">
        <v>33</v>
      </c>
      <c r="J130" s="116">
        <f t="shared" si="12"/>
        <v>6</v>
      </c>
      <c r="K130" s="116">
        <f t="shared" si="13"/>
        <v>0</v>
      </c>
      <c r="L130" s="116">
        <f t="shared" si="14"/>
        <v>0</v>
      </c>
      <c r="M130" s="116">
        <f t="shared" si="15"/>
        <v>0</v>
      </c>
      <c r="N130" s="117">
        <f>(Feuil1!$B$25)*J130</f>
        <v>0</v>
      </c>
      <c r="O130" s="117">
        <f ca="1">(Feuil1!$C$25)*K130</f>
        <v>0</v>
      </c>
      <c r="P130" s="117">
        <f ca="1">(Feuil1!$D$25)*L130</f>
        <v>0</v>
      </c>
      <c r="Q130" s="117">
        <f ca="1">(Feuil1!$E$25)*M130</f>
        <v>0</v>
      </c>
      <c r="R130" s="117">
        <f t="shared" ca="1" si="18"/>
        <v>0</v>
      </c>
      <c r="S130" s="118">
        <f t="shared" ca="1" si="16"/>
        <v>0</v>
      </c>
      <c r="T130" s="119">
        <f t="shared" ca="1" si="19"/>
        <v>0</v>
      </c>
      <c r="U130" s="38">
        <v>43040</v>
      </c>
      <c r="V130" s="39" t="s">
        <v>20</v>
      </c>
      <c r="W130" s="118"/>
      <c r="X130" s="120"/>
      <c r="Y130" s="38">
        <v>43040</v>
      </c>
      <c r="Z130" s="39" t="s">
        <v>20</v>
      </c>
      <c r="AA130" s="117">
        <f>IF(X130=0,0,(Feuil1!$C$38*Feuil2!K130)+(Feuil1!$D$38*Feuil2!L130)+(Feuil1!$E$38*Feuil2!Q130))</f>
        <v>0</v>
      </c>
      <c r="AB130" s="118">
        <f t="shared" ca="1" si="17"/>
        <v>0</v>
      </c>
      <c r="AC130" s="119"/>
    </row>
    <row r="131" spans="1:29" ht="20.100000000000001" customHeight="1" thickBot="1" x14ac:dyDescent="0.3">
      <c r="A131" s="34">
        <v>43041</v>
      </c>
      <c r="B131" s="34" t="s">
        <v>37</v>
      </c>
      <c r="C131" s="35" t="s">
        <v>14</v>
      </c>
      <c r="D131" s="34" t="s">
        <v>33</v>
      </c>
      <c r="E131" s="34" t="s">
        <v>31</v>
      </c>
      <c r="F131" s="34" t="s">
        <v>31</v>
      </c>
      <c r="G131" s="34" t="s">
        <v>31</v>
      </c>
      <c r="H131" s="34" t="s">
        <v>31</v>
      </c>
      <c r="I131" s="34" t="s">
        <v>31</v>
      </c>
      <c r="J131" s="58">
        <f t="shared" si="12"/>
        <v>1</v>
      </c>
      <c r="K131" s="58">
        <f t="shared" si="13"/>
        <v>0</v>
      </c>
      <c r="L131" s="58">
        <f t="shared" si="14"/>
        <v>0</v>
      </c>
      <c r="M131" s="58">
        <f t="shared" si="15"/>
        <v>5</v>
      </c>
      <c r="N131" s="67">
        <f>(Feuil1!$B$25)*J131</f>
        <v>0</v>
      </c>
      <c r="O131" s="67">
        <f ca="1">(Feuil1!$C$25)*K131</f>
        <v>0</v>
      </c>
      <c r="P131" s="67">
        <f ca="1">(Feuil1!$D$25)*L131</f>
        <v>0</v>
      </c>
      <c r="Q131" s="67">
        <f ca="1">(Feuil1!$E$25)*M131</f>
        <v>1.302083333333333</v>
      </c>
      <c r="R131" s="67">
        <f t="shared" ca="1" si="18"/>
        <v>1.302083333333333</v>
      </c>
      <c r="S131" s="62">
        <f t="shared" ca="1" si="16"/>
        <v>31.249999999999993</v>
      </c>
      <c r="T131" s="60">
        <f t="shared" ca="1" si="19"/>
        <v>0.26041666666666657</v>
      </c>
      <c r="U131" s="103">
        <v>43041</v>
      </c>
      <c r="V131" s="104" t="s">
        <v>14</v>
      </c>
      <c r="W131" s="108"/>
      <c r="X131" s="110"/>
      <c r="Y131" s="103">
        <v>43041</v>
      </c>
      <c r="Z131" s="104" t="s">
        <v>14</v>
      </c>
      <c r="AA131" s="68">
        <f>IF(X131=0,0,(Feuil1!$C$38*Feuil2!K131)+(Feuil1!$D$38*Feuil2!L131)+(Feuil1!$E$38*Feuil2!Q131))</f>
        <v>0</v>
      </c>
      <c r="AB131" s="62">
        <f t="shared" ca="1" si="17"/>
        <v>0</v>
      </c>
      <c r="AC131" s="64"/>
    </row>
    <row r="132" spans="1:29" ht="20.100000000000001" customHeight="1" thickBot="1" x14ac:dyDescent="0.3">
      <c r="A132" s="34">
        <v>43042</v>
      </c>
      <c r="B132" s="34" t="s">
        <v>37</v>
      </c>
      <c r="C132" s="35" t="s">
        <v>15</v>
      </c>
      <c r="D132" s="34" t="s">
        <v>31</v>
      </c>
      <c r="E132" s="34" t="s">
        <v>31</v>
      </c>
      <c r="F132" s="34" t="s">
        <v>31</v>
      </c>
      <c r="G132" s="34" t="s">
        <v>31</v>
      </c>
      <c r="H132" s="34" t="s">
        <v>31</v>
      </c>
      <c r="I132" s="34" t="s">
        <v>31</v>
      </c>
      <c r="J132" s="58">
        <f t="shared" si="12"/>
        <v>0</v>
      </c>
      <c r="K132" s="58">
        <f t="shared" si="13"/>
        <v>0</v>
      </c>
      <c r="L132" s="58">
        <f t="shared" si="14"/>
        <v>0</v>
      </c>
      <c r="M132" s="58">
        <f t="shared" si="15"/>
        <v>6</v>
      </c>
      <c r="N132" s="67">
        <f>(Feuil1!$B$25)*J132</f>
        <v>0</v>
      </c>
      <c r="O132" s="67">
        <f ca="1">(Feuil1!$C$25)*K132</f>
        <v>0</v>
      </c>
      <c r="P132" s="67">
        <f ca="1">(Feuil1!$D$25)*L132</f>
        <v>0</v>
      </c>
      <c r="Q132" s="67">
        <f ca="1">(Feuil1!$E$25)*M132</f>
        <v>1.5624999999999998</v>
      </c>
      <c r="R132" s="67">
        <f t="shared" ca="1" si="18"/>
        <v>1.5624999999999998</v>
      </c>
      <c r="S132" s="62">
        <f t="shared" ca="1" si="16"/>
        <v>37.499999999999993</v>
      </c>
      <c r="T132" s="60">
        <f t="shared" ca="1" si="19"/>
        <v>0.26041666666666663</v>
      </c>
      <c r="U132" s="103">
        <v>43042</v>
      </c>
      <c r="V132" s="104" t="s">
        <v>15</v>
      </c>
      <c r="W132" s="108"/>
      <c r="X132" s="110"/>
      <c r="Y132" s="103">
        <v>43042</v>
      </c>
      <c r="Z132" s="104" t="s">
        <v>15</v>
      </c>
      <c r="AA132" s="68">
        <f>IF(X132=0,0,(Feuil1!$C$38*Feuil2!K132)+(Feuil1!$D$38*Feuil2!L132)+(Feuil1!$E$38*Feuil2!Q132))</f>
        <v>0</v>
      </c>
      <c r="AB132" s="62">
        <f t="shared" ca="1" si="17"/>
        <v>0</v>
      </c>
      <c r="AC132" s="64"/>
    </row>
    <row r="133" spans="1:29" ht="20.100000000000001" customHeight="1" thickBot="1" x14ac:dyDescent="0.3">
      <c r="A133" s="36">
        <v>43043</v>
      </c>
      <c r="B133" s="36" t="s">
        <v>38</v>
      </c>
      <c r="C133" s="37" t="s">
        <v>16</v>
      </c>
      <c r="D133" s="36" t="s">
        <v>33</v>
      </c>
      <c r="E133" s="36" t="s">
        <v>33</v>
      </c>
      <c r="F133" s="36" t="s">
        <v>33</v>
      </c>
      <c r="G133" s="36" t="s">
        <v>33</v>
      </c>
      <c r="H133" s="36" t="s">
        <v>33</v>
      </c>
      <c r="I133" s="36" t="s">
        <v>33</v>
      </c>
      <c r="J133" s="111">
        <f t="shared" si="12"/>
        <v>6</v>
      </c>
      <c r="K133" s="111">
        <f t="shared" si="13"/>
        <v>0</v>
      </c>
      <c r="L133" s="111">
        <f t="shared" si="14"/>
        <v>0</v>
      </c>
      <c r="M133" s="111">
        <f t="shared" si="15"/>
        <v>0</v>
      </c>
      <c r="N133" s="112">
        <f>(Feuil1!$B$25)*J133</f>
        <v>0</v>
      </c>
      <c r="O133" s="112">
        <f ca="1">(Feuil1!$C$25)*K133</f>
        <v>0</v>
      </c>
      <c r="P133" s="112">
        <f ca="1">(Feuil1!$D$25)*L133</f>
        <v>0</v>
      </c>
      <c r="Q133" s="112">
        <f ca="1">(Feuil1!$E$25)*M133</f>
        <v>0</v>
      </c>
      <c r="R133" s="112">
        <f t="shared" ref="R133:R164" ca="1" si="20">SUM(O133:Q133)</f>
        <v>0</v>
      </c>
      <c r="S133" s="113">
        <f t="shared" ca="1" si="16"/>
        <v>0</v>
      </c>
      <c r="T133" s="114">
        <f t="shared" ref="T133:T164" ca="1" si="21">(IF(S133=0,0,(S133/SUM(K133:M133))))/24</f>
        <v>0</v>
      </c>
      <c r="U133" s="36">
        <v>43043</v>
      </c>
      <c r="V133" s="37" t="s">
        <v>16</v>
      </c>
      <c r="W133" s="113"/>
      <c r="X133" s="115"/>
      <c r="Y133" s="36">
        <v>43043</v>
      </c>
      <c r="Z133" s="37" t="s">
        <v>16</v>
      </c>
      <c r="AA133" s="112">
        <f>IF(X133=0,0,(Feuil1!$C$38*Feuil2!K133)+(Feuil1!$D$38*Feuil2!L133)+(Feuil1!$E$38*Feuil2!Q133))</f>
        <v>0</v>
      </c>
      <c r="AB133" s="113">
        <f t="shared" ca="1" si="17"/>
        <v>0</v>
      </c>
      <c r="AC133" s="114"/>
    </row>
    <row r="134" spans="1:29" ht="20.100000000000001" customHeight="1" thickBot="1" x14ac:dyDescent="0.3">
      <c r="A134" s="36">
        <v>43044</v>
      </c>
      <c r="B134" s="36" t="s">
        <v>38</v>
      </c>
      <c r="C134" s="37" t="s">
        <v>17</v>
      </c>
      <c r="D134" s="36" t="s">
        <v>33</v>
      </c>
      <c r="E134" s="36" t="s">
        <v>33</v>
      </c>
      <c r="F134" s="36" t="s">
        <v>33</v>
      </c>
      <c r="G134" s="36" t="s">
        <v>33</v>
      </c>
      <c r="H134" s="36" t="s">
        <v>33</v>
      </c>
      <c r="I134" s="36" t="s">
        <v>33</v>
      </c>
      <c r="J134" s="111">
        <f t="shared" ref="J134:J190" si="22">COUNTIF($D134:$I134,"Horaire_C")</f>
        <v>6</v>
      </c>
      <c r="K134" s="111">
        <f t="shared" ref="K134:K190" si="23">COUNTIF($D134:$I134,"Horaire_1/2 C")</f>
        <v>0</v>
      </c>
      <c r="L134" s="111">
        <f t="shared" ref="L134:L190" si="24">COUNTIF($D134:$I134,"Horaire_8-17")</f>
        <v>0</v>
      </c>
      <c r="M134" s="111">
        <f t="shared" ref="M134:M190" si="25">COUNTIF($D134:$I134,"Horaire_8-16")</f>
        <v>0</v>
      </c>
      <c r="N134" s="112">
        <f>(Feuil1!$B$25)*J134</f>
        <v>0</v>
      </c>
      <c r="O134" s="112">
        <f ca="1">(Feuil1!$C$25)*K134</f>
        <v>0</v>
      </c>
      <c r="P134" s="112">
        <f ca="1">(Feuil1!$D$25)*L134</f>
        <v>0</v>
      </c>
      <c r="Q134" s="112">
        <f ca="1">(Feuil1!$E$25)*M134</f>
        <v>0</v>
      </c>
      <c r="R134" s="112">
        <f t="shared" ca="1" si="20"/>
        <v>0</v>
      </c>
      <c r="S134" s="113">
        <f t="shared" ref="S134:S190" ca="1" si="26">R134*24</f>
        <v>0</v>
      </c>
      <c r="T134" s="114">
        <f t="shared" ca="1" si="21"/>
        <v>0</v>
      </c>
      <c r="U134" s="36">
        <v>43044</v>
      </c>
      <c r="V134" s="37" t="s">
        <v>17</v>
      </c>
      <c r="W134" s="113"/>
      <c r="X134" s="115"/>
      <c r="Y134" s="36">
        <v>43044</v>
      </c>
      <c r="Z134" s="37" t="s">
        <v>17</v>
      </c>
      <c r="AA134" s="112">
        <f>IF(X134=0,0,(Feuil1!$C$38*Feuil2!K134)+(Feuil1!$D$38*Feuil2!L134)+(Feuil1!$E$38*Feuil2!Q134))</f>
        <v>0</v>
      </c>
      <c r="AB134" s="113">
        <f t="shared" ref="AB134:AB190" ca="1" si="27">IF(W134&gt;0,(W134-S134)+((AA134-INT(AA134))*24),IF(AND(W134=0,AB133&gt;0),AB133-S134,0))</f>
        <v>0</v>
      </c>
      <c r="AC134" s="114"/>
    </row>
    <row r="135" spans="1:29" ht="20.100000000000001" customHeight="1" thickBot="1" x14ac:dyDescent="0.3">
      <c r="A135" s="34">
        <v>43045</v>
      </c>
      <c r="B135" s="34" t="s">
        <v>37</v>
      </c>
      <c r="C135" s="35" t="s">
        <v>18</v>
      </c>
      <c r="D135" s="34" t="s">
        <v>30</v>
      </c>
      <c r="E135" s="34" t="s">
        <v>30</v>
      </c>
      <c r="F135" s="34" t="s">
        <v>30</v>
      </c>
      <c r="G135" s="34" t="s">
        <v>30</v>
      </c>
      <c r="H135" s="34" t="s">
        <v>30</v>
      </c>
      <c r="I135" s="34" t="s">
        <v>30</v>
      </c>
      <c r="J135" s="58">
        <f t="shared" si="22"/>
        <v>0</v>
      </c>
      <c r="K135" s="58">
        <f t="shared" si="23"/>
        <v>0</v>
      </c>
      <c r="L135" s="58">
        <f t="shared" si="24"/>
        <v>6</v>
      </c>
      <c r="M135" s="58">
        <f t="shared" si="25"/>
        <v>0</v>
      </c>
      <c r="N135" s="67">
        <f>(Feuil1!$B$25)*J135</f>
        <v>0</v>
      </c>
      <c r="O135" s="67">
        <f ca="1">(Feuil1!$C$25)*K135</f>
        <v>0</v>
      </c>
      <c r="P135" s="67">
        <f ca="1">(Feuil1!$D$25)*L135</f>
        <v>1.8125000000000002</v>
      </c>
      <c r="Q135" s="67">
        <f ca="1">(Feuil1!$E$25)*M135</f>
        <v>0</v>
      </c>
      <c r="R135" s="67">
        <f t="shared" ca="1" si="20"/>
        <v>1.8125000000000002</v>
      </c>
      <c r="S135" s="62">
        <f t="shared" ca="1" si="26"/>
        <v>43.500000000000007</v>
      </c>
      <c r="T135" s="60">
        <f t="shared" ca="1" si="21"/>
        <v>0.30208333333333337</v>
      </c>
      <c r="U135" s="103">
        <v>43045</v>
      </c>
      <c r="V135" s="104" t="s">
        <v>18</v>
      </c>
      <c r="W135" s="108"/>
      <c r="X135" s="110"/>
      <c r="Y135" s="103">
        <v>43045</v>
      </c>
      <c r="Z135" s="104" t="s">
        <v>18</v>
      </c>
      <c r="AA135" s="68">
        <f>IF(X135=0,0,(Feuil1!$C$38*Feuil2!K135)+(Feuil1!$D$38*Feuil2!L135)+(Feuil1!$E$38*Feuil2!Q135))</f>
        <v>0</v>
      </c>
      <c r="AB135" s="62">
        <f t="shared" ca="1" si="27"/>
        <v>0</v>
      </c>
      <c r="AC135" s="64"/>
    </row>
    <row r="136" spans="1:29" ht="20.100000000000001" customHeight="1" thickBot="1" x14ac:dyDescent="0.3">
      <c r="A136" s="34">
        <v>43046</v>
      </c>
      <c r="B136" s="34" t="s">
        <v>37</v>
      </c>
      <c r="C136" s="35" t="s">
        <v>19</v>
      </c>
      <c r="D136" s="34" t="s">
        <v>30</v>
      </c>
      <c r="E136" s="34" t="s">
        <v>30</v>
      </c>
      <c r="F136" s="34" t="s">
        <v>30</v>
      </c>
      <c r="G136" s="34" t="s">
        <v>30</v>
      </c>
      <c r="H136" s="34" t="s">
        <v>30</v>
      </c>
      <c r="I136" s="34" t="s">
        <v>30</v>
      </c>
      <c r="J136" s="58">
        <f t="shared" si="22"/>
        <v>0</v>
      </c>
      <c r="K136" s="58">
        <f t="shared" si="23"/>
        <v>0</v>
      </c>
      <c r="L136" s="58">
        <f t="shared" si="24"/>
        <v>6</v>
      </c>
      <c r="M136" s="58">
        <f t="shared" si="25"/>
        <v>0</v>
      </c>
      <c r="N136" s="67">
        <f>(Feuil1!$B$25)*J136</f>
        <v>0</v>
      </c>
      <c r="O136" s="67">
        <f ca="1">(Feuil1!$C$25)*K136</f>
        <v>0</v>
      </c>
      <c r="P136" s="67">
        <f ca="1">(Feuil1!$D$25)*L136</f>
        <v>1.8125000000000002</v>
      </c>
      <c r="Q136" s="67">
        <f ca="1">(Feuil1!$E$25)*M136</f>
        <v>0</v>
      </c>
      <c r="R136" s="67">
        <f t="shared" ca="1" si="20"/>
        <v>1.8125000000000002</v>
      </c>
      <c r="S136" s="62">
        <f t="shared" ca="1" si="26"/>
        <v>43.500000000000007</v>
      </c>
      <c r="T136" s="60">
        <f t="shared" ca="1" si="21"/>
        <v>0.30208333333333337</v>
      </c>
      <c r="U136" s="103">
        <v>43046</v>
      </c>
      <c r="V136" s="104" t="s">
        <v>19</v>
      </c>
      <c r="W136" s="108"/>
      <c r="X136" s="110"/>
      <c r="Y136" s="103">
        <v>43046</v>
      </c>
      <c r="Z136" s="104" t="s">
        <v>19</v>
      </c>
      <c r="AA136" s="68">
        <f>IF(X136=0,0,(Feuil1!$C$38*Feuil2!K136)+(Feuil1!$D$38*Feuil2!L136)+(Feuil1!$E$38*Feuil2!Q136))</f>
        <v>0</v>
      </c>
      <c r="AB136" s="62">
        <f t="shared" ca="1" si="27"/>
        <v>0</v>
      </c>
      <c r="AC136" s="64"/>
    </row>
    <row r="137" spans="1:29" ht="20.100000000000001" customHeight="1" thickBot="1" x14ac:dyDescent="0.3">
      <c r="A137" s="34">
        <v>43047</v>
      </c>
      <c r="B137" s="34" t="s">
        <v>37</v>
      </c>
      <c r="C137" s="35" t="s">
        <v>20</v>
      </c>
      <c r="D137" s="34" t="s">
        <v>30</v>
      </c>
      <c r="E137" s="34" t="s">
        <v>30</v>
      </c>
      <c r="F137" s="34" t="s">
        <v>30</v>
      </c>
      <c r="G137" s="34" t="s">
        <v>30</v>
      </c>
      <c r="H137" s="34" t="s">
        <v>30</v>
      </c>
      <c r="I137" s="34" t="s">
        <v>30</v>
      </c>
      <c r="J137" s="58">
        <f t="shared" si="22"/>
        <v>0</v>
      </c>
      <c r="K137" s="58">
        <f t="shared" si="23"/>
        <v>0</v>
      </c>
      <c r="L137" s="58">
        <f t="shared" si="24"/>
        <v>6</v>
      </c>
      <c r="M137" s="58">
        <f t="shared" si="25"/>
        <v>0</v>
      </c>
      <c r="N137" s="67">
        <f>(Feuil1!$B$25)*J137</f>
        <v>0</v>
      </c>
      <c r="O137" s="67">
        <f ca="1">(Feuil1!$C$25)*K137</f>
        <v>0</v>
      </c>
      <c r="P137" s="67">
        <f ca="1">(Feuil1!$D$25)*L137</f>
        <v>1.8125000000000002</v>
      </c>
      <c r="Q137" s="67">
        <f ca="1">(Feuil1!$E$25)*M137</f>
        <v>0</v>
      </c>
      <c r="R137" s="67">
        <f t="shared" ca="1" si="20"/>
        <v>1.8125000000000002</v>
      </c>
      <c r="S137" s="62">
        <f t="shared" ca="1" si="26"/>
        <v>43.500000000000007</v>
      </c>
      <c r="T137" s="60">
        <f t="shared" ca="1" si="21"/>
        <v>0.30208333333333337</v>
      </c>
      <c r="U137" s="103">
        <v>43047</v>
      </c>
      <c r="V137" s="104" t="s">
        <v>20</v>
      </c>
      <c r="W137" s="108"/>
      <c r="X137" s="110"/>
      <c r="Y137" s="103">
        <v>43047</v>
      </c>
      <c r="Z137" s="104" t="s">
        <v>20</v>
      </c>
      <c r="AA137" s="68">
        <f>IF(X137=0,0,(Feuil1!$C$38*Feuil2!K137)+(Feuil1!$D$38*Feuil2!L137)+(Feuil1!$E$38*Feuil2!Q137))</f>
        <v>0</v>
      </c>
      <c r="AB137" s="62">
        <f t="shared" ca="1" si="27"/>
        <v>0</v>
      </c>
      <c r="AC137" s="64"/>
    </row>
    <row r="138" spans="1:29" ht="20.100000000000001" customHeight="1" thickBot="1" x14ac:dyDescent="0.3">
      <c r="A138" s="34">
        <v>43048</v>
      </c>
      <c r="B138" s="34" t="s">
        <v>37</v>
      </c>
      <c r="C138" s="35" t="s">
        <v>14</v>
      </c>
      <c r="D138" s="34" t="s">
        <v>33</v>
      </c>
      <c r="E138" s="34" t="s">
        <v>30</v>
      </c>
      <c r="F138" s="34" t="s">
        <v>30</v>
      </c>
      <c r="G138" s="34" t="s">
        <v>30</v>
      </c>
      <c r="H138" s="34" t="s">
        <v>30</v>
      </c>
      <c r="I138" s="34" t="s">
        <v>30</v>
      </c>
      <c r="J138" s="58">
        <f t="shared" si="22"/>
        <v>1</v>
      </c>
      <c r="K138" s="58">
        <f t="shared" si="23"/>
        <v>0</v>
      </c>
      <c r="L138" s="58">
        <f t="shared" si="24"/>
        <v>5</v>
      </c>
      <c r="M138" s="58">
        <f t="shared" si="25"/>
        <v>0</v>
      </c>
      <c r="N138" s="67">
        <f>(Feuil1!$B$25)*J138</f>
        <v>0</v>
      </c>
      <c r="O138" s="67">
        <f ca="1">(Feuil1!$C$25)*K138</f>
        <v>0</v>
      </c>
      <c r="P138" s="67">
        <f ca="1">(Feuil1!$D$25)*L138</f>
        <v>1.510416666666667</v>
      </c>
      <c r="Q138" s="67">
        <f ca="1">(Feuil1!$E$25)*M138</f>
        <v>0</v>
      </c>
      <c r="R138" s="67">
        <f t="shared" ca="1" si="20"/>
        <v>1.510416666666667</v>
      </c>
      <c r="S138" s="62">
        <f t="shared" ca="1" si="26"/>
        <v>36.250000000000007</v>
      </c>
      <c r="T138" s="60">
        <f t="shared" ca="1" si="21"/>
        <v>0.30208333333333343</v>
      </c>
      <c r="U138" s="103">
        <v>43048</v>
      </c>
      <c r="V138" s="104" t="s">
        <v>14</v>
      </c>
      <c r="W138" s="108"/>
      <c r="X138" s="110"/>
      <c r="Y138" s="103">
        <v>43048</v>
      </c>
      <c r="Z138" s="104" t="s">
        <v>14</v>
      </c>
      <c r="AA138" s="68">
        <f>IF(X138=0,0,(Feuil1!$C$38*Feuil2!K138)+(Feuil1!$D$38*Feuil2!L138)+(Feuil1!$E$38*Feuil2!Q138))</f>
        <v>0</v>
      </c>
      <c r="AB138" s="62">
        <f t="shared" ca="1" si="27"/>
        <v>0</v>
      </c>
      <c r="AC138" s="64"/>
    </row>
    <row r="139" spans="1:29" ht="20.100000000000001" customHeight="1" thickBot="1" x14ac:dyDescent="0.3">
      <c r="A139" s="34">
        <v>43049</v>
      </c>
      <c r="B139" s="34" t="s">
        <v>37</v>
      </c>
      <c r="C139" s="35" t="s">
        <v>15</v>
      </c>
      <c r="D139" s="34" t="s">
        <v>31</v>
      </c>
      <c r="E139" s="34" t="s">
        <v>31</v>
      </c>
      <c r="F139" s="34" t="s">
        <v>31</v>
      </c>
      <c r="G139" s="34" t="s">
        <v>31</v>
      </c>
      <c r="H139" s="34" t="s">
        <v>31</v>
      </c>
      <c r="I139" s="34" t="s">
        <v>31</v>
      </c>
      <c r="J139" s="58">
        <f t="shared" si="22"/>
        <v>0</v>
      </c>
      <c r="K139" s="58">
        <f t="shared" si="23"/>
        <v>0</v>
      </c>
      <c r="L139" s="58">
        <f t="shared" si="24"/>
        <v>0</v>
      </c>
      <c r="M139" s="58">
        <f t="shared" si="25"/>
        <v>6</v>
      </c>
      <c r="N139" s="67">
        <f>(Feuil1!$B$25)*J139</f>
        <v>0</v>
      </c>
      <c r="O139" s="67">
        <f ca="1">(Feuil1!$C$25)*K139</f>
        <v>0</v>
      </c>
      <c r="P139" s="67">
        <f ca="1">(Feuil1!$D$25)*L139</f>
        <v>0</v>
      </c>
      <c r="Q139" s="67">
        <f ca="1">(Feuil1!$E$25)*M139</f>
        <v>1.5624999999999998</v>
      </c>
      <c r="R139" s="67">
        <f t="shared" ca="1" si="20"/>
        <v>1.5624999999999998</v>
      </c>
      <c r="S139" s="62">
        <f t="shared" ca="1" si="26"/>
        <v>37.499999999999993</v>
      </c>
      <c r="T139" s="60">
        <f t="shared" ca="1" si="21"/>
        <v>0.26041666666666663</v>
      </c>
      <c r="U139" s="103">
        <v>43049</v>
      </c>
      <c r="V139" s="104" t="s">
        <v>15</v>
      </c>
      <c r="W139" s="108"/>
      <c r="X139" s="110"/>
      <c r="Y139" s="103">
        <v>43049</v>
      </c>
      <c r="Z139" s="104" t="s">
        <v>15</v>
      </c>
      <c r="AA139" s="68">
        <f>IF(X139=0,0,(Feuil1!$C$38*Feuil2!K139)+(Feuil1!$D$38*Feuil2!L139)+(Feuil1!$E$38*Feuil2!Q139))</f>
        <v>0</v>
      </c>
      <c r="AB139" s="62">
        <f t="shared" ca="1" si="27"/>
        <v>0</v>
      </c>
      <c r="AC139" s="64"/>
    </row>
    <row r="140" spans="1:29" ht="20.100000000000001" customHeight="1" thickBot="1" x14ac:dyDescent="0.3">
      <c r="A140" s="36">
        <v>43050</v>
      </c>
      <c r="B140" s="36" t="s">
        <v>38</v>
      </c>
      <c r="C140" s="37" t="s">
        <v>16</v>
      </c>
      <c r="D140" s="36" t="s">
        <v>33</v>
      </c>
      <c r="E140" s="36" t="s">
        <v>33</v>
      </c>
      <c r="F140" s="36" t="s">
        <v>33</v>
      </c>
      <c r="G140" s="36" t="s">
        <v>33</v>
      </c>
      <c r="H140" s="36" t="s">
        <v>33</v>
      </c>
      <c r="I140" s="36" t="s">
        <v>33</v>
      </c>
      <c r="J140" s="111">
        <f t="shared" si="22"/>
        <v>6</v>
      </c>
      <c r="K140" s="111">
        <f t="shared" si="23"/>
        <v>0</v>
      </c>
      <c r="L140" s="111">
        <f t="shared" si="24"/>
        <v>0</v>
      </c>
      <c r="M140" s="111">
        <f t="shared" si="25"/>
        <v>0</v>
      </c>
      <c r="N140" s="112">
        <f>(Feuil1!$B$25)*J140</f>
        <v>0</v>
      </c>
      <c r="O140" s="112">
        <f ca="1">(Feuil1!$C$25)*K140</f>
        <v>0</v>
      </c>
      <c r="P140" s="112">
        <f ca="1">(Feuil1!$D$25)*L140</f>
        <v>0</v>
      </c>
      <c r="Q140" s="112">
        <f ca="1">(Feuil1!$E$25)*M140</f>
        <v>0</v>
      </c>
      <c r="R140" s="112">
        <f t="shared" ca="1" si="20"/>
        <v>0</v>
      </c>
      <c r="S140" s="113">
        <f t="shared" ca="1" si="26"/>
        <v>0</v>
      </c>
      <c r="T140" s="114">
        <f t="shared" ca="1" si="21"/>
        <v>0</v>
      </c>
      <c r="U140" s="36">
        <v>43050</v>
      </c>
      <c r="V140" s="37" t="s">
        <v>16</v>
      </c>
      <c r="W140" s="113"/>
      <c r="X140" s="115"/>
      <c r="Y140" s="36">
        <v>43050</v>
      </c>
      <c r="Z140" s="37" t="s">
        <v>16</v>
      </c>
      <c r="AA140" s="112">
        <f>IF(X140=0,0,(Feuil1!$C$38*Feuil2!K140)+(Feuil1!$D$38*Feuil2!L140)+(Feuil1!$E$38*Feuil2!Q140))</f>
        <v>0</v>
      </c>
      <c r="AB140" s="113">
        <f t="shared" ca="1" si="27"/>
        <v>0</v>
      </c>
      <c r="AC140" s="114"/>
    </row>
    <row r="141" spans="1:29" ht="20.100000000000001" customHeight="1" thickBot="1" x14ac:dyDescent="0.3">
      <c r="A141" s="36">
        <v>43051</v>
      </c>
      <c r="B141" s="36" t="s">
        <v>38</v>
      </c>
      <c r="C141" s="37" t="s">
        <v>17</v>
      </c>
      <c r="D141" s="36" t="s">
        <v>33</v>
      </c>
      <c r="E141" s="36" t="s">
        <v>33</v>
      </c>
      <c r="F141" s="36" t="s">
        <v>33</v>
      </c>
      <c r="G141" s="36" t="s">
        <v>33</v>
      </c>
      <c r="H141" s="36" t="s">
        <v>33</v>
      </c>
      <c r="I141" s="36" t="s">
        <v>33</v>
      </c>
      <c r="J141" s="111">
        <f t="shared" si="22"/>
        <v>6</v>
      </c>
      <c r="K141" s="111">
        <f t="shared" si="23"/>
        <v>0</v>
      </c>
      <c r="L141" s="111">
        <f t="shared" si="24"/>
        <v>0</v>
      </c>
      <c r="M141" s="111">
        <f t="shared" si="25"/>
        <v>0</v>
      </c>
      <c r="N141" s="112">
        <f>(Feuil1!$B$25)*J141</f>
        <v>0</v>
      </c>
      <c r="O141" s="112">
        <f ca="1">(Feuil1!$C$25)*K141</f>
        <v>0</v>
      </c>
      <c r="P141" s="112">
        <f ca="1">(Feuil1!$D$25)*L141</f>
        <v>0</v>
      </c>
      <c r="Q141" s="112">
        <f ca="1">(Feuil1!$E$25)*M141</f>
        <v>0</v>
      </c>
      <c r="R141" s="112">
        <f t="shared" ca="1" si="20"/>
        <v>0</v>
      </c>
      <c r="S141" s="113">
        <f t="shared" ca="1" si="26"/>
        <v>0</v>
      </c>
      <c r="T141" s="114">
        <f t="shared" ca="1" si="21"/>
        <v>0</v>
      </c>
      <c r="U141" s="36">
        <v>43051</v>
      </c>
      <c r="V141" s="37" t="s">
        <v>17</v>
      </c>
      <c r="W141" s="113"/>
      <c r="X141" s="115"/>
      <c r="Y141" s="36">
        <v>43051</v>
      </c>
      <c r="Z141" s="37" t="s">
        <v>17</v>
      </c>
      <c r="AA141" s="112">
        <f>IF(X141=0,0,(Feuil1!$C$38*Feuil2!K141)+(Feuil1!$D$38*Feuil2!L141)+(Feuil1!$E$38*Feuil2!Q141))</f>
        <v>0</v>
      </c>
      <c r="AB141" s="113">
        <f t="shared" ca="1" si="27"/>
        <v>0</v>
      </c>
      <c r="AC141" s="114"/>
    </row>
    <row r="142" spans="1:29" ht="20.100000000000001" customHeight="1" thickBot="1" x14ac:dyDescent="0.3">
      <c r="A142" s="34">
        <v>43052</v>
      </c>
      <c r="B142" s="34" t="s">
        <v>37</v>
      </c>
      <c r="C142" s="35" t="s">
        <v>18</v>
      </c>
      <c r="D142" s="34" t="s">
        <v>30</v>
      </c>
      <c r="E142" s="34" t="s">
        <v>30</v>
      </c>
      <c r="F142" s="34" t="s">
        <v>30</v>
      </c>
      <c r="G142" s="34" t="s">
        <v>30</v>
      </c>
      <c r="H142" s="34" t="s">
        <v>30</v>
      </c>
      <c r="I142" s="34" t="s">
        <v>30</v>
      </c>
      <c r="J142" s="58">
        <f t="shared" si="22"/>
        <v>0</v>
      </c>
      <c r="K142" s="58">
        <f t="shared" si="23"/>
        <v>0</v>
      </c>
      <c r="L142" s="58">
        <f t="shared" si="24"/>
        <v>6</v>
      </c>
      <c r="M142" s="58">
        <f t="shared" si="25"/>
        <v>0</v>
      </c>
      <c r="N142" s="67">
        <f>(Feuil1!$B$25)*J142</f>
        <v>0</v>
      </c>
      <c r="O142" s="67">
        <f ca="1">(Feuil1!$C$25)*K142</f>
        <v>0</v>
      </c>
      <c r="P142" s="67">
        <f ca="1">(Feuil1!$D$25)*L142</f>
        <v>1.8125000000000002</v>
      </c>
      <c r="Q142" s="67">
        <f ca="1">(Feuil1!$E$25)*M142</f>
        <v>0</v>
      </c>
      <c r="R142" s="67">
        <f t="shared" ca="1" si="20"/>
        <v>1.8125000000000002</v>
      </c>
      <c r="S142" s="62">
        <f t="shared" ca="1" si="26"/>
        <v>43.500000000000007</v>
      </c>
      <c r="T142" s="60">
        <f t="shared" ca="1" si="21"/>
        <v>0.30208333333333337</v>
      </c>
      <c r="U142" s="103">
        <v>43052</v>
      </c>
      <c r="V142" s="104" t="s">
        <v>18</v>
      </c>
      <c r="W142" s="108"/>
      <c r="X142" s="110"/>
      <c r="Y142" s="103">
        <v>43052</v>
      </c>
      <c r="Z142" s="104" t="s">
        <v>18</v>
      </c>
      <c r="AA142" s="68">
        <f>IF(X142=0,0,(Feuil1!$C$38*Feuil2!K142)+(Feuil1!$D$38*Feuil2!L142)+(Feuil1!$E$38*Feuil2!Q142))</f>
        <v>0</v>
      </c>
      <c r="AB142" s="62">
        <f t="shared" ca="1" si="27"/>
        <v>0</v>
      </c>
      <c r="AC142" s="64"/>
    </row>
    <row r="143" spans="1:29" ht="20.100000000000001" customHeight="1" thickBot="1" x14ac:dyDescent="0.3">
      <c r="A143" s="34">
        <v>43053</v>
      </c>
      <c r="B143" s="34" t="s">
        <v>37</v>
      </c>
      <c r="C143" s="35" t="s">
        <v>19</v>
      </c>
      <c r="D143" s="34" t="s">
        <v>30</v>
      </c>
      <c r="E143" s="34" t="s">
        <v>30</v>
      </c>
      <c r="F143" s="34" t="s">
        <v>30</v>
      </c>
      <c r="G143" s="34" t="s">
        <v>30</v>
      </c>
      <c r="H143" s="34" t="s">
        <v>30</v>
      </c>
      <c r="I143" s="34" t="s">
        <v>30</v>
      </c>
      <c r="J143" s="58">
        <f t="shared" si="22"/>
        <v>0</v>
      </c>
      <c r="K143" s="58">
        <f t="shared" si="23"/>
        <v>0</v>
      </c>
      <c r="L143" s="58">
        <f t="shared" si="24"/>
        <v>6</v>
      </c>
      <c r="M143" s="58">
        <f t="shared" si="25"/>
        <v>0</v>
      </c>
      <c r="N143" s="67">
        <f>(Feuil1!$B$25)*J143</f>
        <v>0</v>
      </c>
      <c r="O143" s="67">
        <f ca="1">(Feuil1!$C$25)*K143</f>
        <v>0</v>
      </c>
      <c r="P143" s="67">
        <f ca="1">(Feuil1!$D$25)*L143</f>
        <v>1.8125000000000002</v>
      </c>
      <c r="Q143" s="67">
        <f ca="1">(Feuil1!$E$25)*M143</f>
        <v>0</v>
      </c>
      <c r="R143" s="67">
        <f t="shared" ca="1" si="20"/>
        <v>1.8125000000000002</v>
      </c>
      <c r="S143" s="62">
        <f t="shared" ca="1" si="26"/>
        <v>43.500000000000007</v>
      </c>
      <c r="T143" s="60">
        <f t="shared" ca="1" si="21"/>
        <v>0.30208333333333337</v>
      </c>
      <c r="U143" s="103">
        <v>43053</v>
      </c>
      <c r="V143" s="104" t="s">
        <v>19</v>
      </c>
      <c r="W143" s="108"/>
      <c r="X143" s="110"/>
      <c r="Y143" s="103">
        <v>43053</v>
      </c>
      <c r="Z143" s="104" t="s">
        <v>19</v>
      </c>
      <c r="AA143" s="68">
        <f>IF(X143=0,0,(Feuil1!$C$38*Feuil2!K143)+(Feuil1!$D$38*Feuil2!L143)+(Feuil1!$E$38*Feuil2!Q143))</f>
        <v>0</v>
      </c>
      <c r="AB143" s="62">
        <f t="shared" ca="1" si="27"/>
        <v>0</v>
      </c>
      <c r="AC143" s="64"/>
    </row>
    <row r="144" spans="1:29" ht="20.100000000000001" customHeight="1" thickBot="1" x14ac:dyDescent="0.3">
      <c r="A144" s="34">
        <v>43054</v>
      </c>
      <c r="B144" s="34" t="s">
        <v>37</v>
      </c>
      <c r="C144" s="35" t="s">
        <v>20</v>
      </c>
      <c r="D144" s="34" t="s">
        <v>30</v>
      </c>
      <c r="E144" s="34" t="s">
        <v>30</v>
      </c>
      <c r="F144" s="34" t="s">
        <v>30</v>
      </c>
      <c r="G144" s="34" t="s">
        <v>30</v>
      </c>
      <c r="H144" s="34" t="s">
        <v>30</v>
      </c>
      <c r="I144" s="34" t="s">
        <v>30</v>
      </c>
      <c r="J144" s="58">
        <f t="shared" si="22"/>
        <v>0</v>
      </c>
      <c r="K144" s="58">
        <f t="shared" si="23"/>
        <v>0</v>
      </c>
      <c r="L144" s="58">
        <f t="shared" si="24"/>
        <v>6</v>
      </c>
      <c r="M144" s="58">
        <f t="shared" si="25"/>
        <v>0</v>
      </c>
      <c r="N144" s="67">
        <f>(Feuil1!$B$25)*J144</f>
        <v>0</v>
      </c>
      <c r="O144" s="67">
        <f ca="1">(Feuil1!$C$25)*K144</f>
        <v>0</v>
      </c>
      <c r="P144" s="67">
        <f ca="1">(Feuil1!$D$25)*L144</f>
        <v>1.8125000000000002</v>
      </c>
      <c r="Q144" s="67">
        <f ca="1">(Feuil1!$E$25)*M144</f>
        <v>0</v>
      </c>
      <c r="R144" s="67">
        <f t="shared" ca="1" si="20"/>
        <v>1.8125000000000002</v>
      </c>
      <c r="S144" s="62">
        <f t="shared" ca="1" si="26"/>
        <v>43.500000000000007</v>
      </c>
      <c r="T144" s="60">
        <f t="shared" ca="1" si="21"/>
        <v>0.30208333333333337</v>
      </c>
      <c r="U144" s="103">
        <v>43054</v>
      </c>
      <c r="V144" s="104" t="s">
        <v>20</v>
      </c>
      <c r="W144" s="108"/>
      <c r="X144" s="110"/>
      <c r="Y144" s="103">
        <v>43054</v>
      </c>
      <c r="Z144" s="104" t="s">
        <v>20</v>
      </c>
      <c r="AA144" s="68">
        <f>IF(X144=0,0,(Feuil1!$C$38*Feuil2!K144)+(Feuil1!$D$38*Feuil2!L144)+(Feuil1!$E$38*Feuil2!Q144))</f>
        <v>0</v>
      </c>
      <c r="AB144" s="62">
        <f t="shared" ca="1" si="27"/>
        <v>0</v>
      </c>
      <c r="AC144" s="64"/>
    </row>
    <row r="145" spans="1:29" ht="20.100000000000001" customHeight="1" thickBot="1" x14ac:dyDescent="0.3">
      <c r="A145" s="34">
        <v>43055</v>
      </c>
      <c r="B145" s="34" t="s">
        <v>37</v>
      </c>
      <c r="C145" s="35" t="s">
        <v>14</v>
      </c>
      <c r="D145" s="34" t="s">
        <v>33</v>
      </c>
      <c r="E145" s="34" t="s">
        <v>30</v>
      </c>
      <c r="F145" s="34" t="s">
        <v>30</v>
      </c>
      <c r="G145" s="34" t="s">
        <v>30</v>
      </c>
      <c r="H145" s="34" t="s">
        <v>30</v>
      </c>
      <c r="I145" s="34" t="s">
        <v>30</v>
      </c>
      <c r="J145" s="58">
        <f t="shared" si="22"/>
        <v>1</v>
      </c>
      <c r="K145" s="58">
        <f t="shared" si="23"/>
        <v>0</v>
      </c>
      <c r="L145" s="58">
        <f t="shared" si="24"/>
        <v>5</v>
      </c>
      <c r="M145" s="58">
        <f t="shared" si="25"/>
        <v>0</v>
      </c>
      <c r="N145" s="67">
        <f>(Feuil1!$B$25)*J145</f>
        <v>0</v>
      </c>
      <c r="O145" s="67">
        <f ca="1">(Feuil1!$C$25)*K145</f>
        <v>0</v>
      </c>
      <c r="P145" s="67">
        <f ca="1">(Feuil1!$D$25)*L145</f>
        <v>1.510416666666667</v>
      </c>
      <c r="Q145" s="67">
        <f ca="1">(Feuil1!$E$25)*M145</f>
        <v>0</v>
      </c>
      <c r="R145" s="67">
        <f t="shared" ca="1" si="20"/>
        <v>1.510416666666667</v>
      </c>
      <c r="S145" s="62">
        <f t="shared" ca="1" si="26"/>
        <v>36.250000000000007</v>
      </c>
      <c r="T145" s="60">
        <f t="shared" ca="1" si="21"/>
        <v>0.30208333333333343</v>
      </c>
      <c r="U145" s="103">
        <v>43055</v>
      </c>
      <c r="V145" s="104" t="s">
        <v>14</v>
      </c>
      <c r="W145" s="108"/>
      <c r="X145" s="110"/>
      <c r="Y145" s="103">
        <v>43055</v>
      </c>
      <c r="Z145" s="104" t="s">
        <v>14</v>
      </c>
      <c r="AA145" s="68">
        <f>IF(X145=0,0,(Feuil1!$C$38*Feuil2!K145)+(Feuil1!$D$38*Feuil2!L145)+(Feuil1!$E$38*Feuil2!Q145))</f>
        <v>0</v>
      </c>
      <c r="AB145" s="62">
        <f t="shared" ca="1" si="27"/>
        <v>0</v>
      </c>
      <c r="AC145" s="64"/>
    </row>
    <row r="146" spans="1:29" ht="20.100000000000001" customHeight="1" thickBot="1" x14ac:dyDescent="0.3">
      <c r="A146" s="34">
        <v>43056</v>
      </c>
      <c r="B146" s="34" t="s">
        <v>37</v>
      </c>
      <c r="C146" s="35" t="s">
        <v>15</v>
      </c>
      <c r="D146" s="34" t="s">
        <v>31</v>
      </c>
      <c r="E146" s="34" t="s">
        <v>31</v>
      </c>
      <c r="F146" s="34" t="s">
        <v>31</v>
      </c>
      <c r="G146" s="34" t="s">
        <v>31</v>
      </c>
      <c r="H146" s="34" t="s">
        <v>31</v>
      </c>
      <c r="I146" s="34" t="s">
        <v>31</v>
      </c>
      <c r="J146" s="58">
        <f t="shared" si="22"/>
        <v>0</v>
      </c>
      <c r="K146" s="58">
        <f t="shared" si="23"/>
        <v>0</v>
      </c>
      <c r="L146" s="58">
        <f t="shared" si="24"/>
        <v>0</v>
      </c>
      <c r="M146" s="58">
        <f t="shared" si="25"/>
        <v>6</v>
      </c>
      <c r="N146" s="67">
        <f>(Feuil1!$B$25)*J146</f>
        <v>0</v>
      </c>
      <c r="O146" s="67">
        <f ca="1">(Feuil1!$C$25)*K146</f>
        <v>0</v>
      </c>
      <c r="P146" s="67">
        <f ca="1">(Feuil1!$D$25)*L146</f>
        <v>0</v>
      </c>
      <c r="Q146" s="67">
        <f ca="1">(Feuil1!$E$25)*M146</f>
        <v>1.5624999999999998</v>
      </c>
      <c r="R146" s="67">
        <f t="shared" ca="1" si="20"/>
        <v>1.5624999999999998</v>
      </c>
      <c r="S146" s="62">
        <f t="shared" ca="1" si="26"/>
        <v>37.499999999999993</v>
      </c>
      <c r="T146" s="60">
        <f t="shared" ca="1" si="21"/>
        <v>0.26041666666666663</v>
      </c>
      <c r="U146" s="103">
        <v>43056</v>
      </c>
      <c r="V146" s="104" t="s">
        <v>15</v>
      </c>
      <c r="W146" s="108"/>
      <c r="X146" s="110"/>
      <c r="Y146" s="103">
        <v>43056</v>
      </c>
      <c r="Z146" s="104" t="s">
        <v>15</v>
      </c>
      <c r="AA146" s="68">
        <f>IF(X146=0,0,(Feuil1!$C$38*Feuil2!K146)+(Feuil1!$D$38*Feuil2!L146)+(Feuil1!$E$38*Feuil2!Q146))</f>
        <v>0</v>
      </c>
      <c r="AB146" s="62">
        <f t="shared" ca="1" si="27"/>
        <v>0</v>
      </c>
      <c r="AC146" s="64"/>
    </row>
    <row r="147" spans="1:29" ht="20.100000000000001" customHeight="1" thickBot="1" x14ac:dyDescent="0.3">
      <c r="A147" s="36">
        <v>43057</v>
      </c>
      <c r="B147" s="36" t="s">
        <v>38</v>
      </c>
      <c r="C147" s="37" t="s">
        <v>16</v>
      </c>
      <c r="D147" s="36" t="s">
        <v>33</v>
      </c>
      <c r="E147" s="36" t="s">
        <v>33</v>
      </c>
      <c r="F147" s="36" t="s">
        <v>33</v>
      </c>
      <c r="G147" s="36" t="s">
        <v>33</v>
      </c>
      <c r="H147" s="36" t="s">
        <v>33</v>
      </c>
      <c r="I147" s="36" t="s">
        <v>33</v>
      </c>
      <c r="J147" s="111">
        <f t="shared" si="22"/>
        <v>6</v>
      </c>
      <c r="K147" s="111">
        <f t="shared" si="23"/>
        <v>0</v>
      </c>
      <c r="L147" s="111">
        <f t="shared" si="24"/>
        <v>0</v>
      </c>
      <c r="M147" s="111">
        <f t="shared" si="25"/>
        <v>0</v>
      </c>
      <c r="N147" s="112">
        <f>(Feuil1!$B$25)*J147</f>
        <v>0</v>
      </c>
      <c r="O147" s="112">
        <f ca="1">(Feuil1!$C$25)*K147</f>
        <v>0</v>
      </c>
      <c r="P147" s="112">
        <f ca="1">(Feuil1!$D$25)*L147</f>
        <v>0</v>
      </c>
      <c r="Q147" s="112">
        <f ca="1">(Feuil1!$E$25)*M147</f>
        <v>0</v>
      </c>
      <c r="R147" s="112">
        <f t="shared" ca="1" si="20"/>
        <v>0</v>
      </c>
      <c r="S147" s="113">
        <f t="shared" ca="1" si="26"/>
        <v>0</v>
      </c>
      <c r="T147" s="114">
        <f t="shared" ca="1" si="21"/>
        <v>0</v>
      </c>
      <c r="U147" s="36">
        <v>43057</v>
      </c>
      <c r="V147" s="37" t="s">
        <v>16</v>
      </c>
      <c r="W147" s="113"/>
      <c r="X147" s="115"/>
      <c r="Y147" s="36">
        <v>43057</v>
      </c>
      <c r="Z147" s="37" t="s">
        <v>16</v>
      </c>
      <c r="AA147" s="112">
        <f>IF(X147=0,0,(Feuil1!$C$38*Feuil2!K147)+(Feuil1!$D$38*Feuil2!L147)+(Feuil1!$E$38*Feuil2!Q147))</f>
        <v>0</v>
      </c>
      <c r="AB147" s="113">
        <f t="shared" ca="1" si="27"/>
        <v>0</v>
      </c>
      <c r="AC147" s="114"/>
    </row>
    <row r="148" spans="1:29" ht="20.100000000000001" customHeight="1" thickBot="1" x14ac:dyDescent="0.3">
      <c r="A148" s="36">
        <v>43058</v>
      </c>
      <c r="B148" s="36" t="s">
        <v>38</v>
      </c>
      <c r="C148" s="37" t="s">
        <v>17</v>
      </c>
      <c r="D148" s="36" t="s">
        <v>33</v>
      </c>
      <c r="E148" s="36" t="s">
        <v>33</v>
      </c>
      <c r="F148" s="36" t="s">
        <v>33</v>
      </c>
      <c r="G148" s="36" t="s">
        <v>33</v>
      </c>
      <c r="H148" s="36" t="s">
        <v>33</v>
      </c>
      <c r="I148" s="36" t="s">
        <v>33</v>
      </c>
      <c r="J148" s="111">
        <f t="shared" si="22"/>
        <v>6</v>
      </c>
      <c r="K148" s="111">
        <f t="shared" si="23"/>
        <v>0</v>
      </c>
      <c r="L148" s="111">
        <f t="shared" si="24"/>
        <v>0</v>
      </c>
      <c r="M148" s="111">
        <f t="shared" si="25"/>
        <v>0</v>
      </c>
      <c r="N148" s="112">
        <f>(Feuil1!$B$25)*J148</f>
        <v>0</v>
      </c>
      <c r="O148" s="112">
        <f ca="1">(Feuil1!$C$25)*K148</f>
        <v>0</v>
      </c>
      <c r="P148" s="112">
        <f ca="1">(Feuil1!$D$25)*L148</f>
        <v>0</v>
      </c>
      <c r="Q148" s="112">
        <f ca="1">(Feuil1!$E$25)*M148</f>
        <v>0</v>
      </c>
      <c r="R148" s="112">
        <f t="shared" ca="1" si="20"/>
        <v>0</v>
      </c>
      <c r="S148" s="113">
        <f t="shared" ca="1" si="26"/>
        <v>0</v>
      </c>
      <c r="T148" s="114">
        <f t="shared" ca="1" si="21"/>
        <v>0</v>
      </c>
      <c r="U148" s="36">
        <v>43058</v>
      </c>
      <c r="V148" s="37" t="s">
        <v>17</v>
      </c>
      <c r="W148" s="113"/>
      <c r="X148" s="115"/>
      <c r="Y148" s="36">
        <v>43058</v>
      </c>
      <c r="Z148" s="37" t="s">
        <v>17</v>
      </c>
      <c r="AA148" s="112">
        <f>IF(X148=0,0,(Feuil1!$C$38*Feuil2!K148)+(Feuil1!$D$38*Feuil2!L148)+(Feuil1!$E$38*Feuil2!Q148))</f>
        <v>0</v>
      </c>
      <c r="AB148" s="113">
        <f t="shared" ca="1" si="27"/>
        <v>0</v>
      </c>
      <c r="AC148" s="114"/>
    </row>
    <row r="149" spans="1:29" ht="20.100000000000001" customHeight="1" thickBot="1" x14ac:dyDescent="0.3">
      <c r="A149" s="34">
        <v>43059</v>
      </c>
      <c r="B149" s="34" t="s">
        <v>37</v>
      </c>
      <c r="C149" s="35" t="s">
        <v>18</v>
      </c>
      <c r="D149" s="34" t="s">
        <v>30</v>
      </c>
      <c r="E149" s="34" t="s">
        <v>30</v>
      </c>
      <c r="F149" s="34" t="s">
        <v>30</v>
      </c>
      <c r="G149" s="34" t="s">
        <v>30</v>
      </c>
      <c r="H149" s="34" t="s">
        <v>30</v>
      </c>
      <c r="I149" s="34" t="s">
        <v>30</v>
      </c>
      <c r="J149" s="58">
        <f t="shared" si="22"/>
        <v>0</v>
      </c>
      <c r="K149" s="58">
        <f t="shared" si="23"/>
        <v>0</v>
      </c>
      <c r="L149" s="58">
        <f t="shared" si="24"/>
        <v>6</v>
      </c>
      <c r="M149" s="58">
        <f t="shared" si="25"/>
        <v>0</v>
      </c>
      <c r="N149" s="67">
        <f>(Feuil1!$B$25)*J149</f>
        <v>0</v>
      </c>
      <c r="O149" s="67">
        <f ca="1">(Feuil1!$C$25)*K149</f>
        <v>0</v>
      </c>
      <c r="P149" s="67">
        <f ca="1">(Feuil1!$D$25)*L149</f>
        <v>1.8125000000000002</v>
      </c>
      <c r="Q149" s="67">
        <f ca="1">(Feuil1!$E$25)*M149</f>
        <v>0</v>
      </c>
      <c r="R149" s="67">
        <f t="shared" ca="1" si="20"/>
        <v>1.8125000000000002</v>
      </c>
      <c r="S149" s="62">
        <f t="shared" ca="1" si="26"/>
        <v>43.500000000000007</v>
      </c>
      <c r="T149" s="60">
        <f t="shared" ca="1" si="21"/>
        <v>0.30208333333333337</v>
      </c>
      <c r="U149" s="103">
        <v>43059</v>
      </c>
      <c r="V149" s="104" t="s">
        <v>18</v>
      </c>
      <c r="W149" s="108"/>
      <c r="X149" s="110"/>
      <c r="Y149" s="103">
        <v>43059</v>
      </c>
      <c r="Z149" s="104" t="s">
        <v>18</v>
      </c>
      <c r="AA149" s="68">
        <f>IF(X149=0,0,(Feuil1!$C$38*Feuil2!K149)+(Feuil1!$D$38*Feuil2!L149)+(Feuil1!$E$38*Feuil2!Q149))</f>
        <v>0</v>
      </c>
      <c r="AB149" s="62">
        <f t="shared" ca="1" si="27"/>
        <v>0</v>
      </c>
      <c r="AC149" s="64"/>
    </row>
    <row r="150" spans="1:29" ht="20.100000000000001" customHeight="1" thickBot="1" x14ac:dyDescent="0.3">
      <c r="A150" s="34">
        <v>43060</v>
      </c>
      <c r="B150" s="34" t="s">
        <v>37</v>
      </c>
      <c r="C150" s="35" t="s">
        <v>19</v>
      </c>
      <c r="D150" s="34" t="s">
        <v>30</v>
      </c>
      <c r="E150" s="34" t="s">
        <v>30</v>
      </c>
      <c r="F150" s="34" t="s">
        <v>30</v>
      </c>
      <c r="G150" s="34" t="s">
        <v>30</v>
      </c>
      <c r="H150" s="34" t="s">
        <v>30</v>
      </c>
      <c r="I150" s="34" t="s">
        <v>30</v>
      </c>
      <c r="J150" s="58">
        <f t="shared" si="22"/>
        <v>0</v>
      </c>
      <c r="K150" s="58">
        <f t="shared" si="23"/>
        <v>0</v>
      </c>
      <c r="L150" s="58">
        <f t="shared" si="24"/>
        <v>6</v>
      </c>
      <c r="M150" s="58">
        <f t="shared" si="25"/>
        <v>0</v>
      </c>
      <c r="N150" s="67">
        <f>(Feuil1!$B$25)*J150</f>
        <v>0</v>
      </c>
      <c r="O150" s="67">
        <f ca="1">(Feuil1!$C$25)*K150</f>
        <v>0</v>
      </c>
      <c r="P150" s="67">
        <f ca="1">(Feuil1!$D$25)*L150</f>
        <v>1.8125000000000002</v>
      </c>
      <c r="Q150" s="67">
        <f ca="1">(Feuil1!$E$25)*M150</f>
        <v>0</v>
      </c>
      <c r="R150" s="67">
        <f t="shared" ca="1" si="20"/>
        <v>1.8125000000000002</v>
      </c>
      <c r="S150" s="62">
        <f t="shared" ca="1" si="26"/>
        <v>43.500000000000007</v>
      </c>
      <c r="T150" s="60">
        <f t="shared" ca="1" si="21"/>
        <v>0.30208333333333337</v>
      </c>
      <c r="U150" s="103">
        <v>43060</v>
      </c>
      <c r="V150" s="104" t="s">
        <v>19</v>
      </c>
      <c r="W150" s="108"/>
      <c r="X150" s="110"/>
      <c r="Y150" s="103">
        <v>43060</v>
      </c>
      <c r="Z150" s="104" t="s">
        <v>19</v>
      </c>
      <c r="AA150" s="68">
        <f>IF(X150=0,0,(Feuil1!$C$38*Feuil2!K150)+(Feuil1!$D$38*Feuil2!L150)+(Feuil1!$E$38*Feuil2!Q150))</f>
        <v>0</v>
      </c>
      <c r="AB150" s="62">
        <f t="shared" ca="1" si="27"/>
        <v>0</v>
      </c>
      <c r="AC150" s="64"/>
    </row>
    <row r="151" spans="1:29" ht="20.100000000000001" customHeight="1" thickBot="1" x14ac:dyDescent="0.3">
      <c r="A151" s="34">
        <v>43061</v>
      </c>
      <c r="B151" s="34" t="s">
        <v>37</v>
      </c>
      <c r="C151" s="35" t="s">
        <v>20</v>
      </c>
      <c r="D151" s="34" t="s">
        <v>30</v>
      </c>
      <c r="E151" s="34" t="s">
        <v>30</v>
      </c>
      <c r="F151" s="34" t="s">
        <v>30</v>
      </c>
      <c r="G151" s="34" t="s">
        <v>30</v>
      </c>
      <c r="H151" s="34" t="s">
        <v>30</v>
      </c>
      <c r="I151" s="34" t="s">
        <v>30</v>
      </c>
      <c r="J151" s="58">
        <f t="shared" si="22"/>
        <v>0</v>
      </c>
      <c r="K151" s="58">
        <f t="shared" si="23"/>
        <v>0</v>
      </c>
      <c r="L151" s="58">
        <f t="shared" si="24"/>
        <v>6</v>
      </c>
      <c r="M151" s="58">
        <f t="shared" si="25"/>
        <v>0</v>
      </c>
      <c r="N151" s="67">
        <f>(Feuil1!$B$25)*J151</f>
        <v>0</v>
      </c>
      <c r="O151" s="67">
        <f ca="1">(Feuil1!$C$25)*K151</f>
        <v>0</v>
      </c>
      <c r="P151" s="67">
        <f ca="1">(Feuil1!$D$25)*L151</f>
        <v>1.8125000000000002</v>
      </c>
      <c r="Q151" s="67">
        <f ca="1">(Feuil1!$E$25)*M151</f>
        <v>0</v>
      </c>
      <c r="R151" s="67">
        <f t="shared" ca="1" si="20"/>
        <v>1.8125000000000002</v>
      </c>
      <c r="S151" s="62">
        <f t="shared" ca="1" si="26"/>
        <v>43.500000000000007</v>
      </c>
      <c r="T151" s="60">
        <f t="shared" ca="1" si="21"/>
        <v>0.30208333333333337</v>
      </c>
      <c r="U151" s="103">
        <v>43061</v>
      </c>
      <c r="V151" s="104" t="s">
        <v>20</v>
      </c>
      <c r="W151" s="108"/>
      <c r="X151" s="110"/>
      <c r="Y151" s="103">
        <v>43061</v>
      </c>
      <c r="Z151" s="104" t="s">
        <v>20</v>
      </c>
      <c r="AA151" s="68">
        <f>IF(X151=0,0,(Feuil1!$C$38*Feuil2!K151)+(Feuil1!$D$38*Feuil2!L151)+(Feuil1!$E$38*Feuil2!Q151))</f>
        <v>0</v>
      </c>
      <c r="AB151" s="62">
        <f t="shared" ca="1" si="27"/>
        <v>0</v>
      </c>
      <c r="AC151" s="64"/>
    </row>
    <row r="152" spans="1:29" ht="20.100000000000001" customHeight="1" thickBot="1" x14ac:dyDescent="0.3">
      <c r="A152" s="34">
        <v>43062</v>
      </c>
      <c r="B152" s="34" t="s">
        <v>37</v>
      </c>
      <c r="C152" s="35" t="s">
        <v>14</v>
      </c>
      <c r="D152" s="34" t="s">
        <v>33</v>
      </c>
      <c r="E152" s="34" t="s">
        <v>30</v>
      </c>
      <c r="F152" s="34" t="s">
        <v>30</v>
      </c>
      <c r="G152" s="34" t="s">
        <v>30</v>
      </c>
      <c r="H152" s="34" t="s">
        <v>30</v>
      </c>
      <c r="I152" s="34" t="s">
        <v>30</v>
      </c>
      <c r="J152" s="58">
        <f t="shared" si="22"/>
        <v>1</v>
      </c>
      <c r="K152" s="58">
        <f t="shared" si="23"/>
        <v>0</v>
      </c>
      <c r="L152" s="58">
        <f t="shared" si="24"/>
        <v>5</v>
      </c>
      <c r="M152" s="58">
        <f t="shared" si="25"/>
        <v>0</v>
      </c>
      <c r="N152" s="67">
        <f>(Feuil1!$B$25)*J152</f>
        <v>0</v>
      </c>
      <c r="O152" s="67">
        <f ca="1">(Feuil1!$C$25)*K152</f>
        <v>0</v>
      </c>
      <c r="P152" s="67">
        <f ca="1">(Feuil1!$D$25)*L152</f>
        <v>1.510416666666667</v>
      </c>
      <c r="Q152" s="67">
        <f ca="1">(Feuil1!$E$25)*M152</f>
        <v>0</v>
      </c>
      <c r="R152" s="67">
        <f t="shared" ca="1" si="20"/>
        <v>1.510416666666667</v>
      </c>
      <c r="S152" s="62">
        <f t="shared" ca="1" si="26"/>
        <v>36.250000000000007</v>
      </c>
      <c r="T152" s="60">
        <f t="shared" ca="1" si="21"/>
        <v>0.30208333333333343</v>
      </c>
      <c r="U152" s="103">
        <v>43062</v>
      </c>
      <c r="V152" s="104" t="s">
        <v>14</v>
      </c>
      <c r="W152" s="108"/>
      <c r="X152" s="110"/>
      <c r="Y152" s="103">
        <v>43062</v>
      </c>
      <c r="Z152" s="104" t="s">
        <v>14</v>
      </c>
      <c r="AA152" s="68">
        <f>IF(X152=0,0,(Feuil1!$C$38*Feuil2!K152)+(Feuil1!$D$38*Feuil2!L152)+(Feuil1!$E$38*Feuil2!Q152))</f>
        <v>0</v>
      </c>
      <c r="AB152" s="62">
        <f t="shared" ca="1" si="27"/>
        <v>0</v>
      </c>
      <c r="AC152" s="64"/>
    </row>
    <row r="153" spans="1:29" ht="20.100000000000001" customHeight="1" thickBot="1" x14ac:dyDescent="0.3">
      <c r="A153" s="34">
        <v>43063</v>
      </c>
      <c r="B153" s="34" t="s">
        <v>37</v>
      </c>
      <c r="C153" s="35" t="s">
        <v>15</v>
      </c>
      <c r="D153" s="34" t="s">
        <v>31</v>
      </c>
      <c r="E153" s="34" t="s">
        <v>31</v>
      </c>
      <c r="F153" s="34" t="s">
        <v>31</v>
      </c>
      <c r="G153" s="34" t="s">
        <v>31</v>
      </c>
      <c r="H153" s="34" t="s">
        <v>31</v>
      </c>
      <c r="I153" s="34" t="s">
        <v>31</v>
      </c>
      <c r="J153" s="58">
        <f t="shared" si="22"/>
        <v>0</v>
      </c>
      <c r="K153" s="58">
        <f t="shared" si="23"/>
        <v>0</v>
      </c>
      <c r="L153" s="58">
        <f t="shared" si="24"/>
        <v>0</v>
      </c>
      <c r="M153" s="58">
        <f t="shared" si="25"/>
        <v>6</v>
      </c>
      <c r="N153" s="67">
        <f>(Feuil1!$B$25)*J153</f>
        <v>0</v>
      </c>
      <c r="O153" s="67">
        <f ca="1">(Feuil1!$C$25)*K153</f>
        <v>0</v>
      </c>
      <c r="P153" s="67">
        <f ca="1">(Feuil1!$D$25)*L153</f>
        <v>0</v>
      </c>
      <c r="Q153" s="67">
        <f ca="1">(Feuil1!$E$25)*M153</f>
        <v>1.5624999999999998</v>
      </c>
      <c r="R153" s="67">
        <f t="shared" ca="1" si="20"/>
        <v>1.5624999999999998</v>
      </c>
      <c r="S153" s="62">
        <f t="shared" ca="1" si="26"/>
        <v>37.499999999999993</v>
      </c>
      <c r="T153" s="60">
        <f t="shared" ca="1" si="21"/>
        <v>0.26041666666666663</v>
      </c>
      <c r="U153" s="103">
        <v>43063</v>
      </c>
      <c r="V153" s="104" t="s">
        <v>15</v>
      </c>
      <c r="W153" s="108"/>
      <c r="X153" s="110"/>
      <c r="Y153" s="103">
        <v>43063</v>
      </c>
      <c r="Z153" s="104" t="s">
        <v>15</v>
      </c>
      <c r="AA153" s="68">
        <f>IF(X153=0,0,(Feuil1!$C$38*Feuil2!K153)+(Feuil1!$D$38*Feuil2!L153)+(Feuil1!$E$38*Feuil2!Q153))</f>
        <v>0</v>
      </c>
      <c r="AB153" s="62">
        <f t="shared" ca="1" si="27"/>
        <v>0</v>
      </c>
      <c r="AC153" s="64"/>
    </row>
    <row r="154" spans="1:29" ht="20.100000000000001" customHeight="1" thickBot="1" x14ac:dyDescent="0.3">
      <c r="A154" s="36">
        <v>43064</v>
      </c>
      <c r="B154" s="36" t="s">
        <v>38</v>
      </c>
      <c r="C154" s="37" t="s">
        <v>16</v>
      </c>
      <c r="D154" s="36" t="s">
        <v>33</v>
      </c>
      <c r="E154" s="36" t="s">
        <v>33</v>
      </c>
      <c r="F154" s="36" t="s">
        <v>33</v>
      </c>
      <c r="G154" s="36" t="s">
        <v>33</v>
      </c>
      <c r="H154" s="36" t="s">
        <v>33</v>
      </c>
      <c r="I154" s="36" t="s">
        <v>33</v>
      </c>
      <c r="J154" s="111">
        <f t="shared" si="22"/>
        <v>6</v>
      </c>
      <c r="K154" s="111">
        <f t="shared" si="23"/>
        <v>0</v>
      </c>
      <c r="L154" s="111">
        <f t="shared" si="24"/>
        <v>0</v>
      </c>
      <c r="M154" s="111">
        <f t="shared" si="25"/>
        <v>0</v>
      </c>
      <c r="N154" s="112">
        <f>(Feuil1!$B$25)*J154</f>
        <v>0</v>
      </c>
      <c r="O154" s="112">
        <f ca="1">(Feuil1!$C$25)*K154</f>
        <v>0</v>
      </c>
      <c r="P154" s="112">
        <f ca="1">(Feuil1!$D$25)*L154</f>
        <v>0</v>
      </c>
      <c r="Q154" s="112">
        <f ca="1">(Feuil1!$E$25)*M154</f>
        <v>0</v>
      </c>
      <c r="R154" s="112">
        <f t="shared" ca="1" si="20"/>
        <v>0</v>
      </c>
      <c r="S154" s="113">
        <f t="shared" ca="1" si="26"/>
        <v>0</v>
      </c>
      <c r="T154" s="114">
        <f t="shared" ca="1" si="21"/>
        <v>0</v>
      </c>
      <c r="U154" s="36">
        <v>43064</v>
      </c>
      <c r="V154" s="37" t="s">
        <v>16</v>
      </c>
      <c r="W154" s="113"/>
      <c r="X154" s="115"/>
      <c r="Y154" s="36">
        <v>43064</v>
      </c>
      <c r="Z154" s="37" t="s">
        <v>16</v>
      </c>
      <c r="AA154" s="112">
        <f>IF(X154=0,0,(Feuil1!$C$38*Feuil2!K154)+(Feuil1!$D$38*Feuil2!L154)+(Feuil1!$E$38*Feuil2!Q154))</f>
        <v>0</v>
      </c>
      <c r="AB154" s="113">
        <f t="shared" ca="1" si="27"/>
        <v>0</v>
      </c>
      <c r="AC154" s="114"/>
    </row>
    <row r="155" spans="1:29" ht="20.100000000000001" customHeight="1" thickBot="1" x14ac:dyDescent="0.3">
      <c r="A155" s="36">
        <v>43065</v>
      </c>
      <c r="B155" s="36" t="s">
        <v>38</v>
      </c>
      <c r="C155" s="37" t="s">
        <v>17</v>
      </c>
      <c r="D155" s="36" t="s">
        <v>33</v>
      </c>
      <c r="E155" s="36" t="s">
        <v>33</v>
      </c>
      <c r="F155" s="36" t="s">
        <v>33</v>
      </c>
      <c r="G155" s="36" t="s">
        <v>33</v>
      </c>
      <c r="H155" s="36" t="s">
        <v>33</v>
      </c>
      <c r="I155" s="36" t="s">
        <v>33</v>
      </c>
      <c r="J155" s="111">
        <f t="shared" si="22"/>
        <v>6</v>
      </c>
      <c r="K155" s="111">
        <f t="shared" si="23"/>
        <v>0</v>
      </c>
      <c r="L155" s="111">
        <f t="shared" si="24"/>
        <v>0</v>
      </c>
      <c r="M155" s="111">
        <f t="shared" si="25"/>
        <v>0</v>
      </c>
      <c r="N155" s="112">
        <f>(Feuil1!$B$25)*J155</f>
        <v>0</v>
      </c>
      <c r="O155" s="112">
        <f ca="1">(Feuil1!$C$25)*K155</f>
        <v>0</v>
      </c>
      <c r="P155" s="112">
        <f ca="1">(Feuil1!$D$25)*L155</f>
        <v>0</v>
      </c>
      <c r="Q155" s="112">
        <f ca="1">(Feuil1!$E$25)*M155</f>
        <v>0</v>
      </c>
      <c r="R155" s="112">
        <f t="shared" ca="1" si="20"/>
        <v>0</v>
      </c>
      <c r="S155" s="113">
        <f t="shared" ca="1" si="26"/>
        <v>0</v>
      </c>
      <c r="T155" s="114">
        <f t="shared" ca="1" si="21"/>
        <v>0</v>
      </c>
      <c r="U155" s="36">
        <v>43065</v>
      </c>
      <c r="V155" s="37" t="s">
        <v>17</v>
      </c>
      <c r="W155" s="113"/>
      <c r="X155" s="115"/>
      <c r="Y155" s="36">
        <v>43065</v>
      </c>
      <c r="Z155" s="37" t="s">
        <v>17</v>
      </c>
      <c r="AA155" s="112">
        <f>IF(X155=0,0,(Feuil1!$C$38*Feuil2!K155)+(Feuil1!$D$38*Feuil2!L155)+(Feuil1!$E$38*Feuil2!Q155))</f>
        <v>0</v>
      </c>
      <c r="AB155" s="113">
        <f t="shared" ca="1" si="27"/>
        <v>0</v>
      </c>
      <c r="AC155" s="114"/>
    </row>
    <row r="156" spans="1:29" ht="20.100000000000001" customHeight="1" thickBot="1" x14ac:dyDescent="0.3">
      <c r="A156" s="34">
        <v>43066</v>
      </c>
      <c r="B156" s="34" t="s">
        <v>37</v>
      </c>
      <c r="C156" s="35" t="s">
        <v>18</v>
      </c>
      <c r="D156" s="34" t="s">
        <v>30</v>
      </c>
      <c r="E156" s="34" t="s">
        <v>30</v>
      </c>
      <c r="F156" s="34" t="s">
        <v>30</v>
      </c>
      <c r="G156" s="34" t="s">
        <v>30</v>
      </c>
      <c r="H156" s="34" t="s">
        <v>30</v>
      </c>
      <c r="I156" s="34" t="s">
        <v>30</v>
      </c>
      <c r="J156" s="58">
        <f t="shared" si="22"/>
        <v>0</v>
      </c>
      <c r="K156" s="58">
        <f t="shared" si="23"/>
        <v>0</v>
      </c>
      <c r="L156" s="58">
        <f t="shared" si="24"/>
        <v>6</v>
      </c>
      <c r="M156" s="58">
        <f t="shared" si="25"/>
        <v>0</v>
      </c>
      <c r="N156" s="67">
        <f>(Feuil1!$B$25)*J156</f>
        <v>0</v>
      </c>
      <c r="O156" s="67">
        <f ca="1">(Feuil1!$C$25)*K156</f>
        <v>0</v>
      </c>
      <c r="P156" s="67">
        <f ca="1">(Feuil1!$D$25)*L156</f>
        <v>1.8125000000000002</v>
      </c>
      <c r="Q156" s="67">
        <f ca="1">(Feuil1!$E$25)*M156</f>
        <v>0</v>
      </c>
      <c r="R156" s="67">
        <f t="shared" ca="1" si="20"/>
        <v>1.8125000000000002</v>
      </c>
      <c r="S156" s="62">
        <f t="shared" ca="1" si="26"/>
        <v>43.500000000000007</v>
      </c>
      <c r="T156" s="60">
        <f t="shared" ca="1" si="21"/>
        <v>0.30208333333333337</v>
      </c>
      <c r="U156" s="103">
        <v>43066</v>
      </c>
      <c r="V156" s="104" t="s">
        <v>18</v>
      </c>
      <c r="W156" s="108"/>
      <c r="X156" s="110"/>
      <c r="Y156" s="103">
        <v>43066</v>
      </c>
      <c r="Z156" s="104" t="s">
        <v>18</v>
      </c>
      <c r="AA156" s="68">
        <f>IF(X156=0,0,(Feuil1!$C$38*Feuil2!K156)+(Feuil1!$D$38*Feuil2!L156)+(Feuil1!$E$38*Feuil2!Q156))</f>
        <v>0</v>
      </c>
      <c r="AB156" s="62">
        <f t="shared" ca="1" si="27"/>
        <v>0</v>
      </c>
      <c r="AC156" s="64"/>
    </row>
    <row r="157" spans="1:29" ht="20.100000000000001" customHeight="1" thickBot="1" x14ac:dyDescent="0.3">
      <c r="A157" s="34">
        <v>43067</v>
      </c>
      <c r="B157" s="34" t="s">
        <v>37</v>
      </c>
      <c r="C157" s="35" t="s">
        <v>19</v>
      </c>
      <c r="D157" s="34" t="s">
        <v>30</v>
      </c>
      <c r="E157" s="34" t="s">
        <v>30</v>
      </c>
      <c r="F157" s="34" t="s">
        <v>30</v>
      </c>
      <c r="G157" s="34" t="s">
        <v>30</v>
      </c>
      <c r="H157" s="34" t="s">
        <v>30</v>
      </c>
      <c r="I157" s="34" t="s">
        <v>30</v>
      </c>
      <c r="J157" s="58">
        <f t="shared" si="22"/>
        <v>0</v>
      </c>
      <c r="K157" s="58">
        <f t="shared" si="23"/>
        <v>0</v>
      </c>
      <c r="L157" s="58">
        <f t="shared" si="24"/>
        <v>6</v>
      </c>
      <c r="M157" s="58">
        <f t="shared" si="25"/>
        <v>0</v>
      </c>
      <c r="N157" s="67">
        <f>(Feuil1!$B$25)*J157</f>
        <v>0</v>
      </c>
      <c r="O157" s="67">
        <f ca="1">(Feuil1!$C$25)*K157</f>
        <v>0</v>
      </c>
      <c r="P157" s="67">
        <f ca="1">(Feuil1!$D$25)*L157</f>
        <v>1.8125000000000002</v>
      </c>
      <c r="Q157" s="67">
        <f ca="1">(Feuil1!$E$25)*M157</f>
        <v>0</v>
      </c>
      <c r="R157" s="67">
        <f t="shared" ca="1" si="20"/>
        <v>1.8125000000000002</v>
      </c>
      <c r="S157" s="62">
        <f t="shared" ca="1" si="26"/>
        <v>43.500000000000007</v>
      </c>
      <c r="T157" s="60">
        <f t="shared" ca="1" si="21"/>
        <v>0.30208333333333337</v>
      </c>
      <c r="U157" s="103">
        <v>43067</v>
      </c>
      <c r="V157" s="104" t="s">
        <v>19</v>
      </c>
      <c r="W157" s="108"/>
      <c r="X157" s="110"/>
      <c r="Y157" s="103">
        <v>43067</v>
      </c>
      <c r="Z157" s="104" t="s">
        <v>19</v>
      </c>
      <c r="AA157" s="68">
        <f>IF(X157=0,0,(Feuil1!$C$38*Feuil2!K157)+(Feuil1!$D$38*Feuil2!L157)+(Feuil1!$E$38*Feuil2!Q157))</f>
        <v>0</v>
      </c>
      <c r="AB157" s="62">
        <f t="shared" ca="1" si="27"/>
        <v>0</v>
      </c>
      <c r="AC157" s="64"/>
    </row>
    <row r="158" spans="1:29" ht="20.100000000000001" customHeight="1" thickBot="1" x14ac:dyDescent="0.3">
      <c r="A158" s="34">
        <v>43068</v>
      </c>
      <c r="B158" s="34" t="s">
        <v>37</v>
      </c>
      <c r="C158" s="35" t="s">
        <v>20</v>
      </c>
      <c r="D158" s="34" t="s">
        <v>30</v>
      </c>
      <c r="E158" s="34" t="s">
        <v>30</v>
      </c>
      <c r="F158" s="34" t="s">
        <v>30</v>
      </c>
      <c r="G158" s="34" t="s">
        <v>30</v>
      </c>
      <c r="H158" s="34" t="s">
        <v>30</v>
      </c>
      <c r="I158" s="34" t="s">
        <v>30</v>
      </c>
      <c r="J158" s="58">
        <f t="shared" si="22"/>
        <v>0</v>
      </c>
      <c r="K158" s="58">
        <f t="shared" si="23"/>
        <v>0</v>
      </c>
      <c r="L158" s="58">
        <f t="shared" si="24"/>
        <v>6</v>
      </c>
      <c r="M158" s="58">
        <f t="shared" si="25"/>
        <v>0</v>
      </c>
      <c r="N158" s="67">
        <f>(Feuil1!$B$25)*J158</f>
        <v>0</v>
      </c>
      <c r="O158" s="67">
        <f ca="1">(Feuil1!$C$25)*K158</f>
        <v>0</v>
      </c>
      <c r="P158" s="67">
        <f ca="1">(Feuil1!$D$25)*L158</f>
        <v>1.8125000000000002</v>
      </c>
      <c r="Q158" s="67">
        <f ca="1">(Feuil1!$E$25)*M158</f>
        <v>0</v>
      </c>
      <c r="R158" s="67">
        <f t="shared" ca="1" si="20"/>
        <v>1.8125000000000002</v>
      </c>
      <c r="S158" s="62">
        <f t="shared" ca="1" si="26"/>
        <v>43.500000000000007</v>
      </c>
      <c r="T158" s="60">
        <f t="shared" ca="1" si="21"/>
        <v>0.30208333333333337</v>
      </c>
      <c r="U158" s="103">
        <v>43068</v>
      </c>
      <c r="V158" s="104" t="s">
        <v>20</v>
      </c>
      <c r="W158" s="108"/>
      <c r="X158" s="110"/>
      <c r="Y158" s="103">
        <v>43068</v>
      </c>
      <c r="Z158" s="104" t="s">
        <v>20</v>
      </c>
      <c r="AA158" s="68">
        <f>IF(X158=0,0,(Feuil1!$C$38*Feuil2!K158)+(Feuil1!$D$38*Feuil2!L158)+(Feuil1!$E$38*Feuil2!Q158))</f>
        <v>0</v>
      </c>
      <c r="AB158" s="62">
        <f t="shared" ca="1" si="27"/>
        <v>0</v>
      </c>
      <c r="AC158" s="64"/>
    </row>
    <row r="159" spans="1:29" ht="20.100000000000001" customHeight="1" thickBot="1" x14ac:dyDescent="0.3">
      <c r="A159" s="34">
        <v>43069</v>
      </c>
      <c r="B159" s="34" t="s">
        <v>37</v>
      </c>
      <c r="C159" s="35" t="s">
        <v>14</v>
      </c>
      <c r="D159" s="34" t="s">
        <v>33</v>
      </c>
      <c r="E159" s="34" t="s">
        <v>30</v>
      </c>
      <c r="F159" s="34" t="s">
        <v>30</v>
      </c>
      <c r="G159" s="34" t="s">
        <v>30</v>
      </c>
      <c r="H159" s="34" t="s">
        <v>30</v>
      </c>
      <c r="I159" s="34" t="s">
        <v>30</v>
      </c>
      <c r="J159" s="58">
        <f t="shared" si="22"/>
        <v>1</v>
      </c>
      <c r="K159" s="58">
        <f t="shared" si="23"/>
        <v>0</v>
      </c>
      <c r="L159" s="58">
        <f t="shared" si="24"/>
        <v>5</v>
      </c>
      <c r="M159" s="58">
        <f t="shared" si="25"/>
        <v>0</v>
      </c>
      <c r="N159" s="67">
        <f>(Feuil1!$B$25)*J159</f>
        <v>0</v>
      </c>
      <c r="O159" s="67">
        <f ca="1">(Feuil1!$C$25)*K159</f>
        <v>0</v>
      </c>
      <c r="P159" s="67">
        <f ca="1">(Feuil1!$D$25)*L159</f>
        <v>1.510416666666667</v>
      </c>
      <c r="Q159" s="67">
        <f ca="1">(Feuil1!$E$25)*M159</f>
        <v>0</v>
      </c>
      <c r="R159" s="67">
        <f t="shared" ca="1" si="20"/>
        <v>1.510416666666667</v>
      </c>
      <c r="S159" s="62">
        <f t="shared" ca="1" si="26"/>
        <v>36.250000000000007</v>
      </c>
      <c r="T159" s="60">
        <f t="shared" ca="1" si="21"/>
        <v>0.30208333333333343</v>
      </c>
      <c r="U159" s="103">
        <v>43069</v>
      </c>
      <c r="V159" s="104" t="s">
        <v>14</v>
      </c>
      <c r="W159" s="108"/>
      <c r="X159" s="110"/>
      <c r="Y159" s="103">
        <v>43069</v>
      </c>
      <c r="Z159" s="104" t="s">
        <v>14</v>
      </c>
      <c r="AA159" s="68">
        <f>IF(X159=0,0,(Feuil1!$C$38*Feuil2!K159)+(Feuil1!$D$38*Feuil2!L159)+(Feuil1!$E$38*Feuil2!Q159))</f>
        <v>0</v>
      </c>
      <c r="AB159" s="62">
        <f t="shared" ca="1" si="27"/>
        <v>0</v>
      </c>
      <c r="AC159" s="64"/>
    </row>
    <row r="160" spans="1:29" ht="20.100000000000001" customHeight="1" thickBot="1" x14ac:dyDescent="0.3">
      <c r="A160" s="34">
        <v>43070</v>
      </c>
      <c r="B160" s="34" t="s">
        <v>37</v>
      </c>
      <c r="C160" s="35" t="s">
        <v>15</v>
      </c>
      <c r="D160" s="34" t="s">
        <v>31</v>
      </c>
      <c r="E160" s="34" t="s">
        <v>31</v>
      </c>
      <c r="F160" s="34" t="s">
        <v>31</v>
      </c>
      <c r="G160" s="34" t="s">
        <v>31</v>
      </c>
      <c r="H160" s="34" t="s">
        <v>31</v>
      </c>
      <c r="I160" s="34" t="s">
        <v>31</v>
      </c>
      <c r="J160" s="58">
        <f t="shared" si="22"/>
        <v>0</v>
      </c>
      <c r="K160" s="58">
        <f t="shared" si="23"/>
        <v>0</v>
      </c>
      <c r="L160" s="58">
        <f t="shared" si="24"/>
        <v>0</v>
      </c>
      <c r="M160" s="58">
        <f t="shared" si="25"/>
        <v>6</v>
      </c>
      <c r="N160" s="67">
        <f>(Feuil1!$B$25)*J160</f>
        <v>0</v>
      </c>
      <c r="O160" s="67">
        <f ca="1">(Feuil1!$C$25)*K160</f>
        <v>0</v>
      </c>
      <c r="P160" s="67">
        <f ca="1">(Feuil1!$D$25)*L160</f>
        <v>0</v>
      </c>
      <c r="Q160" s="67">
        <f ca="1">(Feuil1!$E$25)*M160</f>
        <v>1.5624999999999998</v>
      </c>
      <c r="R160" s="67">
        <f t="shared" ca="1" si="20"/>
        <v>1.5624999999999998</v>
      </c>
      <c r="S160" s="62">
        <f t="shared" ca="1" si="26"/>
        <v>37.499999999999993</v>
      </c>
      <c r="T160" s="60">
        <f t="shared" ca="1" si="21"/>
        <v>0.26041666666666663</v>
      </c>
      <c r="U160" s="103">
        <v>43070</v>
      </c>
      <c r="V160" s="104" t="s">
        <v>15</v>
      </c>
      <c r="W160" s="108"/>
      <c r="X160" s="110"/>
      <c r="Y160" s="103">
        <v>43070</v>
      </c>
      <c r="Z160" s="104" t="s">
        <v>15</v>
      </c>
      <c r="AA160" s="68">
        <f>IF(X160=0,0,(Feuil1!$C$38*Feuil2!K160)+(Feuil1!$D$38*Feuil2!L160)+(Feuil1!$E$38*Feuil2!Q160))</f>
        <v>0</v>
      </c>
      <c r="AB160" s="62">
        <f t="shared" ca="1" si="27"/>
        <v>0</v>
      </c>
      <c r="AC160" s="64"/>
    </row>
    <row r="161" spans="1:29" ht="20.100000000000001" customHeight="1" thickBot="1" x14ac:dyDescent="0.3">
      <c r="A161" s="36">
        <v>43071</v>
      </c>
      <c r="B161" s="36" t="s">
        <v>38</v>
      </c>
      <c r="C161" s="37" t="s">
        <v>16</v>
      </c>
      <c r="D161" s="36" t="s">
        <v>33</v>
      </c>
      <c r="E161" s="36" t="s">
        <v>33</v>
      </c>
      <c r="F161" s="36" t="s">
        <v>33</v>
      </c>
      <c r="G161" s="36" t="s">
        <v>33</v>
      </c>
      <c r="H161" s="36" t="s">
        <v>33</v>
      </c>
      <c r="I161" s="36" t="s">
        <v>33</v>
      </c>
      <c r="J161" s="111">
        <f t="shared" si="22"/>
        <v>6</v>
      </c>
      <c r="K161" s="111">
        <f t="shared" si="23"/>
        <v>0</v>
      </c>
      <c r="L161" s="111">
        <f t="shared" si="24"/>
        <v>0</v>
      </c>
      <c r="M161" s="111">
        <f t="shared" si="25"/>
        <v>0</v>
      </c>
      <c r="N161" s="112">
        <f>(Feuil1!$B$25)*J161</f>
        <v>0</v>
      </c>
      <c r="O161" s="112">
        <f ca="1">(Feuil1!$C$25)*K161</f>
        <v>0</v>
      </c>
      <c r="P161" s="112">
        <f ca="1">(Feuil1!$D$25)*L161</f>
        <v>0</v>
      </c>
      <c r="Q161" s="112">
        <f ca="1">(Feuil1!$E$25)*M161</f>
        <v>0</v>
      </c>
      <c r="R161" s="112">
        <f t="shared" ca="1" si="20"/>
        <v>0</v>
      </c>
      <c r="S161" s="113">
        <f t="shared" ca="1" si="26"/>
        <v>0</v>
      </c>
      <c r="T161" s="114">
        <f t="shared" ca="1" si="21"/>
        <v>0</v>
      </c>
      <c r="U161" s="36">
        <v>43071</v>
      </c>
      <c r="V161" s="37" t="s">
        <v>16</v>
      </c>
      <c r="W161" s="113"/>
      <c r="X161" s="115"/>
      <c r="Y161" s="36">
        <v>43071</v>
      </c>
      <c r="Z161" s="37" t="s">
        <v>16</v>
      </c>
      <c r="AA161" s="112">
        <f>IF(X161=0,0,(Feuil1!$C$38*Feuil2!K161)+(Feuil1!$D$38*Feuil2!L161)+(Feuil1!$E$38*Feuil2!Q161))</f>
        <v>0</v>
      </c>
      <c r="AB161" s="113">
        <f t="shared" ca="1" si="27"/>
        <v>0</v>
      </c>
      <c r="AC161" s="114"/>
    </row>
    <row r="162" spans="1:29" ht="20.100000000000001" customHeight="1" thickBot="1" x14ac:dyDescent="0.3">
      <c r="A162" s="36">
        <v>43072</v>
      </c>
      <c r="B162" s="36" t="s">
        <v>38</v>
      </c>
      <c r="C162" s="37" t="s">
        <v>17</v>
      </c>
      <c r="D162" s="36" t="s">
        <v>33</v>
      </c>
      <c r="E162" s="36" t="s">
        <v>33</v>
      </c>
      <c r="F162" s="36" t="s">
        <v>33</v>
      </c>
      <c r="G162" s="36" t="s">
        <v>33</v>
      </c>
      <c r="H162" s="36" t="s">
        <v>33</v>
      </c>
      <c r="I162" s="36" t="s">
        <v>33</v>
      </c>
      <c r="J162" s="111">
        <f t="shared" si="22"/>
        <v>6</v>
      </c>
      <c r="K162" s="111">
        <f t="shared" si="23"/>
        <v>0</v>
      </c>
      <c r="L162" s="111">
        <f t="shared" si="24"/>
        <v>0</v>
      </c>
      <c r="M162" s="111">
        <f t="shared" si="25"/>
        <v>0</v>
      </c>
      <c r="N162" s="112">
        <f>(Feuil1!$B$25)*J162</f>
        <v>0</v>
      </c>
      <c r="O162" s="112">
        <f ca="1">(Feuil1!$C$25)*K162</f>
        <v>0</v>
      </c>
      <c r="P162" s="112">
        <f ca="1">(Feuil1!$D$25)*L162</f>
        <v>0</v>
      </c>
      <c r="Q162" s="112">
        <f ca="1">(Feuil1!$E$25)*M162</f>
        <v>0</v>
      </c>
      <c r="R162" s="112">
        <f t="shared" ca="1" si="20"/>
        <v>0</v>
      </c>
      <c r="S162" s="113">
        <f t="shared" ca="1" si="26"/>
        <v>0</v>
      </c>
      <c r="T162" s="114">
        <f t="shared" ca="1" si="21"/>
        <v>0</v>
      </c>
      <c r="U162" s="36">
        <v>43072</v>
      </c>
      <c r="V162" s="37" t="s">
        <v>17</v>
      </c>
      <c r="W162" s="113"/>
      <c r="X162" s="115"/>
      <c r="Y162" s="36">
        <v>43072</v>
      </c>
      <c r="Z162" s="37" t="s">
        <v>17</v>
      </c>
      <c r="AA162" s="112">
        <f>IF(X162=0,0,(Feuil1!$C$38*Feuil2!K162)+(Feuil1!$D$38*Feuil2!L162)+(Feuil1!$E$38*Feuil2!Q162))</f>
        <v>0</v>
      </c>
      <c r="AB162" s="113">
        <f t="shared" ca="1" si="27"/>
        <v>0</v>
      </c>
      <c r="AC162" s="114"/>
    </row>
    <row r="163" spans="1:29" ht="20.100000000000001" customHeight="1" thickBot="1" x14ac:dyDescent="0.3">
      <c r="A163" s="34">
        <v>43073</v>
      </c>
      <c r="B163" s="34" t="s">
        <v>37</v>
      </c>
      <c r="C163" s="35" t="s">
        <v>18</v>
      </c>
      <c r="D163" s="34" t="s">
        <v>30</v>
      </c>
      <c r="E163" s="34" t="s">
        <v>30</v>
      </c>
      <c r="F163" s="34" t="s">
        <v>30</v>
      </c>
      <c r="G163" s="34" t="s">
        <v>30</v>
      </c>
      <c r="H163" s="34" t="s">
        <v>30</v>
      </c>
      <c r="I163" s="34" t="s">
        <v>30</v>
      </c>
      <c r="J163" s="58">
        <f t="shared" si="22"/>
        <v>0</v>
      </c>
      <c r="K163" s="58">
        <f t="shared" si="23"/>
        <v>0</v>
      </c>
      <c r="L163" s="58">
        <f t="shared" si="24"/>
        <v>6</v>
      </c>
      <c r="M163" s="58">
        <f t="shared" si="25"/>
        <v>0</v>
      </c>
      <c r="N163" s="67">
        <f>(Feuil1!$B$25)*J163</f>
        <v>0</v>
      </c>
      <c r="O163" s="67">
        <f ca="1">(Feuil1!$C$25)*K163</f>
        <v>0</v>
      </c>
      <c r="P163" s="67">
        <f ca="1">(Feuil1!$D$25)*L163</f>
        <v>1.8125000000000002</v>
      </c>
      <c r="Q163" s="67">
        <f ca="1">(Feuil1!$E$25)*M163</f>
        <v>0</v>
      </c>
      <c r="R163" s="67">
        <f t="shared" ca="1" si="20"/>
        <v>1.8125000000000002</v>
      </c>
      <c r="S163" s="62">
        <f t="shared" ca="1" si="26"/>
        <v>43.500000000000007</v>
      </c>
      <c r="T163" s="60">
        <f t="shared" ca="1" si="21"/>
        <v>0.30208333333333337</v>
      </c>
      <c r="U163" s="103">
        <v>43073</v>
      </c>
      <c r="V163" s="104" t="s">
        <v>18</v>
      </c>
      <c r="W163" s="108"/>
      <c r="X163" s="110"/>
      <c r="Y163" s="103">
        <v>43073</v>
      </c>
      <c r="Z163" s="104" t="s">
        <v>18</v>
      </c>
      <c r="AA163" s="68">
        <f>IF(X163=0,0,(Feuil1!$C$38*Feuil2!K163)+(Feuil1!$D$38*Feuil2!L163)+(Feuil1!$E$38*Feuil2!Q163))</f>
        <v>0</v>
      </c>
      <c r="AB163" s="62">
        <f t="shared" ca="1" si="27"/>
        <v>0</v>
      </c>
      <c r="AC163" s="64"/>
    </row>
    <row r="164" spans="1:29" ht="20.100000000000001" customHeight="1" thickBot="1" x14ac:dyDescent="0.3">
      <c r="A164" s="34">
        <v>43074</v>
      </c>
      <c r="B164" s="34" t="s">
        <v>37</v>
      </c>
      <c r="C164" s="35" t="s">
        <v>19</v>
      </c>
      <c r="D164" s="34" t="s">
        <v>30</v>
      </c>
      <c r="E164" s="34" t="s">
        <v>30</v>
      </c>
      <c r="F164" s="34" t="s">
        <v>30</v>
      </c>
      <c r="G164" s="34" t="s">
        <v>30</v>
      </c>
      <c r="H164" s="34" t="s">
        <v>30</v>
      </c>
      <c r="I164" s="34" t="s">
        <v>30</v>
      </c>
      <c r="J164" s="58">
        <f t="shared" si="22"/>
        <v>0</v>
      </c>
      <c r="K164" s="58">
        <f t="shared" si="23"/>
        <v>0</v>
      </c>
      <c r="L164" s="58">
        <f t="shared" si="24"/>
        <v>6</v>
      </c>
      <c r="M164" s="58">
        <f t="shared" si="25"/>
        <v>0</v>
      </c>
      <c r="N164" s="67">
        <f>(Feuil1!$B$25)*J164</f>
        <v>0</v>
      </c>
      <c r="O164" s="67">
        <f ca="1">(Feuil1!$C$25)*K164</f>
        <v>0</v>
      </c>
      <c r="P164" s="67">
        <f ca="1">(Feuil1!$D$25)*L164</f>
        <v>1.8125000000000002</v>
      </c>
      <c r="Q164" s="67">
        <f ca="1">(Feuil1!$E$25)*M164</f>
        <v>0</v>
      </c>
      <c r="R164" s="67">
        <f t="shared" ca="1" si="20"/>
        <v>1.8125000000000002</v>
      </c>
      <c r="S164" s="62">
        <f t="shared" ca="1" si="26"/>
        <v>43.500000000000007</v>
      </c>
      <c r="T164" s="60">
        <f t="shared" ca="1" si="21"/>
        <v>0.30208333333333337</v>
      </c>
      <c r="U164" s="103">
        <v>43074</v>
      </c>
      <c r="V164" s="104" t="s">
        <v>19</v>
      </c>
      <c r="W164" s="108"/>
      <c r="X164" s="110"/>
      <c r="Y164" s="103">
        <v>43074</v>
      </c>
      <c r="Z164" s="104" t="s">
        <v>19</v>
      </c>
      <c r="AA164" s="68">
        <f>IF(X164=0,0,(Feuil1!$C$38*Feuil2!K164)+(Feuil1!$D$38*Feuil2!L164)+(Feuil1!$E$38*Feuil2!Q164))</f>
        <v>0</v>
      </c>
      <c r="AB164" s="62">
        <f t="shared" ca="1" si="27"/>
        <v>0</v>
      </c>
      <c r="AC164" s="64"/>
    </row>
    <row r="165" spans="1:29" ht="20.100000000000001" customHeight="1" thickBot="1" x14ac:dyDescent="0.3">
      <c r="A165" s="34">
        <v>43075</v>
      </c>
      <c r="B165" s="34" t="s">
        <v>37</v>
      </c>
      <c r="C165" s="35" t="s">
        <v>20</v>
      </c>
      <c r="D165" s="34" t="s">
        <v>30</v>
      </c>
      <c r="E165" s="34" t="s">
        <v>30</v>
      </c>
      <c r="F165" s="34" t="s">
        <v>30</v>
      </c>
      <c r="G165" s="34" t="s">
        <v>30</v>
      </c>
      <c r="H165" s="34" t="s">
        <v>30</v>
      </c>
      <c r="I165" s="34" t="s">
        <v>30</v>
      </c>
      <c r="J165" s="58">
        <f t="shared" si="22"/>
        <v>0</v>
      </c>
      <c r="K165" s="58">
        <f t="shared" si="23"/>
        <v>0</v>
      </c>
      <c r="L165" s="58">
        <f t="shared" si="24"/>
        <v>6</v>
      </c>
      <c r="M165" s="58">
        <f t="shared" si="25"/>
        <v>0</v>
      </c>
      <c r="N165" s="67">
        <f>(Feuil1!$B$25)*J165</f>
        <v>0</v>
      </c>
      <c r="O165" s="67">
        <f ca="1">(Feuil1!$C$25)*K165</f>
        <v>0</v>
      </c>
      <c r="P165" s="67">
        <f ca="1">(Feuil1!$D$25)*L165</f>
        <v>1.8125000000000002</v>
      </c>
      <c r="Q165" s="67">
        <f ca="1">(Feuil1!$E$25)*M165</f>
        <v>0</v>
      </c>
      <c r="R165" s="67">
        <f t="shared" ref="R165:R196" ca="1" si="28">SUM(O165:Q165)</f>
        <v>1.8125000000000002</v>
      </c>
      <c r="S165" s="62">
        <f t="shared" ca="1" si="26"/>
        <v>43.500000000000007</v>
      </c>
      <c r="T165" s="60">
        <f t="shared" ref="T165:T196" ca="1" si="29">(IF(S165=0,0,(S165/SUM(K165:M165))))/24</f>
        <v>0.30208333333333337</v>
      </c>
      <c r="U165" s="103">
        <v>43075</v>
      </c>
      <c r="V165" s="104" t="s">
        <v>20</v>
      </c>
      <c r="W165" s="108"/>
      <c r="X165" s="110"/>
      <c r="Y165" s="103">
        <v>43075</v>
      </c>
      <c r="Z165" s="104" t="s">
        <v>20</v>
      </c>
      <c r="AA165" s="68">
        <f>IF(X165=0,0,(Feuil1!$C$38*Feuil2!K165)+(Feuil1!$D$38*Feuil2!L165)+(Feuil1!$E$38*Feuil2!Q165))</f>
        <v>0</v>
      </c>
      <c r="AB165" s="62">
        <f t="shared" ca="1" si="27"/>
        <v>0</v>
      </c>
      <c r="AC165" s="64"/>
    </row>
    <row r="166" spans="1:29" ht="20.100000000000001" customHeight="1" thickBot="1" x14ac:dyDescent="0.3">
      <c r="A166" s="34">
        <v>43076</v>
      </c>
      <c r="B166" s="34" t="s">
        <v>37</v>
      </c>
      <c r="C166" s="35" t="s">
        <v>14</v>
      </c>
      <c r="D166" s="34" t="s">
        <v>33</v>
      </c>
      <c r="E166" s="34" t="s">
        <v>30</v>
      </c>
      <c r="F166" s="34" t="s">
        <v>30</v>
      </c>
      <c r="G166" s="34" t="s">
        <v>30</v>
      </c>
      <c r="H166" s="34" t="s">
        <v>30</v>
      </c>
      <c r="I166" s="34" t="s">
        <v>30</v>
      </c>
      <c r="J166" s="58">
        <f t="shared" si="22"/>
        <v>1</v>
      </c>
      <c r="K166" s="58">
        <f t="shared" si="23"/>
        <v>0</v>
      </c>
      <c r="L166" s="58">
        <f t="shared" si="24"/>
        <v>5</v>
      </c>
      <c r="M166" s="58">
        <f t="shared" si="25"/>
        <v>0</v>
      </c>
      <c r="N166" s="67">
        <f>(Feuil1!$B$25)*J166</f>
        <v>0</v>
      </c>
      <c r="O166" s="67">
        <f ca="1">(Feuil1!$C$25)*K166</f>
        <v>0</v>
      </c>
      <c r="P166" s="67">
        <f ca="1">(Feuil1!$D$25)*L166</f>
        <v>1.510416666666667</v>
      </c>
      <c r="Q166" s="67">
        <f ca="1">(Feuil1!$E$25)*M166</f>
        <v>0</v>
      </c>
      <c r="R166" s="67">
        <f t="shared" ca="1" si="28"/>
        <v>1.510416666666667</v>
      </c>
      <c r="S166" s="62">
        <f t="shared" ca="1" si="26"/>
        <v>36.250000000000007</v>
      </c>
      <c r="T166" s="60">
        <f t="shared" ca="1" si="29"/>
        <v>0.30208333333333343</v>
      </c>
      <c r="U166" s="103">
        <v>43076</v>
      </c>
      <c r="V166" s="104" t="s">
        <v>14</v>
      </c>
      <c r="W166" s="108"/>
      <c r="X166" s="110"/>
      <c r="Y166" s="103">
        <v>43076</v>
      </c>
      <c r="Z166" s="104" t="s">
        <v>14</v>
      </c>
      <c r="AA166" s="68">
        <f>IF(X166=0,0,(Feuil1!$C$38*Feuil2!K166)+(Feuil1!$D$38*Feuil2!L166)+(Feuil1!$E$38*Feuil2!Q166))</f>
        <v>0</v>
      </c>
      <c r="AB166" s="62">
        <f t="shared" ca="1" si="27"/>
        <v>0</v>
      </c>
      <c r="AC166" s="64"/>
    </row>
    <row r="167" spans="1:29" ht="20.100000000000001" customHeight="1" thickBot="1" x14ac:dyDescent="0.3">
      <c r="A167" s="34">
        <v>43077</v>
      </c>
      <c r="B167" s="34" t="s">
        <v>37</v>
      </c>
      <c r="C167" s="35" t="s">
        <v>15</v>
      </c>
      <c r="D167" s="34" t="s">
        <v>31</v>
      </c>
      <c r="E167" s="34" t="s">
        <v>31</v>
      </c>
      <c r="F167" s="34" t="s">
        <v>31</v>
      </c>
      <c r="G167" s="34" t="s">
        <v>31</v>
      </c>
      <c r="H167" s="34" t="s">
        <v>31</v>
      </c>
      <c r="I167" s="34" t="s">
        <v>31</v>
      </c>
      <c r="J167" s="58">
        <f t="shared" si="22"/>
        <v>0</v>
      </c>
      <c r="K167" s="58">
        <f t="shared" si="23"/>
        <v>0</v>
      </c>
      <c r="L167" s="58">
        <f t="shared" si="24"/>
        <v>0</v>
      </c>
      <c r="M167" s="58">
        <f t="shared" si="25"/>
        <v>6</v>
      </c>
      <c r="N167" s="67">
        <f>(Feuil1!$B$25)*J167</f>
        <v>0</v>
      </c>
      <c r="O167" s="67">
        <f ca="1">(Feuil1!$C$25)*K167</f>
        <v>0</v>
      </c>
      <c r="P167" s="67">
        <f ca="1">(Feuil1!$D$25)*L167</f>
        <v>0</v>
      </c>
      <c r="Q167" s="67">
        <f ca="1">(Feuil1!$E$25)*M167</f>
        <v>1.5624999999999998</v>
      </c>
      <c r="R167" s="67">
        <f t="shared" ca="1" si="28"/>
        <v>1.5624999999999998</v>
      </c>
      <c r="S167" s="62">
        <f t="shared" ca="1" si="26"/>
        <v>37.499999999999993</v>
      </c>
      <c r="T167" s="60">
        <f t="shared" ca="1" si="29"/>
        <v>0.26041666666666663</v>
      </c>
      <c r="U167" s="103">
        <v>43077</v>
      </c>
      <c r="V167" s="104" t="s">
        <v>15</v>
      </c>
      <c r="W167" s="108"/>
      <c r="X167" s="110"/>
      <c r="Y167" s="103">
        <v>43077</v>
      </c>
      <c r="Z167" s="104" t="s">
        <v>15</v>
      </c>
      <c r="AA167" s="68">
        <f>IF(X167=0,0,(Feuil1!$C$38*Feuil2!K167)+(Feuil1!$D$38*Feuil2!L167)+(Feuil1!$E$38*Feuil2!Q167))</f>
        <v>0</v>
      </c>
      <c r="AB167" s="62">
        <f t="shared" ca="1" si="27"/>
        <v>0</v>
      </c>
      <c r="AC167" s="64"/>
    </row>
    <row r="168" spans="1:29" ht="20.100000000000001" customHeight="1" thickBot="1" x14ac:dyDescent="0.3">
      <c r="A168" s="36">
        <v>43078</v>
      </c>
      <c r="B168" s="36" t="s">
        <v>38</v>
      </c>
      <c r="C168" s="37" t="s">
        <v>16</v>
      </c>
      <c r="D168" s="36" t="s">
        <v>33</v>
      </c>
      <c r="E168" s="36" t="s">
        <v>33</v>
      </c>
      <c r="F168" s="36" t="s">
        <v>33</v>
      </c>
      <c r="G168" s="36" t="s">
        <v>33</v>
      </c>
      <c r="H168" s="36" t="s">
        <v>33</v>
      </c>
      <c r="I168" s="36" t="s">
        <v>33</v>
      </c>
      <c r="J168" s="111">
        <f t="shared" si="22"/>
        <v>6</v>
      </c>
      <c r="K168" s="111">
        <f t="shared" si="23"/>
        <v>0</v>
      </c>
      <c r="L168" s="111">
        <f t="shared" si="24"/>
        <v>0</v>
      </c>
      <c r="M168" s="111">
        <f t="shared" si="25"/>
        <v>0</v>
      </c>
      <c r="N168" s="112">
        <f>(Feuil1!$B$25)*J168</f>
        <v>0</v>
      </c>
      <c r="O168" s="112">
        <f ca="1">(Feuil1!$C$25)*K168</f>
        <v>0</v>
      </c>
      <c r="P168" s="112">
        <f ca="1">(Feuil1!$D$25)*L168</f>
        <v>0</v>
      </c>
      <c r="Q168" s="112">
        <f ca="1">(Feuil1!$E$25)*M168</f>
        <v>0</v>
      </c>
      <c r="R168" s="112">
        <f t="shared" ca="1" si="28"/>
        <v>0</v>
      </c>
      <c r="S168" s="113">
        <f t="shared" ca="1" si="26"/>
        <v>0</v>
      </c>
      <c r="T168" s="114">
        <f t="shared" ca="1" si="29"/>
        <v>0</v>
      </c>
      <c r="U168" s="36">
        <v>43078</v>
      </c>
      <c r="V168" s="37" t="s">
        <v>16</v>
      </c>
      <c r="W168" s="113"/>
      <c r="X168" s="121"/>
      <c r="Y168" s="36">
        <v>43078</v>
      </c>
      <c r="Z168" s="37" t="s">
        <v>16</v>
      </c>
      <c r="AA168" s="112">
        <f>IF(X168=0,0,(Feuil1!$C$38*Feuil2!K168)+(Feuil1!$D$38*Feuil2!L168)+(Feuil1!$E$38*Feuil2!Q168))</f>
        <v>0</v>
      </c>
      <c r="AB168" s="113">
        <f t="shared" ca="1" si="27"/>
        <v>0</v>
      </c>
      <c r="AC168" s="114"/>
    </row>
    <row r="169" spans="1:29" ht="20.100000000000001" customHeight="1" thickBot="1" x14ac:dyDescent="0.3">
      <c r="A169" s="36">
        <v>43079</v>
      </c>
      <c r="B169" s="36" t="s">
        <v>38</v>
      </c>
      <c r="C169" s="37" t="s">
        <v>17</v>
      </c>
      <c r="D169" s="36" t="s">
        <v>33</v>
      </c>
      <c r="E169" s="36" t="s">
        <v>33</v>
      </c>
      <c r="F169" s="36" t="s">
        <v>33</v>
      </c>
      <c r="G169" s="36" t="s">
        <v>33</v>
      </c>
      <c r="H169" s="36" t="s">
        <v>33</v>
      </c>
      <c r="I169" s="36" t="s">
        <v>33</v>
      </c>
      <c r="J169" s="111">
        <f t="shared" si="22"/>
        <v>6</v>
      </c>
      <c r="K169" s="111">
        <f t="shared" si="23"/>
        <v>0</v>
      </c>
      <c r="L169" s="111">
        <f t="shared" si="24"/>
        <v>0</v>
      </c>
      <c r="M169" s="111">
        <f t="shared" si="25"/>
        <v>0</v>
      </c>
      <c r="N169" s="112">
        <f>(Feuil1!$B$25)*J169</f>
        <v>0</v>
      </c>
      <c r="O169" s="112">
        <f ca="1">(Feuil1!$C$25)*K169</f>
        <v>0</v>
      </c>
      <c r="P169" s="112">
        <f ca="1">(Feuil1!$D$25)*L169</f>
        <v>0</v>
      </c>
      <c r="Q169" s="112">
        <f ca="1">(Feuil1!$E$25)*M169</f>
        <v>0</v>
      </c>
      <c r="R169" s="112">
        <f t="shared" ca="1" si="28"/>
        <v>0</v>
      </c>
      <c r="S169" s="113">
        <f t="shared" ca="1" si="26"/>
        <v>0</v>
      </c>
      <c r="T169" s="114">
        <f t="shared" ca="1" si="29"/>
        <v>0</v>
      </c>
      <c r="U169" s="36">
        <v>43079</v>
      </c>
      <c r="V169" s="37" t="s">
        <v>17</v>
      </c>
      <c r="W169" s="113"/>
      <c r="X169" s="115"/>
      <c r="Y169" s="36">
        <v>43079</v>
      </c>
      <c r="Z169" s="37" t="s">
        <v>17</v>
      </c>
      <c r="AA169" s="112">
        <f>IF(X169=0,0,(Feuil1!$C$38*Feuil2!K169)+(Feuil1!$D$38*Feuil2!L169)+(Feuil1!$E$38*Feuil2!Q169))</f>
        <v>0</v>
      </c>
      <c r="AB169" s="113">
        <f t="shared" ca="1" si="27"/>
        <v>0</v>
      </c>
      <c r="AC169" s="114"/>
    </row>
    <row r="170" spans="1:29" ht="20.100000000000001" customHeight="1" thickBot="1" x14ac:dyDescent="0.3">
      <c r="A170" s="34">
        <v>43080</v>
      </c>
      <c r="B170" s="34" t="s">
        <v>37</v>
      </c>
      <c r="C170" s="35" t="s">
        <v>18</v>
      </c>
      <c r="D170" s="34" t="s">
        <v>30</v>
      </c>
      <c r="E170" s="34" t="s">
        <v>30</v>
      </c>
      <c r="F170" s="34" t="s">
        <v>30</v>
      </c>
      <c r="G170" s="34" t="s">
        <v>30</v>
      </c>
      <c r="H170" s="34" t="s">
        <v>30</v>
      </c>
      <c r="I170" s="34" t="s">
        <v>30</v>
      </c>
      <c r="J170" s="58">
        <f t="shared" si="22"/>
        <v>0</v>
      </c>
      <c r="K170" s="58">
        <f t="shared" si="23"/>
        <v>0</v>
      </c>
      <c r="L170" s="58">
        <f t="shared" si="24"/>
        <v>6</v>
      </c>
      <c r="M170" s="58">
        <f t="shared" si="25"/>
        <v>0</v>
      </c>
      <c r="N170" s="67">
        <f>(Feuil1!$B$25)*J170</f>
        <v>0</v>
      </c>
      <c r="O170" s="67">
        <f ca="1">(Feuil1!$C$25)*K170</f>
        <v>0</v>
      </c>
      <c r="P170" s="67">
        <f ca="1">(Feuil1!$D$25)*L170</f>
        <v>1.8125000000000002</v>
      </c>
      <c r="Q170" s="67">
        <f ca="1">(Feuil1!$E$25)*M170</f>
        <v>0</v>
      </c>
      <c r="R170" s="67">
        <f t="shared" ca="1" si="28"/>
        <v>1.8125000000000002</v>
      </c>
      <c r="S170" s="62">
        <f t="shared" ca="1" si="26"/>
        <v>43.500000000000007</v>
      </c>
      <c r="T170" s="60">
        <f t="shared" ca="1" si="29"/>
        <v>0.30208333333333337</v>
      </c>
      <c r="U170" s="103">
        <v>43080</v>
      </c>
      <c r="V170" s="104" t="s">
        <v>18</v>
      </c>
      <c r="W170" s="108"/>
      <c r="X170" s="110"/>
      <c r="Y170" s="103">
        <v>43080</v>
      </c>
      <c r="Z170" s="104" t="s">
        <v>18</v>
      </c>
      <c r="AA170" s="68">
        <f>IF(X170=0,0,(Feuil1!$C$38*Feuil2!K170)+(Feuil1!$D$38*Feuil2!L170)+(Feuil1!$E$38*Feuil2!Q170))</f>
        <v>0</v>
      </c>
      <c r="AB170" s="62">
        <f t="shared" ca="1" si="27"/>
        <v>0</v>
      </c>
      <c r="AC170" s="64"/>
    </row>
    <row r="171" spans="1:29" ht="20.100000000000001" customHeight="1" thickBot="1" x14ac:dyDescent="0.3">
      <c r="A171" s="34">
        <v>43081</v>
      </c>
      <c r="B171" s="34" t="s">
        <v>37</v>
      </c>
      <c r="C171" s="35" t="s">
        <v>19</v>
      </c>
      <c r="D171" s="34" t="s">
        <v>30</v>
      </c>
      <c r="E171" s="34" t="s">
        <v>30</v>
      </c>
      <c r="F171" s="34" t="s">
        <v>30</v>
      </c>
      <c r="G171" s="34" t="s">
        <v>30</v>
      </c>
      <c r="H171" s="34" t="s">
        <v>30</v>
      </c>
      <c r="I171" s="34" t="s">
        <v>30</v>
      </c>
      <c r="J171" s="58">
        <f t="shared" si="22"/>
        <v>0</v>
      </c>
      <c r="K171" s="58">
        <f t="shared" si="23"/>
        <v>0</v>
      </c>
      <c r="L171" s="58">
        <f t="shared" si="24"/>
        <v>6</v>
      </c>
      <c r="M171" s="58">
        <f t="shared" si="25"/>
        <v>0</v>
      </c>
      <c r="N171" s="67">
        <f>(Feuil1!$B$25)*J171</f>
        <v>0</v>
      </c>
      <c r="O171" s="67">
        <f ca="1">(Feuil1!$C$25)*K171</f>
        <v>0</v>
      </c>
      <c r="P171" s="67">
        <f ca="1">(Feuil1!$D$25)*L171</f>
        <v>1.8125000000000002</v>
      </c>
      <c r="Q171" s="67">
        <f ca="1">(Feuil1!$E$25)*M171</f>
        <v>0</v>
      </c>
      <c r="R171" s="67">
        <f t="shared" ca="1" si="28"/>
        <v>1.8125000000000002</v>
      </c>
      <c r="S171" s="62">
        <f t="shared" ca="1" si="26"/>
        <v>43.500000000000007</v>
      </c>
      <c r="T171" s="60">
        <f t="shared" ca="1" si="29"/>
        <v>0.30208333333333337</v>
      </c>
      <c r="U171" s="103">
        <v>43081</v>
      </c>
      <c r="V171" s="104" t="s">
        <v>19</v>
      </c>
      <c r="W171" s="108"/>
      <c r="X171" s="110"/>
      <c r="Y171" s="103">
        <v>43081</v>
      </c>
      <c r="Z171" s="104" t="s">
        <v>19</v>
      </c>
      <c r="AA171" s="68">
        <f>IF(X171=0,0,(Feuil1!$C$38*Feuil2!K171)+(Feuil1!$D$38*Feuil2!L171)+(Feuil1!$E$38*Feuil2!Q171))</f>
        <v>0</v>
      </c>
      <c r="AB171" s="62">
        <f t="shared" ca="1" si="27"/>
        <v>0</v>
      </c>
      <c r="AC171" s="64"/>
    </row>
    <row r="172" spans="1:29" ht="20.100000000000001" customHeight="1" thickBot="1" x14ac:dyDescent="0.3">
      <c r="A172" s="34">
        <v>43082</v>
      </c>
      <c r="B172" s="34" t="s">
        <v>37</v>
      </c>
      <c r="C172" s="35" t="s">
        <v>20</v>
      </c>
      <c r="D172" s="34" t="s">
        <v>30</v>
      </c>
      <c r="E172" s="34" t="s">
        <v>30</v>
      </c>
      <c r="F172" s="34" t="s">
        <v>30</v>
      </c>
      <c r="G172" s="34" t="s">
        <v>30</v>
      </c>
      <c r="H172" s="34" t="s">
        <v>30</v>
      </c>
      <c r="I172" s="34" t="s">
        <v>30</v>
      </c>
      <c r="J172" s="58">
        <f t="shared" si="22"/>
        <v>0</v>
      </c>
      <c r="K172" s="58">
        <f t="shared" si="23"/>
        <v>0</v>
      </c>
      <c r="L172" s="58">
        <f t="shared" si="24"/>
        <v>6</v>
      </c>
      <c r="M172" s="58">
        <f t="shared" si="25"/>
        <v>0</v>
      </c>
      <c r="N172" s="67">
        <f>(Feuil1!$B$25)*J172</f>
        <v>0</v>
      </c>
      <c r="O172" s="67">
        <f ca="1">(Feuil1!$C$25)*K172</f>
        <v>0</v>
      </c>
      <c r="P172" s="67">
        <f ca="1">(Feuil1!$D$25)*L172</f>
        <v>1.8125000000000002</v>
      </c>
      <c r="Q172" s="67">
        <f ca="1">(Feuil1!$E$25)*M172</f>
        <v>0</v>
      </c>
      <c r="R172" s="67">
        <f t="shared" ca="1" si="28"/>
        <v>1.8125000000000002</v>
      </c>
      <c r="S172" s="62">
        <f t="shared" ca="1" si="26"/>
        <v>43.500000000000007</v>
      </c>
      <c r="T172" s="60">
        <f t="shared" ca="1" si="29"/>
        <v>0.30208333333333337</v>
      </c>
      <c r="U172" s="103">
        <v>43082</v>
      </c>
      <c r="V172" s="104" t="s">
        <v>20</v>
      </c>
      <c r="W172" s="108"/>
      <c r="X172" s="110"/>
      <c r="Y172" s="103">
        <v>43082</v>
      </c>
      <c r="Z172" s="104" t="s">
        <v>20</v>
      </c>
      <c r="AA172" s="68">
        <f>IF(X172=0,0,(Feuil1!$C$38*Feuil2!K172)+(Feuil1!$D$38*Feuil2!L172)+(Feuil1!$E$38*Feuil2!Q172))</f>
        <v>0</v>
      </c>
      <c r="AB172" s="62">
        <f t="shared" ca="1" si="27"/>
        <v>0</v>
      </c>
      <c r="AC172" s="64"/>
    </row>
    <row r="173" spans="1:29" ht="20.100000000000001" customHeight="1" thickBot="1" x14ac:dyDescent="0.3">
      <c r="A173" s="34">
        <v>43083</v>
      </c>
      <c r="B173" s="34" t="s">
        <v>37</v>
      </c>
      <c r="C173" s="35" t="s">
        <v>14</v>
      </c>
      <c r="D173" s="34" t="s">
        <v>33</v>
      </c>
      <c r="E173" s="34" t="s">
        <v>30</v>
      </c>
      <c r="F173" s="34" t="s">
        <v>30</v>
      </c>
      <c r="G173" s="34" t="s">
        <v>30</v>
      </c>
      <c r="H173" s="34" t="s">
        <v>30</v>
      </c>
      <c r="I173" s="34" t="s">
        <v>30</v>
      </c>
      <c r="J173" s="58">
        <f t="shared" si="22"/>
        <v>1</v>
      </c>
      <c r="K173" s="58">
        <f t="shared" si="23"/>
        <v>0</v>
      </c>
      <c r="L173" s="58">
        <f t="shared" si="24"/>
        <v>5</v>
      </c>
      <c r="M173" s="58">
        <f t="shared" si="25"/>
        <v>0</v>
      </c>
      <c r="N173" s="67">
        <f>(Feuil1!$B$25)*J173</f>
        <v>0</v>
      </c>
      <c r="O173" s="67">
        <f ca="1">(Feuil1!$C$25)*K173</f>
        <v>0</v>
      </c>
      <c r="P173" s="67">
        <f ca="1">(Feuil1!$D$25)*L173</f>
        <v>1.510416666666667</v>
      </c>
      <c r="Q173" s="67">
        <f ca="1">(Feuil1!$E$25)*M173</f>
        <v>0</v>
      </c>
      <c r="R173" s="67">
        <f t="shared" ca="1" si="28"/>
        <v>1.510416666666667</v>
      </c>
      <c r="S173" s="62">
        <f t="shared" ca="1" si="26"/>
        <v>36.250000000000007</v>
      </c>
      <c r="T173" s="60">
        <f t="shared" ca="1" si="29"/>
        <v>0.30208333333333343</v>
      </c>
      <c r="U173" s="103">
        <v>43083</v>
      </c>
      <c r="V173" s="104" t="s">
        <v>14</v>
      </c>
      <c r="W173" s="108"/>
      <c r="X173" s="110"/>
      <c r="Y173" s="103">
        <v>43083</v>
      </c>
      <c r="Z173" s="104" t="s">
        <v>14</v>
      </c>
      <c r="AA173" s="68">
        <f>IF(X173=0,0,(Feuil1!$C$38*Feuil2!K173)+(Feuil1!$D$38*Feuil2!L173)+(Feuil1!$E$38*Feuil2!Q173))</f>
        <v>0</v>
      </c>
      <c r="AB173" s="62">
        <f t="shared" ca="1" si="27"/>
        <v>0</v>
      </c>
      <c r="AC173" s="64"/>
    </row>
    <row r="174" spans="1:29" ht="20.100000000000001" customHeight="1" thickBot="1" x14ac:dyDescent="0.3">
      <c r="A174" s="34">
        <v>43084</v>
      </c>
      <c r="B174" s="34" t="s">
        <v>37</v>
      </c>
      <c r="C174" s="35" t="s">
        <v>15</v>
      </c>
      <c r="D174" s="34" t="s">
        <v>31</v>
      </c>
      <c r="E174" s="34" t="s">
        <v>31</v>
      </c>
      <c r="F174" s="34" t="s">
        <v>31</v>
      </c>
      <c r="G174" s="34" t="s">
        <v>31</v>
      </c>
      <c r="H174" s="34" t="s">
        <v>31</v>
      </c>
      <c r="I174" s="34" t="s">
        <v>31</v>
      </c>
      <c r="J174" s="58">
        <f t="shared" si="22"/>
        <v>0</v>
      </c>
      <c r="K174" s="58">
        <f t="shared" si="23"/>
        <v>0</v>
      </c>
      <c r="L174" s="58">
        <f t="shared" si="24"/>
        <v>0</v>
      </c>
      <c r="M174" s="58">
        <f t="shared" si="25"/>
        <v>6</v>
      </c>
      <c r="N174" s="67">
        <f>(Feuil1!$B$25)*J174</f>
        <v>0</v>
      </c>
      <c r="O174" s="67">
        <f ca="1">(Feuil1!$C$25)*K174</f>
        <v>0</v>
      </c>
      <c r="P174" s="67">
        <f ca="1">(Feuil1!$D$25)*L174</f>
        <v>0</v>
      </c>
      <c r="Q174" s="67">
        <f ca="1">(Feuil1!$E$25)*M174</f>
        <v>1.5624999999999998</v>
      </c>
      <c r="R174" s="67">
        <f t="shared" ca="1" si="28"/>
        <v>1.5624999999999998</v>
      </c>
      <c r="S174" s="62">
        <f t="shared" ca="1" si="26"/>
        <v>37.499999999999993</v>
      </c>
      <c r="T174" s="60">
        <f t="shared" ca="1" si="29"/>
        <v>0.26041666666666663</v>
      </c>
      <c r="U174" s="103">
        <v>43084</v>
      </c>
      <c r="V174" s="104" t="s">
        <v>15</v>
      </c>
      <c r="W174" s="108"/>
      <c r="X174" s="110"/>
      <c r="Y174" s="103">
        <v>43084</v>
      </c>
      <c r="Z174" s="104" t="s">
        <v>15</v>
      </c>
      <c r="AA174" s="68">
        <f>IF(X174=0,0,(Feuil1!$C$38*Feuil2!K174)+(Feuil1!$D$38*Feuil2!L174)+(Feuil1!$E$38*Feuil2!Q174))</f>
        <v>0</v>
      </c>
      <c r="AB174" s="62">
        <f t="shared" ca="1" si="27"/>
        <v>0</v>
      </c>
      <c r="AC174" s="64"/>
    </row>
    <row r="175" spans="1:29" ht="20.100000000000001" customHeight="1" thickBot="1" x14ac:dyDescent="0.3">
      <c r="A175" s="36">
        <v>43085</v>
      </c>
      <c r="B175" s="36" t="s">
        <v>38</v>
      </c>
      <c r="C175" s="37" t="s">
        <v>16</v>
      </c>
      <c r="D175" s="36" t="s">
        <v>33</v>
      </c>
      <c r="E175" s="36" t="s">
        <v>33</v>
      </c>
      <c r="F175" s="36" t="s">
        <v>33</v>
      </c>
      <c r="G175" s="36" t="s">
        <v>33</v>
      </c>
      <c r="H175" s="36" t="s">
        <v>33</v>
      </c>
      <c r="I175" s="36" t="s">
        <v>33</v>
      </c>
      <c r="J175" s="111">
        <f t="shared" si="22"/>
        <v>6</v>
      </c>
      <c r="K175" s="111">
        <f t="shared" si="23"/>
        <v>0</v>
      </c>
      <c r="L175" s="111">
        <f t="shared" si="24"/>
        <v>0</v>
      </c>
      <c r="M175" s="111">
        <f t="shared" si="25"/>
        <v>0</v>
      </c>
      <c r="N175" s="112">
        <f>(Feuil1!$B$25)*J175</f>
        <v>0</v>
      </c>
      <c r="O175" s="112">
        <f ca="1">(Feuil1!$C$25)*K175</f>
        <v>0</v>
      </c>
      <c r="P175" s="112">
        <f ca="1">(Feuil1!$D$25)*L175</f>
        <v>0</v>
      </c>
      <c r="Q175" s="112">
        <f ca="1">(Feuil1!$E$25)*M175</f>
        <v>0</v>
      </c>
      <c r="R175" s="112">
        <f t="shared" ca="1" si="28"/>
        <v>0</v>
      </c>
      <c r="S175" s="113">
        <f t="shared" ca="1" si="26"/>
        <v>0</v>
      </c>
      <c r="T175" s="114">
        <f t="shared" ca="1" si="29"/>
        <v>0</v>
      </c>
      <c r="U175" s="36">
        <v>43085</v>
      </c>
      <c r="V175" s="37" t="s">
        <v>16</v>
      </c>
      <c r="W175" s="113"/>
      <c r="X175" s="115"/>
      <c r="Y175" s="36">
        <v>43085</v>
      </c>
      <c r="Z175" s="37" t="s">
        <v>16</v>
      </c>
      <c r="AA175" s="112">
        <f>IF(X175=0,0,(Feuil1!$C$38*Feuil2!K175)+(Feuil1!$D$38*Feuil2!L175)+(Feuil1!$E$38*Feuil2!Q175))</f>
        <v>0</v>
      </c>
      <c r="AB175" s="113">
        <f t="shared" ca="1" si="27"/>
        <v>0</v>
      </c>
      <c r="AC175" s="114"/>
    </row>
    <row r="176" spans="1:29" ht="20.100000000000001" customHeight="1" thickBot="1" x14ac:dyDescent="0.3">
      <c r="A176" s="36">
        <v>43086</v>
      </c>
      <c r="B176" s="36" t="s">
        <v>38</v>
      </c>
      <c r="C176" s="37" t="s">
        <v>17</v>
      </c>
      <c r="D176" s="36" t="s">
        <v>33</v>
      </c>
      <c r="E176" s="36" t="s">
        <v>33</v>
      </c>
      <c r="F176" s="36" t="s">
        <v>33</v>
      </c>
      <c r="G176" s="36" t="s">
        <v>33</v>
      </c>
      <c r="H176" s="36" t="s">
        <v>33</v>
      </c>
      <c r="I176" s="36" t="s">
        <v>33</v>
      </c>
      <c r="J176" s="111">
        <f t="shared" si="22"/>
        <v>6</v>
      </c>
      <c r="K176" s="111">
        <f t="shared" si="23"/>
        <v>0</v>
      </c>
      <c r="L176" s="111">
        <f t="shared" si="24"/>
        <v>0</v>
      </c>
      <c r="M176" s="111">
        <f t="shared" si="25"/>
        <v>0</v>
      </c>
      <c r="N176" s="112">
        <f>(Feuil1!$B$25)*J176</f>
        <v>0</v>
      </c>
      <c r="O176" s="112">
        <f ca="1">(Feuil1!$C$25)*K176</f>
        <v>0</v>
      </c>
      <c r="P176" s="112">
        <f ca="1">(Feuil1!$D$25)*L176</f>
        <v>0</v>
      </c>
      <c r="Q176" s="112">
        <f ca="1">(Feuil1!$E$25)*M176</f>
        <v>0</v>
      </c>
      <c r="R176" s="112">
        <f t="shared" ca="1" si="28"/>
        <v>0</v>
      </c>
      <c r="S176" s="113">
        <f t="shared" ca="1" si="26"/>
        <v>0</v>
      </c>
      <c r="T176" s="114">
        <f t="shared" ca="1" si="29"/>
        <v>0</v>
      </c>
      <c r="U176" s="36">
        <v>43086</v>
      </c>
      <c r="V176" s="37" t="s">
        <v>17</v>
      </c>
      <c r="W176" s="113"/>
      <c r="X176" s="115"/>
      <c r="Y176" s="36">
        <v>43086</v>
      </c>
      <c r="Z176" s="37" t="s">
        <v>17</v>
      </c>
      <c r="AA176" s="112">
        <f>IF(X176=0,0,(Feuil1!$C$38*Feuil2!K176)+(Feuil1!$D$38*Feuil2!L176)+(Feuil1!$E$38*Feuil2!Q176))</f>
        <v>0</v>
      </c>
      <c r="AB176" s="113">
        <f t="shared" ca="1" si="27"/>
        <v>0</v>
      </c>
      <c r="AC176" s="114"/>
    </row>
    <row r="177" spans="1:29" ht="20.100000000000001" customHeight="1" thickBot="1" x14ac:dyDescent="0.3">
      <c r="A177" s="34">
        <v>43087</v>
      </c>
      <c r="B177" s="34" t="s">
        <v>37</v>
      </c>
      <c r="C177" s="35" t="s">
        <v>18</v>
      </c>
      <c r="D177" s="34" t="s">
        <v>30</v>
      </c>
      <c r="E177" s="34" t="s">
        <v>30</v>
      </c>
      <c r="F177" s="34" t="s">
        <v>30</v>
      </c>
      <c r="G177" s="34" t="s">
        <v>30</v>
      </c>
      <c r="H177" s="34" t="s">
        <v>30</v>
      </c>
      <c r="I177" s="34" t="s">
        <v>30</v>
      </c>
      <c r="J177" s="58">
        <f t="shared" si="22"/>
        <v>0</v>
      </c>
      <c r="K177" s="58">
        <f t="shared" si="23"/>
        <v>0</v>
      </c>
      <c r="L177" s="58">
        <f t="shared" si="24"/>
        <v>6</v>
      </c>
      <c r="M177" s="58">
        <f t="shared" si="25"/>
        <v>0</v>
      </c>
      <c r="N177" s="67">
        <f>(Feuil1!$B$25)*J177</f>
        <v>0</v>
      </c>
      <c r="O177" s="67">
        <f ca="1">(Feuil1!$C$25)*K177</f>
        <v>0</v>
      </c>
      <c r="P177" s="67">
        <f ca="1">(Feuil1!$D$25)*L177</f>
        <v>1.8125000000000002</v>
      </c>
      <c r="Q177" s="67">
        <f ca="1">(Feuil1!$E$25)*M177</f>
        <v>0</v>
      </c>
      <c r="R177" s="67">
        <f t="shared" ca="1" si="28"/>
        <v>1.8125000000000002</v>
      </c>
      <c r="S177" s="62">
        <f t="shared" ca="1" si="26"/>
        <v>43.500000000000007</v>
      </c>
      <c r="T177" s="60">
        <f t="shared" ca="1" si="29"/>
        <v>0.30208333333333337</v>
      </c>
      <c r="U177" s="103">
        <v>43087</v>
      </c>
      <c r="V177" s="104" t="s">
        <v>18</v>
      </c>
      <c r="W177" s="108"/>
      <c r="X177" s="110"/>
      <c r="Y177" s="103">
        <v>43087</v>
      </c>
      <c r="Z177" s="104" t="s">
        <v>18</v>
      </c>
      <c r="AA177" s="68">
        <f>IF(X177=0,0,(Feuil1!$C$38*Feuil2!K177)+(Feuil1!$D$38*Feuil2!L177)+(Feuil1!$E$38*Feuil2!Q177))</f>
        <v>0</v>
      </c>
      <c r="AB177" s="62">
        <f t="shared" ca="1" si="27"/>
        <v>0</v>
      </c>
      <c r="AC177" s="64"/>
    </row>
    <row r="178" spans="1:29" ht="20.100000000000001" customHeight="1" thickBot="1" x14ac:dyDescent="0.3">
      <c r="A178" s="34">
        <v>43088</v>
      </c>
      <c r="B178" s="34" t="s">
        <v>37</v>
      </c>
      <c r="C178" s="35" t="s">
        <v>19</v>
      </c>
      <c r="D178" s="34" t="s">
        <v>30</v>
      </c>
      <c r="E178" s="34" t="s">
        <v>30</v>
      </c>
      <c r="F178" s="34" t="s">
        <v>30</v>
      </c>
      <c r="G178" s="34" t="s">
        <v>30</v>
      </c>
      <c r="H178" s="34" t="s">
        <v>30</v>
      </c>
      <c r="I178" s="34" t="s">
        <v>30</v>
      </c>
      <c r="J178" s="58">
        <f t="shared" si="22"/>
        <v>0</v>
      </c>
      <c r="K178" s="58">
        <f t="shared" si="23"/>
        <v>0</v>
      </c>
      <c r="L178" s="58">
        <f t="shared" si="24"/>
        <v>6</v>
      </c>
      <c r="M178" s="58">
        <f t="shared" si="25"/>
        <v>0</v>
      </c>
      <c r="N178" s="67">
        <f>(Feuil1!$B$25)*J178</f>
        <v>0</v>
      </c>
      <c r="O178" s="67">
        <f ca="1">(Feuil1!$C$25)*K178</f>
        <v>0</v>
      </c>
      <c r="P178" s="67">
        <f ca="1">(Feuil1!$D$25)*L178</f>
        <v>1.8125000000000002</v>
      </c>
      <c r="Q178" s="67">
        <f ca="1">(Feuil1!$E$25)*M178</f>
        <v>0</v>
      </c>
      <c r="R178" s="67">
        <f t="shared" ca="1" si="28"/>
        <v>1.8125000000000002</v>
      </c>
      <c r="S178" s="62">
        <f t="shared" ca="1" si="26"/>
        <v>43.500000000000007</v>
      </c>
      <c r="T178" s="60">
        <f t="shared" ca="1" si="29"/>
        <v>0.30208333333333337</v>
      </c>
      <c r="U178" s="103">
        <v>43088</v>
      </c>
      <c r="V178" s="104" t="s">
        <v>19</v>
      </c>
      <c r="W178" s="108"/>
      <c r="X178" s="110"/>
      <c r="Y178" s="103">
        <v>43088</v>
      </c>
      <c r="Z178" s="104" t="s">
        <v>19</v>
      </c>
      <c r="AA178" s="68">
        <f>IF(X178=0,0,(Feuil1!$C$38*Feuil2!K178)+(Feuil1!$D$38*Feuil2!L178)+(Feuil1!$E$38*Feuil2!Q178))</f>
        <v>0</v>
      </c>
      <c r="AB178" s="62">
        <f t="shared" ca="1" si="27"/>
        <v>0</v>
      </c>
      <c r="AC178" s="64"/>
    </row>
    <row r="179" spans="1:29" ht="20.100000000000001" customHeight="1" thickBot="1" x14ac:dyDescent="0.3">
      <c r="A179" s="34">
        <v>43089</v>
      </c>
      <c r="B179" s="34" t="s">
        <v>37</v>
      </c>
      <c r="C179" s="35" t="s">
        <v>20</v>
      </c>
      <c r="D179" s="34" t="s">
        <v>30</v>
      </c>
      <c r="E179" s="34" t="s">
        <v>30</v>
      </c>
      <c r="F179" s="34" t="s">
        <v>30</v>
      </c>
      <c r="G179" s="34" t="s">
        <v>30</v>
      </c>
      <c r="H179" s="34" t="s">
        <v>30</v>
      </c>
      <c r="I179" s="34" t="s">
        <v>30</v>
      </c>
      <c r="J179" s="58">
        <f t="shared" si="22"/>
        <v>0</v>
      </c>
      <c r="K179" s="58">
        <f t="shared" si="23"/>
        <v>0</v>
      </c>
      <c r="L179" s="58">
        <f t="shared" si="24"/>
        <v>6</v>
      </c>
      <c r="M179" s="58">
        <f t="shared" si="25"/>
        <v>0</v>
      </c>
      <c r="N179" s="67">
        <f>(Feuil1!$B$25)*J179</f>
        <v>0</v>
      </c>
      <c r="O179" s="67">
        <f ca="1">(Feuil1!$C$25)*K179</f>
        <v>0</v>
      </c>
      <c r="P179" s="67">
        <f ca="1">(Feuil1!$D$25)*L179</f>
        <v>1.8125000000000002</v>
      </c>
      <c r="Q179" s="67">
        <f ca="1">(Feuil1!$E$25)*M179</f>
        <v>0</v>
      </c>
      <c r="R179" s="67">
        <f t="shared" ca="1" si="28"/>
        <v>1.8125000000000002</v>
      </c>
      <c r="S179" s="62">
        <f t="shared" ca="1" si="26"/>
        <v>43.500000000000007</v>
      </c>
      <c r="T179" s="60">
        <f t="shared" ca="1" si="29"/>
        <v>0.30208333333333337</v>
      </c>
      <c r="U179" s="103">
        <v>43089</v>
      </c>
      <c r="V179" s="104" t="s">
        <v>20</v>
      </c>
      <c r="W179" s="108"/>
      <c r="X179" s="110"/>
      <c r="Y179" s="103">
        <v>43089</v>
      </c>
      <c r="Z179" s="104" t="s">
        <v>20</v>
      </c>
      <c r="AA179" s="68">
        <f>IF(X179=0,0,(Feuil1!$C$38*Feuil2!K179)+(Feuil1!$D$38*Feuil2!L179)+(Feuil1!$E$38*Feuil2!Q179))</f>
        <v>0</v>
      </c>
      <c r="AB179" s="62">
        <f t="shared" ca="1" si="27"/>
        <v>0</v>
      </c>
      <c r="AC179" s="64"/>
    </row>
    <row r="180" spans="1:29" ht="20.100000000000001" customHeight="1" thickBot="1" x14ac:dyDescent="0.3">
      <c r="A180" s="34">
        <v>43090</v>
      </c>
      <c r="B180" s="34" t="s">
        <v>37</v>
      </c>
      <c r="C180" s="35" t="s">
        <v>14</v>
      </c>
      <c r="D180" s="34" t="s">
        <v>33</v>
      </c>
      <c r="E180" s="34" t="s">
        <v>30</v>
      </c>
      <c r="F180" s="34" t="s">
        <v>30</v>
      </c>
      <c r="G180" s="34" t="s">
        <v>30</v>
      </c>
      <c r="H180" s="34" t="s">
        <v>30</v>
      </c>
      <c r="I180" s="34" t="s">
        <v>30</v>
      </c>
      <c r="J180" s="58">
        <f t="shared" si="22"/>
        <v>1</v>
      </c>
      <c r="K180" s="58">
        <f t="shared" si="23"/>
        <v>0</v>
      </c>
      <c r="L180" s="58">
        <f t="shared" si="24"/>
        <v>5</v>
      </c>
      <c r="M180" s="58">
        <f t="shared" si="25"/>
        <v>0</v>
      </c>
      <c r="N180" s="67">
        <f>(Feuil1!$B$25)*J180</f>
        <v>0</v>
      </c>
      <c r="O180" s="67">
        <f ca="1">(Feuil1!$C$25)*K180</f>
        <v>0</v>
      </c>
      <c r="P180" s="67">
        <f ca="1">(Feuil1!$D$25)*L180</f>
        <v>1.510416666666667</v>
      </c>
      <c r="Q180" s="67">
        <f ca="1">(Feuil1!$E$25)*M180</f>
        <v>0</v>
      </c>
      <c r="R180" s="67">
        <f t="shared" ca="1" si="28"/>
        <v>1.510416666666667</v>
      </c>
      <c r="S180" s="62">
        <f t="shared" ca="1" si="26"/>
        <v>36.250000000000007</v>
      </c>
      <c r="T180" s="60">
        <f t="shared" ca="1" si="29"/>
        <v>0.30208333333333343</v>
      </c>
      <c r="U180" s="103">
        <v>43090</v>
      </c>
      <c r="V180" s="104" t="s">
        <v>14</v>
      </c>
      <c r="W180" s="108"/>
      <c r="X180" s="110"/>
      <c r="Y180" s="103">
        <v>43090</v>
      </c>
      <c r="Z180" s="104" t="s">
        <v>14</v>
      </c>
      <c r="AA180" s="68">
        <f>IF(X180=0,0,(Feuil1!$C$38*Feuil2!K180)+(Feuil1!$D$38*Feuil2!L180)+(Feuil1!$E$38*Feuil2!Q180))</f>
        <v>0</v>
      </c>
      <c r="AB180" s="62">
        <f t="shared" ca="1" si="27"/>
        <v>0</v>
      </c>
      <c r="AC180" s="64"/>
    </row>
    <row r="181" spans="1:29" ht="20.100000000000001" customHeight="1" thickBot="1" x14ac:dyDescent="0.3">
      <c r="A181" s="34">
        <v>43091</v>
      </c>
      <c r="B181" s="34" t="s">
        <v>37</v>
      </c>
      <c r="C181" s="35" t="s">
        <v>15</v>
      </c>
      <c r="D181" s="34" t="s">
        <v>31</v>
      </c>
      <c r="E181" s="34" t="s">
        <v>31</v>
      </c>
      <c r="F181" s="34" t="s">
        <v>31</v>
      </c>
      <c r="G181" s="34" t="s">
        <v>31</v>
      </c>
      <c r="H181" s="34" t="s">
        <v>31</v>
      </c>
      <c r="I181" s="34" t="s">
        <v>31</v>
      </c>
      <c r="J181" s="58">
        <f t="shared" si="22"/>
        <v>0</v>
      </c>
      <c r="K181" s="58">
        <f t="shared" si="23"/>
        <v>0</v>
      </c>
      <c r="L181" s="58">
        <f t="shared" si="24"/>
        <v>0</v>
      </c>
      <c r="M181" s="58">
        <f t="shared" si="25"/>
        <v>6</v>
      </c>
      <c r="N181" s="67">
        <f>(Feuil1!$B$25)*J181</f>
        <v>0</v>
      </c>
      <c r="O181" s="67">
        <f ca="1">(Feuil1!$C$25)*K181</f>
        <v>0</v>
      </c>
      <c r="P181" s="67">
        <f ca="1">(Feuil1!$D$25)*L181</f>
        <v>0</v>
      </c>
      <c r="Q181" s="67">
        <f ca="1">(Feuil1!$E$25)*M181</f>
        <v>1.5624999999999998</v>
      </c>
      <c r="R181" s="67">
        <f t="shared" ca="1" si="28"/>
        <v>1.5624999999999998</v>
      </c>
      <c r="S181" s="62">
        <f t="shared" ca="1" si="26"/>
        <v>37.499999999999993</v>
      </c>
      <c r="T181" s="60">
        <f t="shared" ca="1" si="29"/>
        <v>0.26041666666666663</v>
      </c>
      <c r="U181" s="103">
        <v>43091</v>
      </c>
      <c r="V181" s="104" t="s">
        <v>15</v>
      </c>
      <c r="W181" s="108"/>
      <c r="X181" s="110"/>
      <c r="Y181" s="103">
        <v>43091</v>
      </c>
      <c r="Z181" s="104" t="s">
        <v>15</v>
      </c>
      <c r="AA181" s="68">
        <f>IF(X181=0,0,(Feuil1!$C$38*Feuil2!K181)+(Feuil1!$D$38*Feuil2!L181)+(Feuil1!$E$38*Feuil2!Q181))</f>
        <v>0</v>
      </c>
      <c r="AB181" s="62">
        <f t="shared" ca="1" si="27"/>
        <v>0</v>
      </c>
      <c r="AC181" s="64"/>
    </row>
    <row r="182" spans="1:29" ht="20.100000000000001" customHeight="1" thickBot="1" x14ac:dyDescent="0.3">
      <c r="A182" s="36">
        <v>43092</v>
      </c>
      <c r="B182" s="36" t="s">
        <v>38</v>
      </c>
      <c r="C182" s="37" t="s">
        <v>16</v>
      </c>
      <c r="D182" s="36" t="s">
        <v>33</v>
      </c>
      <c r="E182" s="36" t="s">
        <v>33</v>
      </c>
      <c r="F182" s="36" t="s">
        <v>33</v>
      </c>
      <c r="G182" s="36" t="s">
        <v>33</v>
      </c>
      <c r="H182" s="36" t="s">
        <v>33</v>
      </c>
      <c r="I182" s="36" t="s">
        <v>33</v>
      </c>
      <c r="J182" s="111">
        <f t="shared" si="22"/>
        <v>6</v>
      </c>
      <c r="K182" s="111">
        <f t="shared" si="23"/>
        <v>0</v>
      </c>
      <c r="L182" s="111">
        <f t="shared" si="24"/>
        <v>0</v>
      </c>
      <c r="M182" s="111">
        <f t="shared" si="25"/>
        <v>0</v>
      </c>
      <c r="N182" s="112">
        <f>(Feuil1!$B$25)*J182</f>
        <v>0</v>
      </c>
      <c r="O182" s="112">
        <f ca="1">(Feuil1!$C$25)*K182</f>
        <v>0</v>
      </c>
      <c r="P182" s="112">
        <f ca="1">(Feuil1!$D$25)*L182</f>
        <v>0</v>
      </c>
      <c r="Q182" s="112">
        <f ca="1">(Feuil1!$E$25)*M182</f>
        <v>0</v>
      </c>
      <c r="R182" s="112">
        <f t="shared" ca="1" si="28"/>
        <v>0</v>
      </c>
      <c r="S182" s="113">
        <f t="shared" ca="1" si="26"/>
        <v>0</v>
      </c>
      <c r="T182" s="114">
        <f t="shared" ca="1" si="29"/>
        <v>0</v>
      </c>
      <c r="U182" s="36">
        <v>43092</v>
      </c>
      <c r="V182" s="37" t="s">
        <v>16</v>
      </c>
      <c r="W182" s="113"/>
      <c r="X182" s="115"/>
      <c r="Y182" s="36">
        <v>43092</v>
      </c>
      <c r="Z182" s="37" t="s">
        <v>16</v>
      </c>
      <c r="AA182" s="112">
        <f>IF(X182=0,0,(Feuil1!$C$38*Feuil2!K182)+(Feuil1!$D$38*Feuil2!L182)+(Feuil1!$E$38*Feuil2!Q182))</f>
        <v>0</v>
      </c>
      <c r="AB182" s="113">
        <f t="shared" ca="1" si="27"/>
        <v>0</v>
      </c>
      <c r="AC182" s="114"/>
    </row>
    <row r="183" spans="1:29" ht="20.100000000000001" customHeight="1" thickBot="1" x14ac:dyDescent="0.3">
      <c r="A183" s="36">
        <v>43093</v>
      </c>
      <c r="B183" s="36" t="s">
        <v>38</v>
      </c>
      <c r="C183" s="37" t="s">
        <v>17</v>
      </c>
      <c r="D183" s="36" t="s">
        <v>33</v>
      </c>
      <c r="E183" s="36" t="s">
        <v>33</v>
      </c>
      <c r="F183" s="36" t="s">
        <v>33</v>
      </c>
      <c r="G183" s="36" t="s">
        <v>33</v>
      </c>
      <c r="H183" s="36" t="s">
        <v>33</v>
      </c>
      <c r="I183" s="36" t="s">
        <v>33</v>
      </c>
      <c r="J183" s="111">
        <f t="shared" si="22"/>
        <v>6</v>
      </c>
      <c r="K183" s="111">
        <f t="shared" si="23"/>
        <v>0</v>
      </c>
      <c r="L183" s="111">
        <f t="shared" si="24"/>
        <v>0</v>
      </c>
      <c r="M183" s="111">
        <f t="shared" si="25"/>
        <v>0</v>
      </c>
      <c r="N183" s="112">
        <f>(Feuil1!$B$25)*J183</f>
        <v>0</v>
      </c>
      <c r="O183" s="112">
        <f ca="1">(Feuil1!$C$25)*K183</f>
        <v>0</v>
      </c>
      <c r="P183" s="112">
        <f ca="1">(Feuil1!$D$25)*L183</f>
        <v>0</v>
      </c>
      <c r="Q183" s="112">
        <f ca="1">(Feuil1!$E$25)*M183</f>
        <v>0</v>
      </c>
      <c r="R183" s="112">
        <f t="shared" ca="1" si="28"/>
        <v>0</v>
      </c>
      <c r="S183" s="113">
        <f t="shared" ca="1" si="26"/>
        <v>0</v>
      </c>
      <c r="T183" s="114">
        <f t="shared" ca="1" si="29"/>
        <v>0</v>
      </c>
      <c r="U183" s="36">
        <v>43093</v>
      </c>
      <c r="V183" s="37" t="s">
        <v>17</v>
      </c>
      <c r="W183" s="113"/>
      <c r="X183" s="115"/>
      <c r="Y183" s="36">
        <v>43093</v>
      </c>
      <c r="Z183" s="37" t="s">
        <v>17</v>
      </c>
      <c r="AA183" s="112">
        <f>IF(X183=0,0,(Feuil1!$C$38*Feuil2!K183)+(Feuil1!$D$38*Feuil2!L183)+(Feuil1!$E$38*Feuil2!Q183))</f>
        <v>0</v>
      </c>
      <c r="AB183" s="113">
        <f t="shared" ca="1" si="27"/>
        <v>0</v>
      </c>
      <c r="AC183" s="114"/>
    </row>
    <row r="184" spans="1:29" ht="20.100000000000001" customHeight="1" thickBot="1" x14ac:dyDescent="0.3">
      <c r="A184" s="38">
        <v>43094</v>
      </c>
      <c r="B184" s="38" t="s">
        <v>38</v>
      </c>
      <c r="C184" s="39" t="s">
        <v>18</v>
      </c>
      <c r="D184" s="38" t="s">
        <v>33</v>
      </c>
      <c r="E184" s="38" t="s">
        <v>33</v>
      </c>
      <c r="F184" s="38" t="s">
        <v>33</v>
      </c>
      <c r="G184" s="38" t="s">
        <v>33</v>
      </c>
      <c r="H184" s="38" t="s">
        <v>33</v>
      </c>
      <c r="I184" s="38" t="s">
        <v>33</v>
      </c>
      <c r="J184" s="116">
        <f t="shared" si="22"/>
        <v>6</v>
      </c>
      <c r="K184" s="116">
        <f t="shared" si="23"/>
        <v>0</v>
      </c>
      <c r="L184" s="116">
        <f t="shared" si="24"/>
        <v>0</v>
      </c>
      <c r="M184" s="116">
        <f t="shared" si="25"/>
        <v>0</v>
      </c>
      <c r="N184" s="117">
        <f>(Feuil1!$B$25)*J184</f>
        <v>0</v>
      </c>
      <c r="O184" s="117">
        <f ca="1">(Feuil1!$C$25)*K184</f>
        <v>0</v>
      </c>
      <c r="P184" s="117">
        <f ca="1">(Feuil1!$D$25)*L184</f>
        <v>0</v>
      </c>
      <c r="Q184" s="117">
        <f ca="1">(Feuil1!$E$25)*M184</f>
        <v>0</v>
      </c>
      <c r="R184" s="117">
        <f t="shared" ca="1" si="28"/>
        <v>0</v>
      </c>
      <c r="S184" s="118">
        <f t="shared" ca="1" si="26"/>
        <v>0</v>
      </c>
      <c r="T184" s="119">
        <f t="shared" ca="1" si="29"/>
        <v>0</v>
      </c>
      <c r="U184" s="38">
        <v>43094</v>
      </c>
      <c r="V184" s="39" t="s">
        <v>18</v>
      </c>
      <c r="W184" s="118"/>
      <c r="X184" s="120"/>
      <c r="Y184" s="38">
        <v>43094</v>
      </c>
      <c r="Z184" s="39" t="s">
        <v>18</v>
      </c>
      <c r="AA184" s="117">
        <f>IF(X184=0,0,(Feuil1!$C$38*Feuil2!K184)+(Feuil1!$D$38*Feuil2!L184)+(Feuil1!$E$38*Feuil2!Q184))</f>
        <v>0</v>
      </c>
      <c r="AB184" s="118">
        <f t="shared" ca="1" si="27"/>
        <v>0</v>
      </c>
      <c r="AC184" s="119"/>
    </row>
    <row r="185" spans="1:29" ht="20.100000000000001" customHeight="1" thickBot="1" x14ac:dyDescent="0.3">
      <c r="A185" s="34">
        <v>43095</v>
      </c>
      <c r="B185" s="34" t="s">
        <v>37</v>
      </c>
      <c r="C185" s="35" t="s">
        <v>19</v>
      </c>
      <c r="D185" s="34" t="s">
        <v>30</v>
      </c>
      <c r="E185" s="34" t="s">
        <v>30</v>
      </c>
      <c r="F185" s="34" t="s">
        <v>30</v>
      </c>
      <c r="G185" s="34" t="s">
        <v>30</v>
      </c>
      <c r="H185" s="34" t="s">
        <v>30</v>
      </c>
      <c r="I185" s="34" t="s">
        <v>30</v>
      </c>
      <c r="J185" s="58">
        <f t="shared" si="22"/>
        <v>0</v>
      </c>
      <c r="K185" s="58">
        <f t="shared" si="23"/>
        <v>0</v>
      </c>
      <c r="L185" s="58">
        <f t="shared" si="24"/>
        <v>6</v>
      </c>
      <c r="M185" s="58">
        <f t="shared" si="25"/>
        <v>0</v>
      </c>
      <c r="N185" s="67">
        <f>(Feuil1!$B$25)*J185</f>
        <v>0</v>
      </c>
      <c r="O185" s="67">
        <f ca="1">(Feuil1!$C$25)*K185</f>
        <v>0</v>
      </c>
      <c r="P185" s="67">
        <f ca="1">(Feuil1!$D$25)*L185</f>
        <v>1.8125000000000002</v>
      </c>
      <c r="Q185" s="67">
        <f ca="1">(Feuil1!$E$25)*M185</f>
        <v>0</v>
      </c>
      <c r="R185" s="67">
        <f t="shared" ca="1" si="28"/>
        <v>1.8125000000000002</v>
      </c>
      <c r="S185" s="62">
        <f t="shared" ca="1" si="26"/>
        <v>43.500000000000007</v>
      </c>
      <c r="T185" s="60">
        <f t="shared" ca="1" si="29"/>
        <v>0.30208333333333337</v>
      </c>
      <c r="U185" s="103">
        <v>43095</v>
      </c>
      <c r="V185" s="104" t="s">
        <v>19</v>
      </c>
      <c r="W185" s="108"/>
      <c r="X185" s="110"/>
      <c r="Y185" s="103">
        <v>43095</v>
      </c>
      <c r="Z185" s="104" t="s">
        <v>19</v>
      </c>
      <c r="AA185" s="68">
        <f>IF(X185=0,0,(Feuil1!$C$38*Feuil2!K185)+(Feuil1!$D$38*Feuil2!L185)+(Feuil1!$E$38*Feuil2!Q185))</f>
        <v>0</v>
      </c>
      <c r="AB185" s="62">
        <f t="shared" ca="1" si="27"/>
        <v>0</v>
      </c>
      <c r="AC185" s="64"/>
    </row>
    <row r="186" spans="1:29" ht="20.100000000000001" customHeight="1" thickBot="1" x14ac:dyDescent="0.3">
      <c r="A186" s="34">
        <v>43096</v>
      </c>
      <c r="B186" s="34" t="s">
        <v>37</v>
      </c>
      <c r="C186" s="35" t="s">
        <v>20</v>
      </c>
      <c r="D186" s="34" t="s">
        <v>30</v>
      </c>
      <c r="E186" s="34" t="s">
        <v>30</v>
      </c>
      <c r="F186" s="34" t="s">
        <v>30</v>
      </c>
      <c r="G186" s="34" t="s">
        <v>30</v>
      </c>
      <c r="H186" s="34" t="s">
        <v>30</v>
      </c>
      <c r="I186" s="34" t="s">
        <v>30</v>
      </c>
      <c r="J186" s="58">
        <f t="shared" si="22"/>
        <v>0</v>
      </c>
      <c r="K186" s="58">
        <f t="shared" si="23"/>
        <v>0</v>
      </c>
      <c r="L186" s="58">
        <f t="shared" si="24"/>
        <v>6</v>
      </c>
      <c r="M186" s="58">
        <f t="shared" si="25"/>
        <v>0</v>
      </c>
      <c r="N186" s="67">
        <f>(Feuil1!$B$25)*J186</f>
        <v>0</v>
      </c>
      <c r="O186" s="67">
        <f ca="1">(Feuil1!$C$25)*K186</f>
        <v>0</v>
      </c>
      <c r="P186" s="67">
        <f ca="1">(Feuil1!$D$25)*L186</f>
        <v>1.8125000000000002</v>
      </c>
      <c r="Q186" s="67">
        <f ca="1">(Feuil1!$E$25)*M186</f>
        <v>0</v>
      </c>
      <c r="R186" s="67">
        <f t="shared" ca="1" si="28"/>
        <v>1.8125000000000002</v>
      </c>
      <c r="S186" s="62">
        <f t="shared" ca="1" si="26"/>
        <v>43.500000000000007</v>
      </c>
      <c r="T186" s="60">
        <f t="shared" ca="1" si="29"/>
        <v>0.30208333333333337</v>
      </c>
      <c r="U186" s="103">
        <v>43096</v>
      </c>
      <c r="V186" s="104" t="s">
        <v>20</v>
      </c>
      <c r="W186" s="108"/>
      <c r="X186" s="110"/>
      <c r="Y186" s="103">
        <v>43096</v>
      </c>
      <c r="Z186" s="104" t="s">
        <v>20</v>
      </c>
      <c r="AA186" s="68">
        <f>IF(X186=0,0,(Feuil1!$C$38*Feuil2!K186)+(Feuil1!$D$38*Feuil2!L186)+(Feuil1!$E$38*Feuil2!Q186))</f>
        <v>0</v>
      </c>
      <c r="AB186" s="62">
        <f t="shared" ca="1" si="27"/>
        <v>0</v>
      </c>
      <c r="AC186" s="64"/>
    </row>
    <row r="187" spans="1:29" ht="20.100000000000001" customHeight="1" thickBot="1" x14ac:dyDescent="0.3">
      <c r="A187" s="34">
        <v>43097</v>
      </c>
      <c r="B187" s="34" t="s">
        <v>37</v>
      </c>
      <c r="C187" s="35" t="s">
        <v>14</v>
      </c>
      <c r="D187" s="34" t="s">
        <v>33</v>
      </c>
      <c r="E187" s="34" t="s">
        <v>30</v>
      </c>
      <c r="F187" s="34" t="s">
        <v>30</v>
      </c>
      <c r="G187" s="34" t="s">
        <v>30</v>
      </c>
      <c r="H187" s="34" t="s">
        <v>30</v>
      </c>
      <c r="I187" s="34" t="s">
        <v>30</v>
      </c>
      <c r="J187" s="58">
        <f t="shared" si="22"/>
        <v>1</v>
      </c>
      <c r="K187" s="58">
        <f t="shared" si="23"/>
        <v>0</v>
      </c>
      <c r="L187" s="58">
        <f t="shared" si="24"/>
        <v>5</v>
      </c>
      <c r="M187" s="58">
        <f t="shared" si="25"/>
        <v>0</v>
      </c>
      <c r="N187" s="67">
        <f>(Feuil1!$B$25)*J187</f>
        <v>0</v>
      </c>
      <c r="O187" s="67">
        <f ca="1">(Feuil1!$C$25)*K187</f>
        <v>0</v>
      </c>
      <c r="P187" s="67">
        <f ca="1">(Feuil1!$D$25)*L187</f>
        <v>1.510416666666667</v>
      </c>
      <c r="Q187" s="67">
        <f ca="1">(Feuil1!$E$25)*M187</f>
        <v>0</v>
      </c>
      <c r="R187" s="67">
        <f t="shared" ca="1" si="28"/>
        <v>1.510416666666667</v>
      </c>
      <c r="S187" s="62">
        <f t="shared" ca="1" si="26"/>
        <v>36.250000000000007</v>
      </c>
      <c r="T187" s="60">
        <f t="shared" ca="1" si="29"/>
        <v>0.30208333333333343</v>
      </c>
      <c r="U187" s="103">
        <v>43097</v>
      </c>
      <c r="V187" s="104" t="s">
        <v>14</v>
      </c>
      <c r="W187" s="108"/>
      <c r="X187" s="110"/>
      <c r="Y187" s="103">
        <v>43097</v>
      </c>
      <c r="Z187" s="104" t="s">
        <v>14</v>
      </c>
      <c r="AA187" s="68">
        <f>IF(X187=0,0,(Feuil1!$C$38*Feuil2!K187)+(Feuil1!$D$38*Feuil2!L187)+(Feuil1!$E$38*Feuil2!Q187))</f>
        <v>0</v>
      </c>
      <c r="AB187" s="62">
        <f t="shared" ca="1" si="27"/>
        <v>0</v>
      </c>
      <c r="AC187" s="64"/>
    </row>
    <row r="188" spans="1:29" ht="20.100000000000001" customHeight="1" thickBot="1" x14ac:dyDescent="0.3">
      <c r="A188" s="34">
        <v>43098</v>
      </c>
      <c r="B188" s="34" t="s">
        <v>37</v>
      </c>
      <c r="C188" s="35" t="s">
        <v>15</v>
      </c>
      <c r="D188" s="34" t="s">
        <v>31</v>
      </c>
      <c r="E188" s="34" t="s">
        <v>31</v>
      </c>
      <c r="F188" s="34" t="s">
        <v>31</v>
      </c>
      <c r="G188" s="34" t="s">
        <v>31</v>
      </c>
      <c r="H188" s="34" t="s">
        <v>31</v>
      </c>
      <c r="I188" s="34" t="s">
        <v>31</v>
      </c>
      <c r="J188" s="58">
        <f t="shared" si="22"/>
        <v>0</v>
      </c>
      <c r="K188" s="58">
        <f t="shared" si="23"/>
        <v>0</v>
      </c>
      <c r="L188" s="58">
        <f t="shared" si="24"/>
        <v>0</v>
      </c>
      <c r="M188" s="58">
        <f t="shared" si="25"/>
        <v>6</v>
      </c>
      <c r="N188" s="67">
        <f>(Feuil1!$B$25)*J188</f>
        <v>0</v>
      </c>
      <c r="O188" s="67">
        <f ca="1">(Feuil1!$C$25)*K188</f>
        <v>0</v>
      </c>
      <c r="P188" s="67">
        <f ca="1">(Feuil1!$D$25)*L188</f>
        <v>0</v>
      </c>
      <c r="Q188" s="67">
        <f ca="1">(Feuil1!$E$25)*M188</f>
        <v>1.5624999999999998</v>
      </c>
      <c r="R188" s="67">
        <f t="shared" ca="1" si="28"/>
        <v>1.5624999999999998</v>
      </c>
      <c r="S188" s="62">
        <f t="shared" ca="1" si="26"/>
        <v>37.499999999999993</v>
      </c>
      <c r="T188" s="60">
        <f t="shared" ca="1" si="29"/>
        <v>0.26041666666666663</v>
      </c>
      <c r="U188" s="103">
        <v>43098</v>
      </c>
      <c r="V188" s="104" t="s">
        <v>15</v>
      </c>
      <c r="W188" s="108"/>
      <c r="X188" s="110"/>
      <c r="Y188" s="103">
        <v>43098</v>
      </c>
      <c r="Z188" s="104" t="s">
        <v>15</v>
      </c>
      <c r="AA188" s="68">
        <f>IF(X188=0,0,(Feuil1!$C$38*Feuil2!K188)+(Feuil1!$D$38*Feuil2!L188)+(Feuil1!$E$38*Feuil2!Q188))</f>
        <v>0</v>
      </c>
      <c r="AB188" s="62">
        <f t="shared" ca="1" si="27"/>
        <v>0</v>
      </c>
      <c r="AC188" s="64"/>
    </row>
    <row r="189" spans="1:29" ht="20.100000000000001" customHeight="1" thickBot="1" x14ac:dyDescent="0.3">
      <c r="A189" s="36">
        <v>43099</v>
      </c>
      <c r="B189" s="36" t="s">
        <v>38</v>
      </c>
      <c r="C189" s="37" t="s">
        <v>16</v>
      </c>
      <c r="D189" s="36" t="s">
        <v>33</v>
      </c>
      <c r="E189" s="36" t="s">
        <v>33</v>
      </c>
      <c r="F189" s="36" t="s">
        <v>33</v>
      </c>
      <c r="G189" s="36" t="s">
        <v>33</v>
      </c>
      <c r="H189" s="36" t="s">
        <v>33</v>
      </c>
      <c r="I189" s="36" t="s">
        <v>33</v>
      </c>
      <c r="J189" s="111">
        <f t="shared" si="22"/>
        <v>6</v>
      </c>
      <c r="K189" s="111">
        <f t="shared" si="23"/>
        <v>0</v>
      </c>
      <c r="L189" s="111">
        <f t="shared" si="24"/>
        <v>0</v>
      </c>
      <c r="M189" s="111">
        <f t="shared" si="25"/>
        <v>0</v>
      </c>
      <c r="N189" s="112">
        <f>(Feuil1!$B$25)*J189</f>
        <v>0</v>
      </c>
      <c r="O189" s="112">
        <f ca="1">(Feuil1!$C$25)*K189</f>
        <v>0</v>
      </c>
      <c r="P189" s="112">
        <f ca="1">(Feuil1!$D$25)*L189</f>
        <v>0</v>
      </c>
      <c r="Q189" s="112">
        <f ca="1">(Feuil1!$E$25)*M189</f>
        <v>0</v>
      </c>
      <c r="R189" s="112">
        <f t="shared" ca="1" si="28"/>
        <v>0</v>
      </c>
      <c r="S189" s="113">
        <f t="shared" ca="1" si="26"/>
        <v>0</v>
      </c>
      <c r="T189" s="114">
        <f t="shared" ca="1" si="29"/>
        <v>0</v>
      </c>
      <c r="U189" s="36">
        <v>43099</v>
      </c>
      <c r="V189" s="37" t="s">
        <v>16</v>
      </c>
      <c r="W189" s="113"/>
      <c r="X189" s="115"/>
      <c r="Y189" s="36">
        <v>43099</v>
      </c>
      <c r="Z189" s="37" t="s">
        <v>16</v>
      </c>
      <c r="AA189" s="112">
        <f>IF(X189=0,0,(Feuil1!$C$38*Feuil2!K189)+(Feuil1!$D$38*Feuil2!L189)+(Feuil1!$E$38*Feuil2!Q189))</f>
        <v>0</v>
      </c>
      <c r="AB189" s="113">
        <f t="shared" ca="1" si="27"/>
        <v>0</v>
      </c>
      <c r="AC189" s="114"/>
    </row>
    <row r="190" spans="1:29" ht="20.100000000000001" customHeight="1" thickBot="1" x14ac:dyDescent="0.3">
      <c r="A190" s="36">
        <v>43100</v>
      </c>
      <c r="B190" s="36" t="s">
        <v>38</v>
      </c>
      <c r="C190" s="37" t="s">
        <v>17</v>
      </c>
      <c r="D190" s="36" t="s">
        <v>33</v>
      </c>
      <c r="E190" s="36" t="s">
        <v>33</v>
      </c>
      <c r="F190" s="36" t="s">
        <v>33</v>
      </c>
      <c r="G190" s="36" t="s">
        <v>33</v>
      </c>
      <c r="H190" s="36" t="s">
        <v>33</v>
      </c>
      <c r="I190" s="36" t="s">
        <v>33</v>
      </c>
      <c r="J190" s="111">
        <f t="shared" si="22"/>
        <v>6</v>
      </c>
      <c r="K190" s="111">
        <f t="shared" si="23"/>
        <v>0</v>
      </c>
      <c r="L190" s="111">
        <f t="shared" si="24"/>
        <v>0</v>
      </c>
      <c r="M190" s="111">
        <f t="shared" si="25"/>
        <v>0</v>
      </c>
      <c r="N190" s="112">
        <f>(Feuil1!$B$25)*J190</f>
        <v>0</v>
      </c>
      <c r="O190" s="112">
        <f ca="1">(Feuil1!$C$25)*K190</f>
        <v>0</v>
      </c>
      <c r="P190" s="112">
        <f ca="1">(Feuil1!$D$25)*L190</f>
        <v>0</v>
      </c>
      <c r="Q190" s="112">
        <f ca="1">(Feuil1!$E$25)*M190</f>
        <v>0</v>
      </c>
      <c r="R190" s="112">
        <f t="shared" ca="1" si="28"/>
        <v>0</v>
      </c>
      <c r="S190" s="113">
        <f t="shared" ca="1" si="26"/>
        <v>0</v>
      </c>
      <c r="T190" s="114">
        <f t="shared" ca="1" si="29"/>
        <v>0</v>
      </c>
      <c r="U190" s="36">
        <v>43100</v>
      </c>
      <c r="V190" s="37" t="s">
        <v>17</v>
      </c>
      <c r="W190" s="113"/>
      <c r="X190" s="115"/>
      <c r="Y190" s="36">
        <v>43100</v>
      </c>
      <c r="Z190" s="37" t="s">
        <v>17</v>
      </c>
      <c r="AA190" s="112">
        <f>IF(X190=0,0,(Feuil1!$C$38*Feuil2!K190)+(Feuil1!$D$38*Feuil2!L190)+(Feuil1!$E$38*Feuil2!Q190))</f>
        <v>0</v>
      </c>
      <c r="AB190" s="113">
        <f t="shared" ca="1" si="27"/>
        <v>0</v>
      </c>
      <c r="AC190" s="114"/>
    </row>
    <row r="191" spans="1:29" ht="20.100000000000001" customHeight="1" x14ac:dyDescent="0.25">
      <c r="A191" s="59"/>
      <c r="B191" s="59"/>
      <c r="C191" s="66"/>
      <c r="D191" s="59"/>
      <c r="E191" s="59"/>
      <c r="F191" s="59"/>
      <c r="G191" s="59"/>
      <c r="H191" s="59"/>
      <c r="I191" s="59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59"/>
      <c r="V191" s="66"/>
      <c r="W191" s="28"/>
      <c r="X191" s="28"/>
      <c r="Y191" s="59"/>
      <c r="Z191" s="66"/>
      <c r="AA191" s="28"/>
      <c r="AB191" s="28"/>
      <c r="AC191" s="28"/>
    </row>
    <row r="192" spans="1:29" ht="20.100000000000001" customHeight="1" x14ac:dyDescent="0.25">
      <c r="A192" s="59"/>
      <c r="B192" s="59"/>
      <c r="C192" s="66"/>
      <c r="D192" s="59"/>
      <c r="E192" s="59"/>
      <c r="F192" s="59"/>
      <c r="G192" s="59"/>
      <c r="H192" s="59"/>
      <c r="I192" s="59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59"/>
      <c r="V192" s="66"/>
      <c r="W192" s="28"/>
      <c r="X192" s="28"/>
      <c r="Y192" s="59"/>
      <c r="Z192" s="66"/>
      <c r="AA192" s="28"/>
      <c r="AB192" s="28"/>
      <c r="AC192" s="28"/>
    </row>
    <row r="193" spans="1:29" ht="20.100000000000001" customHeight="1" x14ac:dyDescent="0.25">
      <c r="A193" s="59"/>
      <c r="B193" s="59"/>
      <c r="C193" s="66"/>
      <c r="D193" s="59"/>
      <c r="E193" s="59"/>
      <c r="F193" s="59"/>
      <c r="G193" s="59"/>
      <c r="H193" s="59"/>
      <c r="I193" s="59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59"/>
      <c r="V193" s="66"/>
      <c r="W193" s="28"/>
      <c r="X193" s="28"/>
      <c r="Y193" s="59"/>
      <c r="Z193" s="66"/>
      <c r="AA193" s="28"/>
      <c r="AB193" s="28"/>
      <c r="AC193" s="28"/>
    </row>
    <row r="194" spans="1:29" ht="20.100000000000001" customHeight="1" x14ac:dyDescent="0.25">
      <c r="A194" s="59"/>
      <c r="B194" s="59"/>
      <c r="C194" s="66"/>
      <c r="D194" s="59"/>
      <c r="E194" s="59"/>
      <c r="F194" s="59"/>
      <c r="G194" s="59"/>
      <c r="H194" s="59"/>
      <c r="I194" s="59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59"/>
      <c r="V194" s="66"/>
      <c r="W194" s="28"/>
      <c r="X194" s="28"/>
      <c r="Y194" s="59"/>
      <c r="Z194" s="66"/>
      <c r="AA194" s="28"/>
      <c r="AB194" s="28"/>
      <c r="AC194" s="28"/>
    </row>
    <row r="195" spans="1:29" ht="20.100000000000001" customHeight="1" x14ac:dyDescent="0.25">
      <c r="A195" s="59"/>
      <c r="B195" s="59"/>
      <c r="C195" s="66"/>
      <c r="D195" s="59"/>
      <c r="E195" s="59"/>
      <c r="F195" s="59"/>
      <c r="G195" s="59"/>
      <c r="H195" s="59"/>
      <c r="I195" s="59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59"/>
      <c r="V195" s="66"/>
      <c r="W195" s="28"/>
      <c r="X195" s="28"/>
      <c r="Y195" s="59"/>
      <c r="Z195" s="66"/>
      <c r="AA195" s="28"/>
      <c r="AB195" s="28"/>
      <c r="AC195" s="28"/>
    </row>
    <row r="196" spans="1:29" ht="20.100000000000001" customHeight="1" x14ac:dyDescent="0.25">
      <c r="A196" s="59"/>
      <c r="B196" s="59"/>
      <c r="C196" s="66"/>
      <c r="D196" s="59"/>
      <c r="E196" s="59"/>
      <c r="F196" s="59"/>
      <c r="G196" s="59"/>
      <c r="H196" s="59"/>
      <c r="I196" s="59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59"/>
      <c r="V196" s="66"/>
      <c r="W196" s="28"/>
      <c r="X196" s="28"/>
      <c r="Y196" s="59"/>
      <c r="Z196" s="66"/>
      <c r="AA196" s="28"/>
      <c r="AB196" s="28"/>
      <c r="AC196" s="28"/>
    </row>
  </sheetData>
  <autoFilter ref="A3:I190"/>
  <mergeCells count="4">
    <mergeCell ref="J2:M2"/>
    <mergeCell ref="N2:Q2"/>
    <mergeCell ref="U2:X2"/>
    <mergeCell ref="Y2:AC2"/>
  </mergeCells>
  <conditionalFormatting sqref="Y6:AC190">
    <cfRule type="expression" dxfId="1" priority="1">
      <formula>AND($AB5&gt;0,$AB6&lt;0)</formula>
    </cfRule>
  </conditionalFormatting>
  <conditionalFormatting sqref="U5:X190">
    <cfRule type="expression" dxfId="0" priority="3">
      <formula>$W5&gt;0</formula>
    </cfRule>
  </conditionalFormatting>
  <dataValidations disablePrompts="1" count="1">
    <dataValidation type="list" allowBlank="1" showInputMessage="1" showErrorMessage="1" sqref="B5:B190">
      <formula1>"Ouvré,Férié"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="Veuillez choisir un horaire valide_x000a_">
          <x14:formula1>
            <xm:f>Feuil1!$B$1:$E$1</xm:f>
          </x14:formula1>
          <xm:sqref>D5:I190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2017-06-29T13:10:06Z</dcterms:created>
  <dcterms:modified xsi:type="dcterms:W3CDTF">2017-07-01T19:15:09Z</dcterms:modified>
</cp:coreProperties>
</file>