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Formules et Autres/"/>
    </mc:Choice>
  </mc:AlternateContent>
  <bookViews>
    <workbookView xWindow="0" yWindow="460" windowWidth="33600" windowHeight="16760" tabRatio="5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Feuil1!$H$1</definedName>
    <definedName name="Situations">OFFSET([1]Données!$Z$4,1,,COUNTA([1]Données!$Z$5:$Z$70))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O9" i="1" l="1"/>
  <c r="H3" i="1"/>
  <c r="AO8" i="1"/>
  <c r="H8" i="1"/>
  <c r="AO19" i="1"/>
  <c r="H19" i="1"/>
  <c r="AO30" i="1"/>
  <c r="H30" i="1"/>
  <c r="AO41" i="1"/>
  <c r="H41" i="1"/>
  <c r="AO52" i="1"/>
  <c r="H52" i="1"/>
  <c r="AO63" i="1"/>
  <c r="H63" i="1"/>
  <c r="AO74" i="1"/>
  <c r="H74" i="1"/>
  <c r="I3" i="1"/>
  <c r="H9" i="1"/>
  <c r="AO20" i="1"/>
  <c r="H20" i="1"/>
  <c r="AO31" i="1"/>
  <c r="H31" i="1"/>
  <c r="AO42" i="1"/>
  <c r="H42" i="1"/>
  <c r="AO53" i="1"/>
  <c r="H53" i="1"/>
  <c r="AO64" i="1"/>
  <c r="H64" i="1"/>
  <c r="AO75" i="1"/>
  <c r="H75" i="1"/>
  <c r="J3" i="1"/>
  <c r="AO10" i="1"/>
  <c r="H10" i="1"/>
  <c r="AO21" i="1"/>
  <c r="H21" i="1"/>
  <c r="AO32" i="1"/>
  <c r="H32" i="1"/>
  <c r="AO43" i="1"/>
  <c r="H43" i="1"/>
  <c r="AO54" i="1"/>
  <c r="H54" i="1"/>
  <c r="AO65" i="1"/>
  <c r="H65" i="1"/>
  <c r="AO76" i="1"/>
  <c r="H76" i="1"/>
  <c r="K3" i="1"/>
  <c r="AO11" i="1"/>
  <c r="H11" i="1"/>
  <c r="AO22" i="1"/>
  <c r="H22" i="1"/>
  <c r="AO33" i="1"/>
  <c r="H33" i="1"/>
  <c r="AO44" i="1"/>
  <c r="H44" i="1"/>
  <c r="AO55" i="1"/>
  <c r="H55" i="1"/>
  <c r="AO66" i="1"/>
  <c r="H66" i="1"/>
  <c r="AO77" i="1"/>
  <c r="H77" i="1"/>
  <c r="M3" i="1"/>
  <c r="AO12" i="1"/>
  <c r="H12" i="1"/>
  <c r="AO23" i="1"/>
  <c r="H23" i="1"/>
  <c r="AO34" i="1"/>
  <c r="H34" i="1"/>
  <c r="AO45" i="1"/>
  <c r="H45" i="1"/>
  <c r="AO56" i="1"/>
  <c r="H56" i="1"/>
  <c r="AO67" i="1"/>
  <c r="H67" i="1"/>
  <c r="AO78" i="1"/>
  <c r="H78" i="1"/>
  <c r="AL3" i="1"/>
  <c r="AG3" i="1"/>
  <c r="AB3" i="1"/>
  <c r="W3" i="1"/>
  <c r="R3" i="1"/>
  <c r="AO13" i="1"/>
  <c r="H13" i="1"/>
  <c r="AO14" i="1"/>
  <c r="H14" i="1"/>
  <c r="AO15" i="1"/>
  <c r="H15" i="1"/>
  <c r="AO16" i="1"/>
  <c r="H16" i="1"/>
  <c r="AO17" i="1"/>
  <c r="H17" i="1"/>
  <c r="AO24" i="1"/>
  <c r="H24" i="1"/>
  <c r="AO25" i="1"/>
  <c r="H25" i="1"/>
  <c r="AO26" i="1"/>
  <c r="H26" i="1"/>
  <c r="AO27" i="1"/>
  <c r="H27" i="1"/>
  <c r="AO28" i="1"/>
  <c r="H28" i="1"/>
  <c r="AO35" i="1"/>
  <c r="H35" i="1"/>
  <c r="AO36" i="1"/>
  <c r="H36" i="1"/>
  <c r="AO37" i="1"/>
  <c r="H37" i="1"/>
  <c r="AO38" i="1"/>
  <c r="H38" i="1"/>
  <c r="AO39" i="1"/>
  <c r="H39" i="1"/>
  <c r="AO46" i="1"/>
  <c r="H46" i="1"/>
  <c r="AO47" i="1"/>
  <c r="H47" i="1"/>
  <c r="AO48" i="1"/>
  <c r="H48" i="1"/>
  <c r="AO49" i="1"/>
  <c r="H49" i="1"/>
  <c r="AO50" i="1"/>
  <c r="H50" i="1"/>
  <c r="AO57" i="1"/>
  <c r="H57" i="1"/>
  <c r="AO58" i="1"/>
  <c r="H58" i="1"/>
  <c r="AO59" i="1"/>
  <c r="H59" i="1"/>
  <c r="AO60" i="1"/>
  <c r="H60" i="1"/>
  <c r="AO61" i="1"/>
  <c r="H61" i="1"/>
  <c r="AO68" i="1"/>
  <c r="H68" i="1"/>
  <c r="AO69" i="1"/>
  <c r="H69" i="1"/>
  <c r="AO70" i="1"/>
  <c r="H70" i="1"/>
  <c r="AO71" i="1"/>
  <c r="H71" i="1"/>
  <c r="AO72" i="1"/>
  <c r="H72" i="1"/>
  <c r="AO79" i="1"/>
  <c r="H79" i="1"/>
  <c r="AO80" i="1"/>
  <c r="H80" i="1"/>
  <c r="AO81" i="1"/>
  <c r="H81" i="1"/>
  <c r="AO82" i="1"/>
  <c r="H82" i="1"/>
  <c r="AO83" i="1"/>
  <c r="H83" i="1"/>
  <c r="AO18" i="1"/>
  <c r="AO29" i="1"/>
  <c r="AO40" i="1"/>
  <c r="AO51" i="1"/>
  <c r="AO62" i="1"/>
  <c r="AO73" i="1"/>
  <c r="H4" i="1"/>
  <c r="L9" i="1"/>
  <c r="L10" i="1"/>
  <c r="L11" i="1"/>
  <c r="L12" i="1"/>
  <c r="L13" i="1"/>
  <c r="L14" i="1"/>
  <c r="L15" i="1"/>
  <c r="L16" i="1"/>
  <c r="L17" i="1"/>
  <c r="H5" i="1"/>
  <c r="I4" i="1"/>
  <c r="I5" i="1"/>
  <c r="AL4" i="1"/>
  <c r="AL5" i="1"/>
  <c r="AG4" i="1"/>
  <c r="AG5" i="1"/>
  <c r="AB4" i="1"/>
  <c r="AB5" i="1"/>
  <c r="W4" i="1"/>
  <c r="W5" i="1"/>
  <c r="R4" i="1"/>
  <c r="R5" i="1"/>
  <c r="M4" i="1"/>
  <c r="M5" i="1"/>
  <c r="AO4" i="1"/>
  <c r="AO5" i="1"/>
  <c r="AN4" i="1"/>
  <c r="AN5" i="1"/>
  <c r="AM4" i="1"/>
  <c r="AM5" i="1"/>
  <c r="AK4" i="1"/>
  <c r="AK5" i="1"/>
  <c r="AJ4" i="1"/>
  <c r="AJ5" i="1"/>
  <c r="AI4" i="1"/>
  <c r="AI5" i="1"/>
  <c r="AH4" i="1"/>
  <c r="AH5" i="1"/>
  <c r="AF4" i="1"/>
  <c r="AF5" i="1"/>
  <c r="AE4" i="1"/>
  <c r="AE5" i="1"/>
  <c r="AD4" i="1"/>
  <c r="AD5" i="1"/>
  <c r="AC4" i="1"/>
  <c r="AC5" i="1"/>
  <c r="AA4" i="1"/>
  <c r="AA5" i="1"/>
  <c r="Z4" i="1"/>
  <c r="Z5" i="1"/>
  <c r="Y4" i="1"/>
  <c r="Y5" i="1"/>
  <c r="X4" i="1"/>
  <c r="X5" i="1"/>
  <c r="V4" i="1"/>
  <c r="V5" i="1"/>
  <c r="U4" i="1"/>
  <c r="U5" i="1"/>
  <c r="T4" i="1"/>
  <c r="T5" i="1"/>
  <c r="S4" i="1"/>
  <c r="S5" i="1"/>
  <c r="Q4" i="1"/>
  <c r="Q5" i="1"/>
  <c r="P4" i="1"/>
  <c r="P5" i="1"/>
  <c r="O4" i="1"/>
  <c r="O5" i="1"/>
  <c r="N4" i="1"/>
  <c r="N5" i="1"/>
  <c r="K4" i="1"/>
  <c r="K5" i="1"/>
  <c r="J4" i="1"/>
  <c r="J5" i="1"/>
  <c r="L8" i="1"/>
  <c r="I83" i="1"/>
  <c r="I82" i="1"/>
  <c r="I81" i="1"/>
  <c r="I80" i="1"/>
  <c r="I79" i="1"/>
  <c r="I78" i="1"/>
  <c r="I77" i="1"/>
  <c r="I76" i="1"/>
  <c r="I75" i="1"/>
  <c r="I74" i="1"/>
  <c r="I72" i="1"/>
  <c r="I71" i="1"/>
  <c r="I70" i="1"/>
  <c r="I69" i="1"/>
  <c r="I68" i="1"/>
  <c r="I67" i="1"/>
  <c r="I66" i="1"/>
  <c r="I65" i="1"/>
  <c r="I64" i="1"/>
  <c r="I63" i="1"/>
  <c r="I61" i="1"/>
  <c r="I60" i="1"/>
  <c r="I59" i="1"/>
  <c r="I58" i="1"/>
  <c r="I57" i="1"/>
  <c r="I56" i="1"/>
  <c r="I55" i="1"/>
  <c r="I54" i="1"/>
  <c r="I53" i="1"/>
  <c r="I52" i="1"/>
  <c r="I50" i="1"/>
  <c r="I49" i="1"/>
  <c r="I48" i="1"/>
  <c r="I47" i="1"/>
  <c r="I46" i="1"/>
  <c r="I45" i="1"/>
  <c r="I44" i="1"/>
  <c r="I43" i="1"/>
  <c r="I42" i="1"/>
  <c r="I41" i="1"/>
  <c r="I39" i="1"/>
  <c r="I38" i="1"/>
  <c r="I37" i="1"/>
  <c r="I36" i="1"/>
  <c r="I35" i="1"/>
  <c r="I34" i="1"/>
  <c r="I33" i="1"/>
  <c r="I32" i="1"/>
  <c r="I31" i="1"/>
  <c r="I30" i="1"/>
  <c r="I28" i="1"/>
  <c r="I27" i="1"/>
  <c r="I26" i="1"/>
  <c r="I25" i="1"/>
  <c r="I24" i="1"/>
  <c r="I23" i="1"/>
  <c r="I22" i="1"/>
  <c r="I21" i="1"/>
  <c r="I20" i="1"/>
  <c r="I19" i="1"/>
  <c r="I17" i="1"/>
  <c r="I16" i="1"/>
  <c r="I15" i="1"/>
  <c r="I14" i="1"/>
  <c r="I13" i="1"/>
  <c r="I12" i="1"/>
  <c r="I11" i="1"/>
  <c r="I10" i="1"/>
  <c r="I9" i="1"/>
  <c r="I8" i="1"/>
  <c r="J8" i="1"/>
  <c r="L83" i="1"/>
  <c r="J83" i="1"/>
  <c r="I2" i="1"/>
  <c r="G8" i="1"/>
  <c r="G19" i="1"/>
  <c r="G30" i="1"/>
  <c r="G41" i="1"/>
  <c r="G52" i="1"/>
  <c r="G63" i="1"/>
  <c r="G74" i="1"/>
  <c r="G83" i="1"/>
  <c r="F83" i="1"/>
  <c r="A83" i="1"/>
  <c r="L82" i="1"/>
  <c r="J82" i="1"/>
  <c r="G82" i="1"/>
  <c r="F82" i="1"/>
  <c r="A82" i="1"/>
  <c r="L81" i="1"/>
  <c r="J81" i="1"/>
  <c r="G81" i="1"/>
  <c r="F81" i="1"/>
  <c r="A81" i="1"/>
  <c r="L80" i="1"/>
  <c r="J80" i="1"/>
  <c r="G80" i="1"/>
  <c r="F80" i="1"/>
  <c r="A80" i="1"/>
  <c r="L79" i="1"/>
  <c r="J79" i="1"/>
  <c r="G79" i="1"/>
  <c r="F79" i="1"/>
  <c r="A79" i="1"/>
  <c r="L78" i="1"/>
  <c r="J78" i="1"/>
  <c r="G78" i="1"/>
  <c r="F78" i="1"/>
  <c r="A78" i="1"/>
  <c r="L77" i="1"/>
  <c r="J77" i="1"/>
  <c r="G77" i="1"/>
  <c r="F77" i="1"/>
  <c r="A77" i="1"/>
  <c r="L76" i="1"/>
  <c r="J76" i="1"/>
  <c r="G76" i="1"/>
  <c r="F76" i="1"/>
  <c r="A76" i="1"/>
  <c r="L75" i="1"/>
  <c r="J75" i="1"/>
  <c r="G75" i="1"/>
  <c r="F75" i="1"/>
  <c r="A75" i="1"/>
  <c r="L74" i="1"/>
  <c r="J74" i="1"/>
  <c r="F74" i="1"/>
  <c r="A74" i="1"/>
  <c r="L72" i="1"/>
  <c r="J72" i="1"/>
  <c r="G72" i="1"/>
  <c r="F72" i="1"/>
  <c r="A72" i="1"/>
  <c r="L71" i="1"/>
  <c r="J71" i="1"/>
  <c r="G71" i="1"/>
  <c r="F71" i="1"/>
  <c r="A71" i="1"/>
  <c r="L70" i="1"/>
  <c r="J70" i="1"/>
  <c r="G70" i="1"/>
  <c r="F70" i="1"/>
  <c r="A70" i="1"/>
  <c r="L69" i="1"/>
  <c r="J69" i="1"/>
  <c r="G69" i="1"/>
  <c r="F69" i="1"/>
  <c r="A69" i="1"/>
  <c r="L68" i="1"/>
  <c r="J68" i="1"/>
  <c r="G68" i="1"/>
  <c r="F68" i="1"/>
  <c r="A68" i="1"/>
  <c r="L67" i="1"/>
  <c r="J67" i="1"/>
  <c r="G67" i="1"/>
  <c r="F67" i="1"/>
  <c r="A67" i="1"/>
  <c r="L66" i="1"/>
  <c r="J66" i="1"/>
  <c r="G66" i="1"/>
  <c r="F66" i="1"/>
  <c r="A66" i="1"/>
  <c r="L65" i="1"/>
  <c r="J65" i="1"/>
  <c r="G65" i="1"/>
  <c r="F65" i="1"/>
  <c r="A65" i="1"/>
  <c r="L64" i="1"/>
  <c r="J64" i="1"/>
  <c r="G64" i="1"/>
  <c r="F64" i="1"/>
  <c r="A64" i="1"/>
  <c r="L63" i="1"/>
  <c r="J63" i="1"/>
  <c r="F63" i="1"/>
  <c r="A63" i="1"/>
  <c r="L61" i="1"/>
  <c r="J61" i="1"/>
  <c r="G61" i="1"/>
  <c r="F61" i="1"/>
  <c r="A61" i="1"/>
  <c r="L60" i="1"/>
  <c r="J60" i="1"/>
  <c r="G60" i="1"/>
  <c r="F60" i="1"/>
  <c r="A60" i="1"/>
  <c r="L59" i="1"/>
  <c r="J59" i="1"/>
  <c r="G59" i="1"/>
  <c r="F59" i="1"/>
  <c r="A59" i="1"/>
  <c r="L58" i="1"/>
  <c r="J58" i="1"/>
  <c r="G58" i="1"/>
  <c r="F58" i="1"/>
  <c r="A58" i="1"/>
  <c r="L57" i="1"/>
  <c r="J57" i="1"/>
  <c r="G57" i="1"/>
  <c r="F57" i="1"/>
  <c r="A57" i="1"/>
  <c r="L56" i="1"/>
  <c r="J56" i="1"/>
  <c r="G56" i="1"/>
  <c r="F56" i="1"/>
  <c r="A56" i="1"/>
  <c r="L55" i="1"/>
  <c r="J55" i="1"/>
  <c r="G55" i="1"/>
  <c r="F55" i="1"/>
  <c r="A55" i="1"/>
  <c r="L54" i="1"/>
  <c r="J54" i="1"/>
  <c r="G54" i="1"/>
  <c r="F54" i="1"/>
  <c r="A54" i="1"/>
  <c r="L53" i="1"/>
  <c r="J53" i="1"/>
  <c r="G53" i="1"/>
  <c r="F53" i="1"/>
  <c r="A53" i="1"/>
  <c r="L52" i="1"/>
  <c r="J52" i="1"/>
  <c r="F52" i="1"/>
  <c r="A52" i="1"/>
  <c r="L50" i="1"/>
  <c r="J50" i="1"/>
  <c r="G50" i="1"/>
  <c r="F50" i="1"/>
  <c r="A50" i="1"/>
  <c r="L49" i="1"/>
  <c r="J49" i="1"/>
  <c r="G49" i="1"/>
  <c r="F49" i="1"/>
  <c r="A49" i="1"/>
  <c r="L48" i="1"/>
  <c r="J48" i="1"/>
  <c r="G48" i="1"/>
  <c r="F48" i="1"/>
  <c r="A48" i="1"/>
  <c r="L47" i="1"/>
  <c r="J47" i="1"/>
  <c r="G47" i="1"/>
  <c r="F47" i="1"/>
  <c r="A47" i="1"/>
  <c r="L46" i="1"/>
  <c r="J46" i="1"/>
  <c r="G46" i="1"/>
  <c r="F46" i="1"/>
  <c r="A46" i="1"/>
  <c r="L45" i="1"/>
  <c r="J45" i="1"/>
  <c r="G45" i="1"/>
  <c r="F45" i="1"/>
  <c r="A45" i="1"/>
  <c r="L44" i="1"/>
  <c r="J44" i="1"/>
  <c r="G44" i="1"/>
  <c r="F44" i="1"/>
  <c r="A44" i="1"/>
  <c r="L43" i="1"/>
  <c r="J43" i="1"/>
  <c r="G43" i="1"/>
  <c r="F43" i="1"/>
  <c r="A43" i="1"/>
  <c r="L42" i="1"/>
  <c r="J42" i="1"/>
  <c r="G42" i="1"/>
  <c r="F42" i="1"/>
  <c r="A42" i="1"/>
  <c r="L41" i="1"/>
  <c r="J41" i="1"/>
  <c r="F41" i="1"/>
  <c r="A41" i="1"/>
  <c r="L39" i="1"/>
  <c r="J39" i="1"/>
  <c r="G39" i="1"/>
  <c r="F39" i="1"/>
  <c r="A39" i="1"/>
  <c r="L38" i="1"/>
  <c r="J38" i="1"/>
  <c r="G38" i="1"/>
  <c r="F38" i="1"/>
  <c r="A38" i="1"/>
  <c r="L37" i="1"/>
  <c r="J37" i="1"/>
  <c r="G37" i="1"/>
  <c r="F37" i="1"/>
  <c r="A37" i="1"/>
  <c r="L36" i="1"/>
  <c r="J36" i="1"/>
  <c r="G36" i="1"/>
  <c r="F36" i="1"/>
  <c r="A36" i="1"/>
  <c r="L35" i="1"/>
  <c r="J35" i="1"/>
  <c r="G35" i="1"/>
  <c r="F35" i="1"/>
  <c r="A35" i="1"/>
  <c r="L34" i="1"/>
  <c r="J34" i="1"/>
  <c r="G34" i="1"/>
  <c r="F34" i="1"/>
  <c r="A34" i="1"/>
  <c r="L33" i="1"/>
  <c r="J33" i="1"/>
  <c r="G33" i="1"/>
  <c r="F33" i="1"/>
  <c r="A33" i="1"/>
  <c r="L32" i="1"/>
  <c r="J32" i="1"/>
  <c r="G32" i="1"/>
  <c r="F32" i="1"/>
  <c r="A32" i="1"/>
  <c r="L31" i="1"/>
  <c r="J31" i="1"/>
  <c r="G31" i="1"/>
  <c r="F31" i="1"/>
  <c r="A31" i="1"/>
  <c r="L30" i="1"/>
  <c r="J30" i="1"/>
  <c r="F30" i="1"/>
  <c r="A30" i="1"/>
  <c r="L28" i="1"/>
  <c r="J28" i="1"/>
  <c r="G28" i="1"/>
  <c r="F28" i="1"/>
  <c r="A28" i="1"/>
  <c r="L27" i="1"/>
  <c r="J27" i="1"/>
  <c r="G27" i="1"/>
  <c r="F27" i="1"/>
  <c r="A27" i="1"/>
  <c r="L26" i="1"/>
  <c r="J26" i="1"/>
  <c r="G26" i="1"/>
  <c r="F26" i="1"/>
  <c r="A26" i="1"/>
  <c r="L25" i="1"/>
  <c r="J25" i="1"/>
  <c r="G25" i="1"/>
  <c r="F25" i="1"/>
  <c r="A25" i="1"/>
  <c r="L24" i="1"/>
  <c r="J24" i="1"/>
  <c r="G24" i="1"/>
  <c r="F24" i="1"/>
  <c r="A24" i="1"/>
  <c r="L23" i="1"/>
  <c r="J23" i="1"/>
  <c r="G23" i="1"/>
  <c r="F23" i="1"/>
  <c r="A23" i="1"/>
  <c r="L22" i="1"/>
  <c r="J22" i="1"/>
  <c r="G22" i="1"/>
  <c r="F22" i="1"/>
  <c r="A22" i="1"/>
  <c r="L21" i="1"/>
  <c r="J21" i="1"/>
  <c r="G21" i="1"/>
  <c r="F21" i="1"/>
  <c r="A21" i="1"/>
  <c r="L20" i="1"/>
  <c r="J20" i="1"/>
  <c r="G20" i="1"/>
  <c r="F20" i="1"/>
  <c r="A20" i="1"/>
  <c r="L19" i="1"/>
  <c r="F19" i="1"/>
  <c r="A19" i="1"/>
  <c r="J17" i="1"/>
  <c r="G17" i="1"/>
  <c r="F17" i="1"/>
  <c r="A17" i="1"/>
  <c r="J16" i="1"/>
  <c r="G16" i="1"/>
  <c r="F16" i="1"/>
  <c r="A16" i="1"/>
  <c r="J15" i="1"/>
  <c r="G15" i="1"/>
  <c r="F15" i="1"/>
  <c r="A15" i="1"/>
  <c r="J14" i="1"/>
  <c r="G14" i="1"/>
  <c r="F14" i="1"/>
  <c r="A14" i="1"/>
  <c r="J13" i="1"/>
  <c r="G13" i="1"/>
  <c r="F13" i="1"/>
  <c r="A13" i="1"/>
  <c r="J12" i="1"/>
  <c r="G12" i="1"/>
  <c r="F12" i="1"/>
  <c r="A12" i="1"/>
  <c r="J11" i="1"/>
  <c r="G11" i="1"/>
  <c r="F11" i="1"/>
  <c r="A11" i="1"/>
  <c r="J10" i="1"/>
  <c r="G10" i="1"/>
  <c r="F10" i="1"/>
  <c r="A10" i="1"/>
  <c r="J9" i="1"/>
  <c r="G9" i="1"/>
  <c r="F9" i="1"/>
  <c r="A9" i="1"/>
  <c r="F8" i="1"/>
  <c r="A8" i="1"/>
  <c r="AO7" i="1"/>
  <c r="A3" i="1"/>
  <c r="R2" i="1"/>
  <c r="J19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</calcChain>
</file>

<file path=xl/sharedStrings.xml><?xml version="1.0" encoding="utf-8"?>
<sst xmlns="http://schemas.openxmlformats.org/spreadsheetml/2006/main" count="96" uniqueCount="30">
  <si>
    <t>Année</t>
  </si>
  <si>
    <t>PREPARATION ET ANTICIPATION DE TOUT CE QUI PEUT L'ETRE POUR Pâques</t>
  </si>
  <si>
    <t>Magasin</t>
  </si>
  <si>
    <t>TROYES BROSSOLETTE</t>
  </si>
  <si>
    <t>CDD</t>
  </si>
  <si>
    <t>Semaine du :</t>
  </si>
  <si>
    <t>au</t>
  </si>
  <si>
    <t>Sem</t>
  </si>
  <si>
    <t>Noms</t>
  </si>
  <si>
    <t>QUI FAIT QUOI ?</t>
  </si>
  <si>
    <t>Liste Salariés</t>
  </si>
  <si>
    <t>mag</t>
  </si>
  <si>
    <t>MATIN</t>
  </si>
  <si>
    <t>APRES-MIDI</t>
  </si>
  <si>
    <t xml:space="preserve">Total heures </t>
  </si>
  <si>
    <t>Arrivée</t>
  </si>
  <si>
    <t>Départ</t>
  </si>
  <si>
    <t>N° Semaine</t>
  </si>
  <si>
    <t>Jours</t>
  </si>
  <si>
    <t>Prénoms</t>
  </si>
  <si>
    <t>Repos</t>
  </si>
  <si>
    <t>Absences</t>
  </si>
  <si>
    <t>OBSERVATIONS</t>
  </si>
  <si>
    <t>Nom</t>
  </si>
  <si>
    <t>Prénom</t>
  </si>
  <si>
    <t>Base</t>
  </si>
  <si>
    <t>Type de Contrat</t>
  </si>
  <si>
    <t>Heures Récupérées</t>
  </si>
  <si>
    <t>Heures Supplémentaires</t>
  </si>
  <si>
    <t>Récup.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</si>
</sst>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"/>
    <numFmt numFmtId="165" formatCode="dddd\ d\ mmmm\ yyyy"/>
    <numFmt numFmtId="166" formatCode="[hh]:mm"/>
    <numFmt numFmtId="167" formatCode="ddd\ dd\ mmm"/>
  </numFmts>
  <fonts count="30" x14ac:knownFonts="1">
    <font>
      <sz val="12"/>
      <color theme="1"/>
      <name val="Verdana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i/>
      <sz val="12"/>
      <color rgb="FFFF0000"/>
      <name val="Calibri"/>
      <family val="2"/>
      <scheme val="minor"/>
    </font>
    <font>
      <b/>
      <i/>
      <u/>
      <sz val="12"/>
      <color theme="0" tint="-0.249977111117893"/>
      <name val="Calibri"/>
      <scheme val="minor"/>
    </font>
    <font>
      <b/>
      <i/>
      <sz val="12"/>
      <color theme="0" tint="-0.249977111117893"/>
      <name val="Calibri"/>
      <scheme val="minor"/>
    </font>
    <font>
      <b/>
      <sz val="10"/>
      <name val="Arial"/>
      <family val="2"/>
    </font>
    <font>
      <sz val="12"/>
      <name val="Arial"/>
      <family val="2"/>
    </font>
    <font>
      <sz val="10"/>
      <color theme="0"/>
      <name val="Arial"/>
      <family val="2"/>
    </font>
    <font>
      <b/>
      <sz val="11"/>
      <color theme="9"/>
      <name val="Arial"/>
      <family val="2"/>
    </font>
    <font>
      <b/>
      <i/>
      <sz val="12"/>
      <color theme="0"/>
      <name val="Calibri"/>
      <scheme val="minor"/>
    </font>
    <font>
      <b/>
      <i/>
      <sz val="10"/>
      <name val="Arial"/>
    </font>
    <font>
      <sz val="10"/>
      <name val="Arial"/>
    </font>
    <font>
      <b/>
      <i/>
      <sz val="10"/>
      <name val="Verdana"/>
    </font>
    <font>
      <i/>
      <sz val="10"/>
      <name val="Arial"/>
    </font>
    <font>
      <i/>
      <u/>
      <sz val="12"/>
      <name val="Arial"/>
    </font>
    <font>
      <sz val="10"/>
      <name val="Verdana"/>
    </font>
    <font>
      <b/>
      <sz val="10"/>
      <color rgb="FFFF0000"/>
      <name val="Arial"/>
      <family val="2"/>
    </font>
    <font>
      <sz val="12"/>
      <color rgb="FFFF0000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b/>
      <i/>
      <sz val="10"/>
      <color theme="0" tint="-0.249977111117893"/>
      <name val="Arial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0"/>
      <color theme="0" tint="-0.249977111117893"/>
      <name val="Arial"/>
    </font>
    <font>
      <sz val="11"/>
      <name val="Calibri"/>
      <family val="2"/>
    </font>
    <font>
      <b/>
      <i/>
      <sz val="8"/>
      <color rgb="FFFF0000"/>
      <name val="Arial"/>
    </font>
    <font>
      <b/>
      <i/>
      <sz val="8"/>
      <name val="Arial"/>
    </font>
    <font>
      <b/>
      <sz val="8"/>
      <color rgb="FF00B050"/>
      <name val="Arial"/>
      <family val="2"/>
    </font>
    <font>
      <b/>
      <sz val="10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</fills>
  <borders count="90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rgb="FFFF0000"/>
      </right>
      <top/>
      <bottom style="medium">
        <color auto="1"/>
      </bottom>
      <diagonal/>
    </border>
    <border>
      <left style="medium">
        <color rgb="FFFF0000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rgb="FFFF0000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rgb="FFFF0000"/>
      </right>
      <top style="medium">
        <color auto="1"/>
      </top>
      <bottom/>
      <diagonal/>
    </border>
    <border>
      <left style="medium">
        <color rgb="FFFF0000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rgb="FFFF0000"/>
      </right>
      <top style="hair">
        <color auto="1"/>
      </top>
      <bottom/>
      <diagonal/>
    </border>
    <border>
      <left style="medium">
        <color rgb="FFFF0000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rgb="FFFF0000"/>
      </right>
      <top style="hair">
        <color auto="1"/>
      </top>
      <bottom style="medium">
        <color auto="1"/>
      </bottom>
      <diagonal/>
    </border>
    <border>
      <left style="medium">
        <color rgb="FFFF0000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rgb="FFFF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/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/>
      <top style="thick">
        <color auto="1"/>
      </top>
      <bottom/>
      <diagonal/>
    </border>
    <border>
      <left/>
      <right style="hair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 style="hair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" fillId="0" borderId="0"/>
    <xf numFmtId="0" fontId="12" fillId="0" borderId="0"/>
  </cellStyleXfs>
  <cellXfs count="182">
    <xf numFmtId="0" fontId="0" fillId="0" borderId="0" xfId="0"/>
    <xf numFmtId="0" fontId="1" fillId="0" borderId="0" xfId="1" applyProtection="1">
      <protection hidden="1"/>
    </xf>
    <xf numFmtId="0" fontId="2" fillId="0" borderId="0" xfId="1" applyFont="1" applyFill="1" applyAlignment="1" applyProtection="1">
      <alignment horizontal="center"/>
      <protection hidden="1"/>
    </xf>
    <xf numFmtId="164" fontId="2" fillId="0" borderId="0" xfId="1" applyNumberFormat="1" applyFont="1" applyFill="1" applyAlignment="1" applyProtection="1">
      <alignment horizontal="left"/>
      <protection hidden="1"/>
    </xf>
    <xf numFmtId="0" fontId="3" fillId="0" borderId="1" xfId="1" applyFont="1" applyFill="1" applyBorder="1" applyAlignment="1" applyProtection="1">
      <alignment horizontal="centerContinuous" vertical="center"/>
      <protection locked="0"/>
    </xf>
    <xf numFmtId="0" fontId="3" fillId="0" borderId="0" xfId="1" applyFont="1" applyFill="1" applyAlignment="1" applyProtection="1">
      <alignment horizontal="centerContinuous" vertical="center"/>
      <protection hidden="1"/>
    </xf>
    <xf numFmtId="0" fontId="4" fillId="0" borderId="0" xfId="1" applyFont="1" applyFill="1" applyAlignment="1" applyProtection="1">
      <alignment horizontal="right" vertical="center"/>
      <protection hidden="1"/>
    </xf>
    <xf numFmtId="0" fontId="5" fillId="0" borderId="0" xfId="1" applyFont="1" applyFill="1" applyProtection="1">
      <protection locked="0"/>
    </xf>
    <xf numFmtId="0" fontId="5" fillId="0" borderId="0" xfId="1" applyFont="1" applyProtection="1">
      <protection hidden="1"/>
    </xf>
    <xf numFmtId="0" fontId="5" fillId="0" borderId="0" xfId="1" applyFont="1" applyFill="1" applyProtection="1">
      <protection hidden="1"/>
    </xf>
    <xf numFmtId="0" fontId="1" fillId="0" borderId="0" xfId="1" applyFill="1" applyProtection="1">
      <protection hidden="1"/>
    </xf>
    <xf numFmtId="0" fontId="2" fillId="0" borderId="0" xfId="1" applyFont="1" applyFill="1" applyAlignment="1" applyProtection="1">
      <alignment horizontal="right"/>
      <protection hidden="1"/>
    </xf>
    <xf numFmtId="165" fontId="2" fillId="0" borderId="0" xfId="1" applyNumberFormat="1" applyFont="1" applyFill="1" applyBorder="1" applyAlignment="1" applyProtection="1">
      <alignment horizontal="centerContinuous" vertical="center"/>
      <protection hidden="1"/>
    </xf>
    <xf numFmtId="0" fontId="1" fillId="0" borderId="0" xfId="1" applyFill="1" applyBorder="1" applyAlignment="1" applyProtection="1">
      <alignment horizontal="centerContinuous" vertical="center"/>
      <protection hidden="1"/>
    </xf>
    <xf numFmtId="165" fontId="7" fillId="0" borderId="0" xfId="1" applyNumberFormat="1" applyFont="1" applyFill="1" applyBorder="1" applyAlignment="1" applyProtection="1">
      <alignment horizontal="centerContinuous" vertical="center"/>
      <protection hidden="1"/>
    </xf>
    <xf numFmtId="0" fontId="2" fillId="0" borderId="0" xfId="1" applyFont="1" applyFill="1" applyBorder="1" applyAlignment="1" applyProtection="1">
      <alignment horizontal="centerContinuous"/>
      <protection hidden="1"/>
    </xf>
    <xf numFmtId="165" fontId="7" fillId="0" borderId="0" xfId="1" applyNumberFormat="1" applyFont="1" applyFill="1" applyBorder="1" applyAlignment="1" applyProtection="1">
      <alignment horizontal="centerContinuous"/>
      <protection hidden="1"/>
    </xf>
    <xf numFmtId="0" fontId="7" fillId="0" borderId="0" xfId="1" applyFont="1" applyFill="1" applyBorder="1" applyAlignment="1" applyProtection="1">
      <alignment horizontal="centerContinuous" vertical="center"/>
      <protection hidden="1"/>
    </xf>
    <xf numFmtId="0" fontId="7" fillId="0" borderId="0" xfId="1" applyFont="1" applyFill="1" applyBorder="1" applyAlignment="1" applyProtection="1">
      <alignment horizontal="centerContinuous"/>
      <protection hidden="1"/>
    </xf>
    <xf numFmtId="0" fontId="7" fillId="0" borderId="0" xfId="1" applyFont="1" applyFill="1" applyBorder="1" applyProtection="1">
      <protection hidden="1"/>
    </xf>
    <xf numFmtId="0" fontId="7" fillId="0" borderId="0" xfId="1" applyFont="1" applyFill="1" applyProtection="1">
      <protection hidden="1"/>
    </xf>
    <xf numFmtId="0" fontId="2" fillId="0" borderId="0" xfId="1" applyFont="1" applyFill="1" applyAlignment="1" applyProtection="1">
      <alignment horizontal="centerContinuous"/>
      <protection hidden="1"/>
    </xf>
    <xf numFmtId="0" fontId="1" fillId="0" borderId="0" xfId="1" applyFill="1" applyAlignment="1" applyProtection="1">
      <alignment horizontal="center"/>
      <protection hidden="1"/>
    </xf>
    <xf numFmtId="0" fontId="1" fillId="0" borderId="0" xfId="1" applyFill="1" applyAlignment="1" applyProtection="1">
      <alignment horizontal="centerContinuous"/>
      <protection hidden="1"/>
    </xf>
    <xf numFmtId="0" fontId="2" fillId="0" borderId="0" xfId="1" applyFont="1" applyFill="1" applyAlignment="1" applyProtection="1">
      <alignment horizontal="left"/>
      <protection hidden="1"/>
    </xf>
    <xf numFmtId="0" fontId="8" fillId="0" borderId="0" xfId="1" applyFont="1" applyFill="1" applyProtection="1">
      <protection hidden="1"/>
    </xf>
    <xf numFmtId="0" fontId="8" fillId="0" borderId="0" xfId="1" applyFont="1" applyFill="1" applyBorder="1" applyAlignment="1" applyProtection="1">
      <alignment horizontal="center"/>
      <protection hidden="1"/>
    </xf>
    <xf numFmtId="0" fontId="9" fillId="2" borderId="0" xfId="1" applyFont="1" applyFill="1" applyAlignment="1" applyProtection="1">
      <alignment horizontal="center" vertical="center"/>
      <protection locked="0"/>
    </xf>
    <xf numFmtId="0" fontId="6" fillId="0" borderId="0" xfId="1" applyFont="1" applyFill="1" applyProtection="1">
      <protection hidden="1"/>
    </xf>
    <xf numFmtId="0" fontId="10" fillId="3" borderId="0" xfId="1" applyFont="1" applyFill="1" applyAlignment="1" applyProtection="1">
      <alignment horizontal="center" vertical="center"/>
      <protection hidden="1"/>
    </xf>
    <xf numFmtId="0" fontId="11" fillId="0" borderId="7" xfId="1" applyFont="1" applyFill="1" applyBorder="1" applyAlignment="1" applyProtection="1">
      <alignment horizontal="center"/>
      <protection hidden="1"/>
    </xf>
    <xf numFmtId="0" fontId="8" fillId="0" borderId="7" xfId="1" applyFont="1" applyFill="1" applyBorder="1" applyAlignment="1" applyProtection="1">
      <alignment horizontal="center"/>
      <protection hidden="1"/>
    </xf>
    <xf numFmtId="0" fontId="8" fillId="0" borderId="7" xfId="1" applyFont="1" applyFill="1" applyBorder="1" applyProtection="1">
      <protection hidden="1"/>
    </xf>
    <xf numFmtId="0" fontId="8" fillId="0" borderId="0" xfId="1" applyFont="1" applyProtection="1">
      <protection hidden="1"/>
    </xf>
    <xf numFmtId="0" fontId="13" fillId="0" borderId="0" xfId="2" applyFont="1" applyBorder="1" applyAlignment="1" applyProtection="1">
      <alignment horizontal="center" vertical="center"/>
      <protection hidden="1"/>
    </xf>
    <xf numFmtId="0" fontId="13" fillId="0" borderId="8" xfId="2" applyFont="1" applyFill="1" applyBorder="1" applyAlignment="1" applyProtection="1">
      <alignment horizontal="center" vertical="center" wrapText="1"/>
      <protection hidden="1"/>
    </xf>
    <xf numFmtId="0" fontId="13" fillId="0" borderId="9" xfId="2" applyFont="1" applyFill="1" applyBorder="1" applyAlignment="1" applyProtection="1">
      <alignment horizontal="center" vertical="center" wrapText="1"/>
      <protection hidden="1"/>
    </xf>
    <xf numFmtId="0" fontId="13" fillId="0" borderId="10" xfId="2" applyFont="1" applyFill="1" applyBorder="1" applyAlignment="1" applyProtection="1">
      <alignment horizontal="center" vertical="center" wrapText="1"/>
      <protection hidden="1"/>
    </xf>
    <xf numFmtId="0" fontId="13" fillId="0" borderId="0" xfId="2" applyFont="1" applyFill="1" applyBorder="1" applyAlignment="1" applyProtection="1">
      <alignment horizontal="left" vertical="center"/>
      <protection hidden="1"/>
    </xf>
    <xf numFmtId="0" fontId="6" fillId="0" borderId="11" xfId="1" applyNumberFormat="1" applyFont="1" applyFill="1" applyBorder="1" applyAlignment="1" applyProtection="1">
      <alignment horizontal="center"/>
      <protection hidden="1"/>
    </xf>
    <xf numFmtId="0" fontId="6" fillId="0" borderId="11" xfId="1" applyFont="1" applyFill="1" applyBorder="1" applyAlignment="1" applyProtection="1">
      <alignment horizontal="center"/>
      <protection hidden="1"/>
    </xf>
    <xf numFmtId="20" fontId="6" fillId="0" borderId="5" xfId="1" applyNumberFormat="1" applyFont="1" applyFill="1" applyBorder="1" applyAlignment="1" applyProtection="1">
      <alignment horizontal="center"/>
      <protection hidden="1"/>
    </xf>
    <xf numFmtId="20" fontId="14" fillId="0" borderId="12" xfId="1" applyNumberFormat="1" applyFont="1" applyFill="1" applyBorder="1" applyAlignment="1" applyProtection="1">
      <alignment horizontal="center"/>
      <protection hidden="1"/>
    </xf>
    <xf numFmtId="20" fontId="6" fillId="0" borderId="13" xfId="1" applyNumberFormat="1" applyFont="1" applyFill="1" applyBorder="1" applyAlignment="1" applyProtection="1">
      <alignment horizontal="center"/>
      <protection hidden="1"/>
    </xf>
    <xf numFmtId="20" fontId="14" fillId="0" borderId="14" xfId="1" applyNumberFormat="1" applyFont="1" applyFill="1" applyBorder="1" applyAlignment="1" applyProtection="1">
      <alignment horizontal="center"/>
      <protection hidden="1"/>
    </xf>
    <xf numFmtId="20" fontId="6" fillId="0" borderId="14" xfId="1" applyNumberFormat="1" applyFont="1" applyFill="1" applyBorder="1" applyAlignment="1" applyProtection="1">
      <alignment horizontal="center"/>
      <protection hidden="1"/>
    </xf>
    <xf numFmtId="20" fontId="6" fillId="0" borderId="15" xfId="1" applyNumberFormat="1" applyFont="1" applyFill="1" applyBorder="1" applyAlignment="1" applyProtection="1">
      <alignment horizontal="center"/>
      <protection hidden="1"/>
    </xf>
    <xf numFmtId="20" fontId="14" fillId="0" borderId="16" xfId="1" applyNumberFormat="1" applyFont="1" applyFill="1" applyBorder="1" applyAlignment="1" applyProtection="1">
      <alignment horizontal="center"/>
      <protection hidden="1"/>
    </xf>
    <xf numFmtId="20" fontId="6" fillId="0" borderId="17" xfId="1" applyNumberFormat="1" applyFont="1" applyFill="1" applyBorder="1" applyAlignment="1" applyProtection="1">
      <alignment horizontal="center"/>
      <protection hidden="1"/>
    </xf>
    <xf numFmtId="20" fontId="14" fillId="0" borderId="6" xfId="1" applyNumberFormat="1" applyFont="1" applyFill="1" applyBorder="1" applyAlignment="1" applyProtection="1">
      <alignment horizontal="center"/>
      <protection hidden="1"/>
    </xf>
    <xf numFmtId="166" fontId="6" fillId="0" borderId="11" xfId="1" applyNumberFormat="1" applyFont="1" applyFill="1" applyBorder="1" applyAlignment="1" applyProtection="1">
      <alignment horizontal="center"/>
      <protection hidden="1"/>
    </xf>
    <xf numFmtId="0" fontId="1" fillId="0" borderId="18" xfId="1" applyBorder="1" applyProtection="1">
      <protection locked="0"/>
    </xf>
    <xf numFmtId="0" fontId="1" fillId="0" borderId="19" xfId="1" applyBorder="1" applyProtection="1">
      <protection hidden="1"/>
    </xf>
    <xf numFmtId="0" fontId="15" fillId="0" borderId="0" xfId="1" applyFont="1" applyFill="1" applyBorder="1" applyProtection="1">
      <protection hidden="1"/>
    </xf>
    <xf numFmtId="20" fontId="16" fillId="0" borderId="20" xfId="2" applyNumberFormat="1" applyFont="1" applyBorder="1" applyAlignment="1" applyProtection="1">
      <alignment horizontal="center" vertical="center"/>
      <protection locked="0"/>
    </xf>
    <xf numFmtId="20" fontId="16" fillId="0" borderId="21" xfId="2" applyNumberFormat="1" applyFont="1" applyBorder="1" applyAlignment="1" applyProtection="1">
      <alignment horizontal="center" vertical="center"/>
      <protection locked="0"/>
    </xf>
    <xf numFmtId="20" fontId="16" fillId="0" borderId="22" xfId="2" applyNumberFormat="1" applyFont="1" applyBorder="1" applyAlignment="1" applyProtection="1">
      <alignment horizontal="center" vertical="center"/>
      <protection locked="0"/>
    </xf>
    <xf numFmtId="1" fontId="16" fillId="0" borderId="3" xfId="2" applyNumberFormat="1" applyFont="1" applyBorder="1" applyAlignment="1" applyProtection="1">
      <alignment horizontal="center" vertical="center"/>
      <protection hidden="1"/>
    </xf>
    <xf numFmtId="167" fontId="11" fillId="0" borderId="23" xfId="1" applyNumberFormat="1" applyFont="1" applyFill="1" applyBorder="1" applyAlignment="1" applyProtection="1">
      <alignment horizontal="center" vertical="center"/>
      <protection hidden="1"/>
    </xf>
    <xf numFmtId="0" fontId="6" fillId="0" borderId="24" xfId="1" applyNumberFormat="1" applyFont="1" applyFill="1" applyBorder="1" applyAlignment="1" applyProtection="1">
      <alignment horizontal="left"/>
      <protection hidden="1"/>
    </xf>
    <xf numFmtId="0" fontId="6" fillId="0" borderId="24" xfId="1" applyFont="1" applyFill="1" applyBorder="1" applyAlignment="1" applyProtection="1">
      <alignment horizontal="left"/>
      <protection hidden="1"/>
    </xf>
    <xf numFmtId="0" fontId="2" fillId="0" borderId="23" xfId="1" applyFont="1" applyFill="1" applyBorder="1" applyAlignment="1" applyProtection="1">
      <alignment horizontal="center" vertical="center"/>
      <protection hidden="1"/>
    </xf>
    <xf numFmtId="0" fontId="2" fillId="0" borderId="2" xfId="1" applyFont="1" applyFill="1" applyBorder="1" applyAlignment="1" applyProtection="1">
      <alignment horizontal="center" vertical="center"/>
      <protection hidden="1"/>
    </xf>
    <xf numFmtId="0" fontId="7" fillId="0" borderId="25" xfId="1" applyFont="1" applyFill="1" applyBorder="1" applyAlignment="1" applyProtection="1">
      <alignment horizontal="center" vertical="center"/>
      <protection hidden="1"/>
    </xf>
    <xf numFmtId="0" fontId="7" fillId="0" borderId="26" xfId="1" applyFont="1" applyFill="1" applyBorder="1" applyAlignment="1" applyProtection="1">
      <alignment horizontal="center" vertical="center"/>
      <protection hidden="1"/>
    </xf>
    <xf numFmtId="0" fontId="7" fillId="0" borderId="27" xfId="1" applyFont="1" applyFill="1" applyBorder="1" applyAlignment="1" applyProtection="1">
      <alignment horizontal="center" vertical="center"/>
      <protection hidden="1"/>
    </xf>
    <xf numFmtId="0" fontId="7" fillId="0" borderId="28" xfId="1" applyFont="1" applyFill="1" applyBorder="1" applyAlignment="1" applyProtection="1">
      <alignment horizontal="center" vertical="center"/>
      <protection hidden="1"/>
    </xf>
    <xf numFmtId="0" fontId="7" fillId="0" borderId="3" xfId="1" applyFont="1" applyFill="1" applyBorder="1" applyAlignment="1" applyProtection="1">
      <alignment horizontal="center" vertical="center"/>
      <protection hidden="1"/>
    </xf>
    <xf numFmtId="166" fontId="2" fillId="0" borderId="29" xfId="1" applyNumberFormat="1" applyFont="1" applyFill="1" applyBorder="1" applyAlignment="1" applyProtection="1">
      <alignment horizontal="center"/>
      <protection hidden="1"/>
    </xf>
    <xf numFmtId="0" fontId="1" fillId="0" borderId="30" xfId="1" applyBorder="1" applyProtection="1">
      <protection locked="0"/>
    </xf>
    <xf numFmtId="0" fontId="17" fillId="0" borderId="31" xfId="1" applyFont="1" applyBorder="1" applyProtection="1">
      <protection locked="0"/>
    </xf>
    <xf numFmtId="0" fontId="17" fillId="0" borderId="32" xfId="1" applyFont="1" applyBorder="1" applyProtection="1">
      <protection locked="0"/>
    </xf>
    <xf numFmtId="0" fontId="18" fillId="0" borderId="32" xfId="1" applyFont="1" applyBorder="1" applyProtection="1">
      <protection locked="0"/>
    </xf>
    <xf numFmtId="0" fontId="18" fillId="0" borderId="33" xfId="1" applyFont="1" applyBorder="1" applyProtection="1">
      <protection locked="0"/>
    </xf>
    <xf numFmtId="0" fontId="18" fillId="0" borderId="0" xfId="1" applyFont="1" applyBorder="1" applyProtection="1">
      <protection locked="0"/>
    </xf>
    <xf numFmtId="0" fontId="19" fillId="0" borderId="34" xfId="1" applyFont="1" applyFill="1" applyBorder="1" applyAlignment="1" applyProtection="1">
      <alignment horizontal="left"/>
      <protection locked="0"/>
    </xf>
    <xf numFmtId="166" fontId="20" fillId="0" borderId="34" xfId="1" applyNumberFormat="1" applyFont="1" applyFill="1" applyBorder="1" applyAlignment="1" applyProtection="1">
      <alignment horizontal="center"/>
      <protection locked="0"/>
    </xf>
    <xf numFmtId="0" fontId="20" fillId="0" borderId="34" xfId="1" applyFont="1" applyFill="1" applyBorder="1" applyAlignment="1" applyProtection="1">
      <alignment horizontal="center"/>
      <protection locked="0"/>
    </xf>
    <xf numFmtId="20" fontId="16" fillId="0" borderId="35" xfId="2" applyNumberFormat="1" applyFont="1" applyBorder="1" applyAlignment="1" applyProtection="1">
      <alignment horizontal="center" vertical="center"/>
      <protection locked="0"/>
    </xf>
    <xf numFmtId="0" fontId="16" fillId="0" borderId="36" xfId="2" applyFont="1" applyBorder="1" applyAlignment="1" applyProtection="1">
      <alignment horizontal="center" vertical="center"/>
      <protection locked="0"/>
    </xf>
    <xf numFmtId="20" fontId="16" fillId="0" borderId="37" xfId="2" applyNumberFormat="1" applyFont="1" applyBorder="1" applyAlignment="1" applyProtection="1">
      <alignment horizontal="center" vertical="center"/>
      <protection locked="0"/>
    </xf>
    <xf numFmtId="20" fontId="16" fillId="0" borderId="36" xfId="2" applyNumberFormat="1" applyFont="1" applyBorder="1" applyAlignment="1" applyProtection="1">
      <alignment horizontal="center" vertical="center"/>
      <protection locked="0"/>
    </xf>
    <xf numFmtId="1" fontId="16" fillId="0" borderId="38" xfId="2" applyNumberFormat="1" applyFont="1" applyBorder="1" applyAlignment="1" applyProtection="1">
      <alignment horizontal="center" vertical="center"/>
      <protection hidden="1"/>
    </xf>
    <xf numFmtId="167" fontId="21" fillId="0" borderId="39" xfId="1" applyNumberFormat="1" applyFont="1" applyFill="1" applyBorder="1" applyAlignment="1" applyProtection="1">
      <alignment horizontal="center" vertical="center"/>
      <protection hidden="1"/>
    </xf>
    <xf numFmtId="0" fontId="6" fillId="0" borderId="40" xfId="1" applyNumberFormat="1" applyFont="1" applyFill="1" applyBorder="1" applyAlignment="1" applyProtection="1">
      <alignment horizontal="left"/>
      <protection hidden="1"/>
    </xf>
    <xf numFmtId="0" fontId="6" fillId="0" borderId="40" xfId="1" applyFont="1" applyFill="1" applyBorder="1" applyAlignment="1" applyProtection="1">
      <alignment horizontal="left"/>
      <protection hidden="1"/>
    </xf>
    <xf numFmtId="0" fontId="2" fillId="0" borderId="40" xfId="1" applyFont="1" applyFill="1" applyBorder="1" applyAlignment="1" applyProtection="1">
      <alignment horizontal="center" vertical="center"/>
      <protection hidden="1"/>
    </xf>
    <xf numFmtId="0" fontId="2" fillId="0" borderId="41" xfId="1" applyFont="1" applyFill="1" applyBorder="1" applyAlignment="1" applyProtection="1">
      <alignment horizontal="center" vertical="center"/>
      <protection hidden="1"/>
    </xf>
    <xf numFmtId="0" fontId="7" fillId="0" borderId="42" xfId="1" applyFont="1" applyFill="1" applyBorder="1" applyAlignment="1" applyProtection="1">
      <alignment horizontal="center" vertical="center"/>
      <protection hidden="1"/>
    </xf>
    <xf numFmtId="0" fontId="7" fillId="0" borderId="43" xfId="1" applyFont="1" applyFill="1" applyBorder="1" applyAlignment="1" applyProtection="1">
      <alignment horizontal="center" vertical="center"/>
      <protection hidden="1"/>
    </xf>
    <xf numFmtId="0" fontId="7" fillId="0" borderId="44" xfId="1" applyFont="1" applyFill="1" applyBorder="1" applyAlignment="1" applyProtection="1">
      <alignment horizontal="center" vertical="center"/>
      <protection hidden="1"/>
    </xf>
    <xf numFmtId="0" fontId="7" fillId="0" borderId="45" xfId="1" applyFont="1" applyFill="1" applyBorder="1" applyAlignment="1" applyProtection="1">
      <alignment horizontal="center" vertical="center"/>
      <protection hidden="1"/>
    </xf>
    <xf numFmtId="0" fontId="7" fillId="0" borderId="46" xfId="1" applyFont="1" applyFill="1" applyBorder="1" applyAlignment="1" applyProtection="1">
      <alignment horizontal="center" vertical="center"/>
      <protection hidden="1"/>
    </xf>
    <xf numFmtId="166" fontId="2" fillId="0" borderId="47" xfId="1" applyNumberFormat="1" applyFont="1" applyFill="1" applyBorder="1" applyAlignment="1" applyProtection="1">
      <alignment horizontal="center"/>
      <protection hidden="1"/>
    </xf>
    <xf numFmtId="0" fontId="1" fillId="0" borderId="48" xfId="1" applyBorder="1" applyProtection="1">
      <protection locked="0"/>
    </xf>
    <xf numFmtId="0" fontId="17" fillId="0" borderId="49" xfId="1" applyFont="1" applyBorder="1" applyProtection="1">
      <protection locked="0"/>
    </xf>
    <xf numFmtId="0" fontId="17" fillId="0" borderId="0" xfId="1" applyFont="1" applyBorder="1" applyProtection="1">
      <protection locked="0"/>
    </xf>
    <xf numFmtId="0" fontId="18" fillId="0" borderId="50" xfId="1" applyFont="1" applyBorder="1" applyProtection="1">
      <protection locked="0"/>
    </xf>
    <xf numFmtId="0" fontId="16" fillId="0" borderId="35" xfId="2" applyFont="1" applyBorder="1" applyAlignment="1" applyProtection="1">
      <alignment horizontal="center" vertical="center"/>
      <protection locked="0"/>
    </xf>
    <xf numFmtId="0" fontId="2" fillId="0" borderId="51" xfId="1" applyFont="1" applyFill="1" applyBorder="1" applyAlignment="1" applyProtection="1">
      <alignment horizontal="center" vertical="center"/>
      <protection hidden="1"/>
    </xf>
    <xf numFmtId="20" fontId="16" fillId="0" borderId="35" xfId="2" applyNumberFormat="1" applyFont="1" applyFill="1" applyBorder="1" applyAlignment="1" applyProtection="1">
      <alignment horizontal="center" vertical="center"/>
      <protection locked="0"/>
    </xf>
    <xf numFmtId="20" fontId="16" fillId="0" borderId="36" xfId="2" applyNumberFormat="1" applyFont="1" applyFill="1" applyBorder="1" applyAlignment="1" applyProtection="1">
      <alignment horizontal="center" vertical="center"/>
      <protection locked="0"/>
    </xf>
    <xf numFmtId="0" fontId="16" fillId="0" borderId="37" xfId="2" applyFont="1" applyFill="1" applyBorder="1" applyAlignment="1" applyProtection="1">
      <alignment horizontal="center" vertical="center"/>
      <protection locked="0"/>
    </xf>
    <xf numFmtId="0" fontId="16" fillId="0" borderId="36" xfId="2" applyFont="1" applyFill="1" applyBorder="1" applyAlignment="1" applyProtection="1">
      <alignment horizontal="center" vertical="center"/>
      <protection locked="0"/>
    </xf>
    <xf numFmtId="1" fontId="16" fillId="0" borderId="38" xfId="2" applyNumberFormat="1" applyFont="1" applyFill="1" applyBorder="1" applyAlignment="1" applyProtection="1">
      <alignment horizontal="center" vertical="center"/>
      <protection hidden="1"/>
    </xf>
    <xf numFmtId="0" fontId="22" fillId="0" borderId="48" xfId="1" applyFont="1" applyBorder="1" applyAlignment="1" applyProtection="1">
      <alignment horizontal="right"/>
      <protection locked="0"/>
    </xf>
    <xf numFmtId="0" fontId="23" fillId="0" borderId="48" xfId="1" applyFont="1" applyBorder="1" applyAlignment="1" applyProtection="1">
      <alignment horizontal="right"/>
      <protection locked="0"/>
    </xf>
    <xf numFmtId="0" fontId="17" fillId="0" borderId="52" xfId="1" applyFont="1" applyBorder="1" applyProtection="1">
      <protection locked="0"/>
    </xf>
    <xf numFmtId="0" fontId="17" fillId="0" borderId="1" xfId="1" applyFont="1" applyBorder="1" applyProtection="1">
      <protection locked="0"/>
    </xf>
    <xf numFmtId="0" fontId="18" fillId="0" borderId="1" xfId="1" applyFont="1" applyBorder="1" applyProtection="1">
      <protection locked="0"/>
    </xf>
    <xf numFmtId="0" fontId="18" fillId="0" borderId="53" xfId="1" applyFont="1" applyBorder="1" applyProtection="1">
      <protection locked="0"/>
    </xf>
    <xf numFmtId="0" fontId="6" fillId="0" borderId="40" xfId="1" applyNumberFormat="1" applyFont="1" applyBorder="1" applyAlignment="1" applyProtection="1">
      <alignment horizontal="left"/>
      <protection hidden="1"/>
    </xf>
    <xf numFmtId="0" fontId="6" fillId="0" borderId="40" xfId="1" applyFont="1" applyBorder="1" applyAlignment="1" applyProtection="1">
      <alignment horizontal="left"/>
      <protection hidden="1"/>
    </xf>
    <xf numFmtId="0" fontId="2" fillId="0" borderId="39" xfId="1" applyFont="1" applyFill="1" applyBorder="1" applyAlignment="1" applyProtection="1">
      <alignment horizontal="center" vertical="center"/>
      <protection hidden="1"/>
    </xf>
    <xf numFmtId="0" fontId="24" fillId="0" borderId="34" xfId="1" applyFont="1" applyFill="1" applyBorder="1" applyAlignment="1" applyProtection="1">
      <alignment horizontal="left"/>
      <protection locked="0"/>
    </xf>
    <xf numFmtId="20" fontId="16" fillId="0" borderId="54" xfId="2" applyNumberFormat="1" applyFont="1" applyFill="1" applyBorder="1" applyAlignment="1" applyProtection="1">
      <alignment horizontal="center" vertical="center"/>
      <protection locked="0"/>
    </xf>
    <xf numFmtId="20" fontId="16" fillId="0" borderId="55" xfId="2" applyNumberFormat="1" applyFont="1" applyFill="1" applyBorder="1" applyAlignment="1" applyProtection="1">
      <alignment horizontal="center" vertical="center"/>
      <protection locked="0"/>
    </xf>
    <xf numFmtId="0" fontId="16" fillId="0" borderId="56" xfId="2" applyFont="1" applyFill="1" applyBorder="1" applyAlignment="1" applyProtection="1">
      <alignment horizontal="center" vertical="center"/>
      <protection locked="0"/>
    </xf>
    <xf numFmtId="0" fontId="16" fillId="0" borderId="55" xfId="2" applyFont="1" applyFill="1" applyBorder="1" applyAlignment="1" applyProtection="1">
      <alignment horizontal="center" vertical="center"/>
      <protection locked="0"/>
    </xf>
    <xf numFmtId="1" fontId="16" fillId="0" borderId="6" xfId="2" applyNumberFormat="1" applyFont="1" applyFill="1" applyBorder="1" applyAlignment="1" applyProtection="1">
      <alignment horizontal="center" vertical="center"/>
      <protection hidden="1"/>
    </xf>
    <xf numFmtId="167" fontId="21" fillId="0" borderId="11" xfId="1" applyNumberFormat="1" applyFont="1" applyFill="1" applyBorder="1" applyAlignment="1" applyProtection="1">
      <alignment horizontal="center" vertical="center"/>
      <protection hidden="1"/>
    </xf>
    <xf numFmtId="0" fontId="7" fillId="0" borderId="54" xfId="1" applyFont="1" applyFill="1" applyBorder="1" applyAlignment="1" applyProtection="1">
      <alignment horizontal="center" vertical="center"/>
      <protection hidden="1"/>
    </xf>
    <xf numFmtId="0" fontId="7" fillId="0" borderId="57" xfId="1" applyFont="1" applyFill="1" applyBorder="1" applyAlignment="1" applyProtection="1">
      <alignment horizontal="center" vertical="center"/>
      <protection hidden="1"/>
    </xf>
    <xf numFmtId="0" fontId="7" fillId="0" borderId="58" xfId="1" applyFont="1" applyFill="1" applyBorder="1" applyAlignment="1" applyProtection="1">
      <alignment horizontal="center" vertical="center"/>
      <protection hidden="1"/>
    </xf>
    <xf numFmtId="0" fontId="7" fillId="0" borderId="59" xfId="1" applyFont="1" applyFill="1" applyBorder="1" applyAlignment="1" applyProtection="1">
      <alignment horizontal="center" vertical="center"/>
      <protection hidden="1"/>
    </xf>
    <xf numFmtId="0" fontId="7" fillId="0" borderId="60" xfId="1" applyFont="1" applyFill="1" applyBorder="1" applyAlignment="1" applyProtection="1">
      <alignment horizontal="center" vertical="center"/>
      <protection hidden="1"/>
    </xf>
    <xf numFmtId="0" fontId="1" fillId="0" borderId="61" xfId="1" applyBorder="1" applyProtection="1">
      <protection locked="0"/>
    </xf>
    <xf numFmtId="1" fontId="13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6" fillId="0" borderId="18" xfId="1" applyNumberFormat="1" applyFont="1" applyFill="1" applyBorder="1" applyAlignment="1" applyProtection="1">
      <alignment horizontal="center"/>
      <protection hidden="1"/>
    </xf>
    <xf numFmtId="0" fontId="6" fillId="0" borderId="18" xfId="1" applyFont="1" applyFill="1" applyBorder="1" applyAlignment="1" applyProtection="1">
      <alignment horizontal="center"/>
      <protection hidden="1"/>
    </xf>
    <xf numFmtId="0" fontId="6" fillId="0" borderId="62" xfId="1" applyFont="1" applyFill="1" applyBorder="1" applyAlignment="1" applyProtection="1">
      <alignment horizontal="center"/>
      <protection hidden="1"/>
    </xf>
    <xf numFmtId="20" fontId="6" fillId="0" borderId="62" xfId="1" applyNumberFormat="1" applyFont="1" applyFill="1" applyBorder="1" applyAlignment="1" applyProtection="1">
      <alignment horizontal="center"/>
      <protection hidden="1"/>
    </xf>
    <xf numFmtId="20" fontId="14" fillId="0" borderId="63" xfId="1" applyNumberFormat="1" applyFont="1" applyFill="1" applyBorder="1" applyAlignment="1" applyProtection="1">
      <alignment horizontal="center"/>
      <protection hidden="1"/>
    </xf>
    <xf numFmtId="20" fontId="6" fillId="0" borderId="64" xfId="1" applyNumberFormat="1" applyFont="1" applyFill="1" applyBorder="1" applyAlignment="1" applyProtection="1">
      <alignment horizontal="center"/>
      <protection hidden="1"/>
    </xf>
    <xf numFmtId="20" fontId="14" fillId="0" borderId="65" xfId="1" applyNumberFormat="1" applyFont="1" applyFill="1" applyBorder="1" applyAlignment="1" applyProtection="1">
      <alignment horizontal="center"/>
      <protection hidden="1"/>
    </xf>
    <xf numFmtId="20" fontId="6" fillId="0" borderId="65" xfId="1" applyNumberFormat="1" applyFont="1" applyFill="1" applyBorder="1" applyAlignment="1" applyProtection="1">
      <alignment horizontal="center"/>
      <protection hidden="1"/>
    </xf>
    <xf numFmtId="20" fontId="6" fillId="0" borderId="66" xfId="1" applyNumberFormat="1" applyFont="1" applyFill="1" applyBorder="1" applyAlignment="1" applyProtection="1">
      <alignment horizontal="center"/>
      <protection hidden="1"/>
    </xf>
    <xf numFmtId="20" fontId="14" fillId="0" borderId="67" xfId="1" applyNumberFormat="1" applyFont="1" applyFill="1" applyBorder="1" applyAlignment="1" applyProtection="1">
      <alignment horizontal="center"/>
      <protection hidden="1"/>
    </xf>
    <xf numFmtId="20" fontId="6" fillId="0" borderId="68" xfId="1" applyNumberFormat="1" applyFont="1" applyFill="1" applyBorder="1" applyAlignment="1" applyProtection="1">
      <alignment horizontal="center"/>
      <protection hidden="1"/>
    </xf>
    <xf numFmtId="20" fontId="14" fillId="0" borderId="69" xfId="1" applyNumberFormat="1" applyFont="1" applyFill="1" applyBorder="1" applyAlignment="1" applyProtection="1">
      <alignment horizontal="center"/>
      <protection hidden="1"/>
    </xf>
    <xf numFmtId="166" fontId="6" fillId="0" borderId="18" xfId="1" applyNumberFormat="1" applyFont="1" applyFill="1" applyBorder="1" applyAlignment="1" applyProtection="1">
      <alignment horizontal="center"/>
      <protection hidden="1"/>
    </xf>
    <xf numFmtId="0" fontId="17" fillId="0" borderId="48" xfId="1" applyFont="1" applyBorder="1" applyProtection="1">
      <protection locked="0"/>
    </xf>
    <xf numFmtId="0" fontId="17" fillId="0" borderId="48" xfId="1" applyFont="1" applyBorder="1" applyAlignment="1" applyProtection="1">
      <alignment horizontal="center" vertical="center"/>
      <protection locked="0"/>
    </xf>
    <xf numFmtId="0" fontId="2" fillId="0" borderId="18" xfId="1" applyFont="1" applyFill="1" applyBorder="1" applyAlignment="1" applyProtection="1">
      <alignment horizontal="center"/>
      <protection hidden="1"/>
    </xf>
    <xf numFmtId="0" fontId="2" fillId="0" borderId="62" xfId="1" applyFont="1" applyFill="1" applyBorder="1" applyAlignment="1" applyProtection="1">
      <alignment horizontal="center"/>
      <protection hidden="1"/>
    </xf>
    <xf numFmtId="0" fontId="25" fillId="0" borderId="48" xfId="1" applyFont="1" applyBorder="1" applyAlignment="1" applyProtection="1">
      <alignment horizontal="left" vertical="center"/>
      <protection locked="0"/>
    </xf>
    <xf numFmtId="0" fontId="2" fillId="0" borderId="70" xfId="1" applyFont="1" applyFill="1" applyBorder="1" applyAlignment="1" applyProtection="1">
      <alignment horizontal="center" vertical="center"/>
      <protection hidden="1"/>
    </xf>
    <xf numFmtId="166" fontId="2" fillId="0" borderId="70" xfId="1" applyNumberFormat="1" applyFont="1" applyFill="1" applyBorder="1" applyAlignment="1" applyProtection="1">
      <alignment horizontal="center"/>
      <protection hidden="1"/>
    </xf>
    <xf numFmtId="0" fontId="6" fillId="0" borderId="0" xfId="1" applyFont="1" applyFill="1" applyAlignment="1" applyProtection="1">
      <alignment vertical="center"/>
      <protection hidden="1"/>
    </xf>
    <xf numFmtId="166" fontId="1" fillId="0" borderId="0" xfId="1" applyNumberFormat="1" applyFill="1" applyProtection="1">
      <protection hidden="1"/>
    </xf>
    <xf numFmtId="0" fontId="27" fillId="0" borderId="0" xfId="1" applyFont="1" applyFill="1" applyAlignment="1" applyProtection="1">
      <alignment vertical="center"/>
      <protection hidden="1"/>
    </xf>
    <xf numFmtId="166" fontId="17" fillId="0" borderId="75" xfId="1" applyNumberFormat="1" applyFont="1" applyFill="1" applyBorder="1" applyAlignment="1" applyProtection="1">
      <alignment horizontal="center"/>
      <protection hidden="1"/>
    </xf>
    <xf numFmtId="166" fontId="17" fillId="0" borderId="76" xfId="1" applyNumberFormat="1" applyFont="1" applyFill="1" applyBorder="1" applyAlignment="1" applyProtection="1">
      <alignment horizontal="center"/>
      <protection hidden="1"/>
    </xf>
    <xf numFmtId="0" fontId="28" fillId="0" borderId="0" xfId="1" applyFont="1" applyFill="1" applyAlignment="1" applyProtection="1">
      <alignment vertical="center"/>
      <protection hidden="1"/>
    </xf>
    <xf numFmtId="0" fontId="26" fillId="0" borderId="79" xfId="1" applyFont="1" applyFill="1" applyBorder="1" applyAlignment="1" applyProtection="1">
      <alignment vertical="center"/>
      <protection hidden="1"/>
    </xf>
    <xf numFmtId="1" fontId="17" fillId="0" borderId="76" xfId="1" applyNumberFormat="1" applyFont="1" applyFill="1" applyBorder="1" applyAlignment="1" applyProtection="1">
      <alignment horizontal="center"/>
      <protection hidden="1"/>
    </xf>
    <xf numFmtId="166" fontId="6" fillId="0" borderId="80" xfId="1" applyNumberFormat="1" applyFont="1" applyFill="1" applyBorder="1" applyAlignment="1" applyProtection="1">
      <alignment horizontal="center"/>
      <protection hidden="1"/>
    </xf>
    <xf numFmtId="166" fontId="6" fillId="0" borderId="73" xfId="1" applyNumberFormat="1" applyFont="1" applyFill="1" applyBorder="1" applyAlignment="1" applyProtection="1">
      <alignment horizontal="center"/>
      <protection hidden="1"/>
    </xf>
    <xf numFmtId="1" fontId="6" fillId="0" borderId="72" xfId="1" applyNumberFormat="1" applyFont="1" applyFill="1" applyBorder="1" applyAlignment="1" applyProtection="1">
      <alignment horizontal="center"/>
      <protection hidden="1"/>
    </xf>
    <xf numFmtId="0" fontId="6" fillId="0" borderId="82" xfId="1" applyFont="1" applyFill="1" applyBorder="1" applyAlignment="1" applyProtection="1">
      <alignment horizontal="center" vertical="center"/>
      <protection hidden="1"/>
    </xf>
    <xf numFmtId="0" fontId="6" fillId="0" borderId="74" xfId="1" applyFont="1" applyFill="1" applyBorder="1" applyAlignment="1" applyProtection="1">
      <alignment horizontal="center" vertical="center"/>
      <protection hidden="1"/>
    </xf>
    <xf numFmtId="1" fontId="6" fillId="0" borderId="83" xfId="1" applyNumberFormat="1" applyFont="1" applyFill="1" applyBorder="1" applyAlignment="1" applyProtection="1">
      <alignment horizontal="center" vertical="center"/>
      <protection hidden="1"/>
    </xf>
    <xf numFmtId="0" fontId="6" fillId="0" borderId="83" xfId="1" applyFont="1" applyFill="1" applyBorder="1" applyAlignment="1" applyProtection="1">
      <alignment horizontal="centerContinuous" vertical="center"/>
      <protection hidden="1"/>
    </xf>
    <xf numFmtId="0" fontId="1" fillId="0" borderId="4" xfId="1" applyFill="1" applyBorder="1" applyAlignment="1" applyProtection="1">
      <alignment horizontal="centerContinuous" vertical="center"/>
      <protection hidden="1"/>
    </xf>
    <xf numFmtId="0" fontId="1" fillId="0" borderId="84" xfId="1" applyFill="1" applyBorder="1" applyAlignment="1" applyProtection="1">
      <alignment horizontal="centerContinuous" vertical="center"/>
      <protection hidden="1"/>
    </xf>
    <xf numFmtId="0" fontId="1" fillId="0" borderId="85" xfId="1" applyFill="1" applyBorder="1" applyAlignment="1" applyProtection="1">
      <alignment horizontal="centerContinuous" vertical="center"/>
      <protection hidden="1"/>
    </xf>
    <xf numFmtId="166" fontId="29" fillId="0" borderId="78" xfId="1" applyNumberFormat="1" applyFont="1" applyFill="1" applyBorder="1" applyAlignment="1" applyProtection="1">
      <alignment horizontal="center"/>
      <protection hidden="1"/>
    </xf>
    <xf numFmtId="166" fontId="29" fillId="0" borderId="86" xfId="1" applyNumberFormat="1" applyFont="1" applyFill="1" applyBorder="1" applyAlignment="1" applyProtection="1">
      <alignment horizontal="center"/>
      <protection hidden="1"/>
    </xf>
    <xf numFmtId="1" fontId="29" fillId="0" borderId="87" xfId="1" applyNumberFormat="1" applyFont="1" applyFill="1" applyBorder="1" applyAlignment="1" applyProtection="1">
      <alignment horizontal="center"/>
      <protection hidden="1"/>
    </xf>
    <xf numFmtId="166" fontId="29" fillId="0" borderId="87" xfId="1" applyNumberFormat="1" applyFont="1" applyFill="1" applyBorder="1" applyAlignment="1" applyProtection="1">
      <alignment horizontal="center" vertical="center"/>
      <protection hidden="1"/>
    </xf>
    <xf numFmtId="166" fontId="29" fillId="0" borderId="1" xfId="1" applyNumberFormat="1" applyFont="1" applyFill="1" applyBorder="1" applyAlignment="1" applyProtection="1">
      <alignment horizontal="center" vertical="center"/>
      <protection hidden="1"/>
    </xf>
    <xf numFmtId="166" fontId="29" fillId="0" borderId="88" xfId="1" applyNumberFormat="1" applyFont="1" applyFill="1" applyBorder="1" applyAlignment="1" applyProtection="1">
      <alignment horizontal="center" vertical="center"/>
      <protection hidden="1"/>
    </xf>
    <xf numFmtId="166" fontId="29" fillId="0" borderId="89" xfId="1" applyNumberFormat="1" applyFont="1" applyFill="1" applyBorder="1" applyAlignment="1" applyProtection="1">
      <alignment horizontal="center" vertical="center"/>
      <protection hidden="1"/>
    </xf>
    <xf numFmtId="166" fontId="6" fillId="0" borderId="72" xfId="1" applyNumberFormat="1" applyFont="1" applyFill="1" applyBorder="1" applyAlignment="1" applyProtection="1">
      <alignment horizontal="center" vertical="center"/>
      <protection hidden="1"/>
    </xf>
    <xf numFmtId="166" fontId="6" fillId="0" borderId="0" xfId="1" applyNumberFormat="1" applyFont="1" applyFill="1" applyBorder="1" applyAlignment="1" applyProtection="1">
      <alignment horizontal="center" vertical="center"/>
      <protection hidden="1"/>
    </xf>
    <xf numFmtId="166" fontId="6" fillId="0" borderId="71" xfId="1" applyNumberFormat="1" applyFont="1" applyFill="1" applyBorder="1" applyAlignment="1" applyProtection="1">
      <alignment horizontal="center" vertical="center"/>
      <protection hidden="1"/>
    </xf>
    <xf numFmtId="166" fontId="6" fillId="0" borderId="81" xfId="1" applyNumberFormat="1" applyFont="1" applyFill="1" applyBorder="1" applyAlignment="1" applyProtection="1">
      <alignment horizontal="center" vertical="center"/>
      <protection hidden="1"/>
    </xf>
    <xf numFmtId="166" fontId="17" fillId="0" borderId="76" xfId="1" applyNumberFormat="1" applyFont="1" applyFill="1" applyBorder="1" applyAlignment="1" applyProtection="1">
      <alignment horizontal="center" vertical="center"/>
      <protection hidden="1"/>
    </xf>
    <xf numFmtId="166" fontId="17" fillId="0" borderId="77" xfId="1" applyNumberFormat="1" applyFont="1" applyFill="1" applyBorder="1" applyAlignment="1" applyProtection="1">
      <alignment horizontal="center" vertical="center"/>
      <protection hidden="1"/>
    </xf>
    <xf numFmtId="0" fontId="13" fillId="0" borderId="8" xfId="2" applyFont="1" applyBorder="1" applyAlignment="1" applyProtection="1">
      <alignment horizontal="center" vertical="center"/>
      <protection hidden="1"/>
    </xf>
    <xf numFmtId="0" fontId="13" fillId="0" borderId="9" xfId="2" applyFont="1" applyBorder="1" applyAlignment="1" applyProtection="1">
      <alignment horizontal="center" vertical="center"/>
      <protection hidden="1"/>
    </xf>
    <xf numFmtId="0" fontId="13" fillId="0" borderId="10" xfId="2" applyFont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" xfId="1"/>
    <cellStyle name="Normal 3" xfId="2"/>
  </cellStyles>
  <dxfs count="10">
    <dxf>
      <font>
        <color rgb="FF941100"/>
        <name val="Cambria"/>
        <scheme val="none"/>
      </font>
      <fill>
        <patternFill>
          <bgColor rgb="FF941100"/>
        </patternFill>
      </fill>
    </dxf>
    <dxf>
      <font>
        <color rgb="FFFF8AD8"/>
        <name val="Cambria"/>
        <scheme val="none"/>
      </font>
      <fill>
        <patternFill>
          <bgColor rgb="FFFF8AD8"/>
        </patternFill>
      </fill>
    </dxf>
    <dxf>
      <font>
        <color rgb="FFFFFF00"/>
        <name val="Cambria"/>
        <scheme val="none"/>
      </font>
      <fill>
        <patternFill>
          <bgColor rgb="FFFFFF00"/>
        </patternFill>
      </fill>
    </dxf>
    <dxf>
      <font>
        <color rgb="FF00FB92"/>
        <name val="Cambria"/>
        <scheme val="none"/>
      </font>
      <fill>
        <patternFill>
          <bgColor rgb="FF00FB92"/>
        </patternFill>
      </fill>
    </dxf>
    <dxf>
      <font>
        <color rgb="FF0432FF"/>
        <name val="Cambria"/>
        <scheme val="none"/>
      </font>
      <fill>
        <patternFill>
          <bgColor rgb="FF0432FF"/>
        </patternFill>
      </fill>
    </dxf>
    <dxf>
      <font>
        <color rgb="FF929292"/>
        <name val="Cambria"/>
        <scheme val="none"/>
      </font>
      <fill>
        <patternFill>
          <bgColor rgb="FF929292"/>
        </patternFill>
      </fill>
    </dxf>
    <dxf>
      <font>
        <color theme="9" tint="0.39994506668294322"/>
        <name val="Cambria"/>
        <scheme val="none"/>
      </font>
      <fill>
        <patternFill>
          <bgColor theme="9" tint="0.39994506668294322"/>
        </patternFill>
      </fill>
    </dxf>
    <dxf>
      <font>
        <color theme="5" tint="0.39994506668294322"/>
        <name val="Cambria"/>
        <scheme val="none"/>
      </font>
      <fill>
        <patternFill>
          <bgColor theme="5" tint="0.39994506668294322"/>
        </patternFill>
      </fill>
    </dxf>
    <dxf>
      <font>
        <color theme="4" tint="0.39994506668294322"/>
        <name val="Cambria"/>
        <scheme val="none"/>
      </font>
      <fill>
        <patternFill>
          <bgColor theme="4" tint="0.39994506668294322"/>
        </patternFill>
      </fill>
    </dxf>
    <dxf>
      <font>
        <color rgb="FFFF40FF"/>
        <name val="Cambria"/>
        <scheme val="none"/>
      </font>
      <fill>
        <patternFill>
          <bgColor rgb="FFFF40FF"/>
        </patternFill>
      </fill>
    </dxf>
  </dxfs>
  <tableStyles count="0" defaultTableStyle="TableStyleMedium9" defaultPivotStyle="PivotStyleMedium7"/>
  <colors>
    <mruColors>
      <color rgb="FFFF4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/Desktop/Finis/Suivi%20Conge&#769;s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aisie"/>
      <sheetName val="PHH"/>
      <sheetName val="Synthèse Hebdo"/>
      <sheetName val="Synthèse Mois"/>
    </sheetNames>
    <sheetDataSet>
      <sheetData sheetId="0">
        <row r="4">
          <cell r="Z4" t="str">
            <v>Situations</v>
          </cell>
        </row>
        <row r="5">
          <cell r="Z5" t="str">
            <v>Present</v>
          </cell>
        </row>
        <row r="6">
          <cell r="Z6" t="str">
            <v>Arrêt travail</v>
          </cell>
        </row>
        <row r="7">
          <cell r="Z7" t="str">
            <v>Absence injustifiée</v>
          </cell>
        </row>
        <row r="8">
          <cell r="Z8" t="str">
            <v>Absence justifiée</v>
          </cell>
        </row>
        <row r="9">
          <cell r="Z9" t="str">
            <v>Congés</v>
          </cell>
        </row>
        <row r="10">
          <cell r="Z10" t="str">
            <v>Récup.</v>
          </cell>
        </row>
        <row r="11">
          <cell r="Z11" t="str">
            <v>Week-End</v>
          </cell>
        </row>
        <row r="12">
          <cell r="Z12" t="str">
            <v>Repos</v>
          </cell>
        </row>
        <row r="13">
          <cell r="Z13" t="str">
            <v>Heures sup.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BC83"/>
  <sheetViews>
    <sheetView tabSelected="1" topLeftCell="A56" workbookViewId="0"/>
  </sheetViews>
  <sheetFormatPr baseColWidth="10" defaultRowHeight="16" x14ac:dyDescent="0.2"/>
  <cols>
    <col min="1" max="1" width="8.125" customWidth="1"/>
    <col min="2" max="6" width="6.125" customWidth="1"/>
    <col min="7" max="7" width="12.75" customWidth="1"/>
    <col min="8" max="8" width="14.375" bestFit="1" customWidth="1"/>
    <col min="9" max="9" width="9.75" customWidth="1"/>
    <col min="10" max="11" width="13" customWidth="1"/>
    <col min="12" max="12" width="13" hidden="1" customWidth="1"/>
    <col min="13" max="40" width="4" bestFit="1" customWidth="1"/>
    <col min="41" max="41" width="6.125" customWidth="1"/>
    <col min="42" max="42" width="3.875" customWidth="1"/>
    <col min="43" max="43" width="27.875" customWidth="1"/>
    <col min="44" max="44" width="8.125" customWidth="1"/>
    <col min="45" max="45" width="13" bestFit="1" customWidth="1"/>
    <col min="46" max="46" width="8.75" bestFit="1" customWidth="1"/>
    <col min="47" max="47" width="5.5" bestFit="1" customWidth="1"/>
    <col min="48" max="48" width="7" bestFit="1" customWidth="1"/>
    <col min="51" max="51" width="10.25" bestFit="1" customWidth="1"/>
    <col min="52" max="52" width="9.5" bestFit="1" customWidth="1"/>
    <col min="54" max="54" width="12.125" bestFit="1" customWidth="1"/>
  </cols>
  <sheetData>
    <row r="1" spans="1:55" ht="17" thickBot="1" x14ac:dyDescent="0.25">
      <c r="A1" s="1"/>
      <c r="B1" s="1"/>
      <c r="C1" s="1"/>
      <c r="D1" s="1"/>
      <c r="E1" s="1"/>
      <c r="F1" s="1"/>
      <c r="G1" s="2" t="s">
        <v>0</v>
      </c>
      <c r="H1" s="3">
        <v>42736</v>
      </c>
      <c r="I1" s="4" t="s">
        <v>1</v>
      </c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5"/>
      <c r="AJ1" s="5"/>
      <c r="AK1" s="6" t="s">
        <v>2</v>
      </c>
      <c r="AL1" s="7" t="s">
        <v>3</v>
      </c>
      <c r="AM1" s="8"/>
      <c r="AN1" s="9"/>
      <c r="AO1" s="9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</row>
    <row r="2" spans="1:55" ht="18" thickTop="1" thickBot="1" x14ac:dyDescent="0.25">
      <c r="A2" s="1"/>
      <c r="B2" s="1"/>
      <c r="C2" s="1"/>
      <c r="D2" s="1"/>
      <c r="E2" s="1"/>
      <c r="F2" s="1"/>
      <c r="G2" s="149">
        <v>0</v>
      </c>
      <c r="H2" s="11" t="s">
        <v>5</v>
      </c>
      <c r="I2" s="12">
        <f>7*AO2+DATE(YEAR(an),1,3)-WEEKDAY(DATE(YEAR(an),1,3))-5</f>
        <v>42737</v>
      </c>
      <c r="J2" s="13"/>
      <c r="K2" s="13"/>
      <c r="L2" s="13"/>
      <c r="M2" s="13"/>
      <c r="N2" s="14"/>
      <c r="O2" s="14"/>
      <c r="P2" s="15" t="s">
        <v>6</v>
      </c>
      <c r="Q2" s="16"/>
      <c r="R2" s="12">
        <f>I2+6</f>
        <v>42743</v>
      </c>
      <c r="S2" s="14"/>
      <c r="T2" s="14"/>
      <c r="U2" s="14"/>
      <c r="V2" s="14"/>
      <c r="W2" s="13"/>
      <c r="X2" s="17"/>
      <c r="Y2" s="17"/>
      <c r="Z2" s="13"/>
      <c r="AA2" s="17"/>
      <c r="AB2" s="17"/>
      <c r="AC2" s="17"/>
      <c r="AD2" s="17"/>
      <c r="AE2" s="17"/>
      <c r="AF2" s="17"/>
      <c r="AG2" s="17"/>
      <c r="AH2" s="18"/>
      <c r="AI2" s="18"/>
      <c r="AJ2" s="19"/>
      <c r="AK2" s="20"/>
      <c r="AL2" s="21" t="s">
        <v>7</v>
      </c>
      <c r="AM2" s="22"/>
      <c r="AN2" s="23"/>
      <c r="AO2" s="24">
        <v>1</v>
      </c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</row>
    <row r="3" spans="1:55" ht="17" thickTop="1" x14ac:dyDescent="0.2">
      <c r="A3" s="27" t="str">
        <f>IF(H3&lt;&gt;0,"mag","")</f>
        <v>mag</v>
      </c>
      <c r="B3" s="1"/>
      <c r="C3" s="1"/>
      <c r="D3" s="1"/>
      <c r="E3" s="1"/>
      <c r="F3" s="1">
        <v>0</v>
      </c>
      <c r="G3" s="148" t="s">
        <v>8</v>
      </c>
      <c r="H3" s="159">
        <f>AY8</f>
        <v>1</v>
      </c>
      <c r="I3" s="160">
        <f>AY9</f>
        <v>2</v>
      </c>
      <c r="J3" s="160">
        <f>AY10</f>
        <v>3</v>
      </c>
      <c r="K3" s="160">
        <f>AY11</f>
        <v>4</v>
      </c>
      <c r="L3" s="161">
        <v>0</v>
      </c>
      <c r="M3" s="162">
        <f>AY12</f>
        <v>5</v>
      </c>
      <c r="N3" s="163"/>
      <c r="O3" s="163"/>
      <c r="P3" s="163"/>
      <c r="Q3" s="164"/>
      <c r="R3" s="162">
        <f>AY13</f>
        <v>6</v>
      </c>
      <c r="S3" s="163"/>
      <c r="T3" s="163"/>
      <c r="U3" s="163"/>
      <c r="V3" s="164"/>
      <c r="W3" s="162">
        <f>AY14</f>
        <v>7</v>
      </c>
      <c r="X3" s="163"/>
      <c r="Y3" s="163"/>
      <c r="Z3" s="163"/>
      <c r="AA3" s="164"/>
      <c r="AB3" s="162">
        <f>AY15</f>
        <v>8</v>
      </c>
      <c r="AC3" s="163"/>
      <c r="AD3" s="163"/>
      <c r="AE3" s="163"/>
      <c r="AF3" s="164"/>
      <c r="AG3" s="162">
        <f>AY16</f>
        <v>9</v>
      </c>
      <c r="AH3" s="163"/>
      <c r="AI3" s="163"/>
      <c r="AJ3" s="163"/>
      <c r="AK3" s="164"/>
      <c r="AL3" s="162">
        <f>AY17</f>
        <v>10</v>
      </c>
      <c r="AM3" s="163"/>
      <c r="AN3" s="163"/>
      <c r="AO3" s="165"/>
      <c r="AP3" s="1"/>
      <c r="AR3" s="1"/>
      <c r="AS3" s="1"/>
      <c r="AT3" s="1"/>
      <c r="AU3" s="1"/>
      <c r="AV3" s="1"/>
      <c r="AW3" s="1"/>
      <c r="AX3" s="1"/>
    </row>
    <row r="4" spans="1:55" x14ac:dyDescent="0.2">
      <c r="A4" s="33" t="s">
        <v>11</v>
      </c>
      <c r="F4" s="34">
        <v>0</v>
      </c>
      <c r="G4" s="150" t="s">
        <v>14</v>
      </c>
      <c r="H4" s="156">
        <f>SUMPRODUCT(($H$8:$H$83=H3)*($AO$8:$AO$83))</f>
        <v>1.6666666666666665</v>
      </c>
      <c r="I4" s="157">
        <f>SUMPRODUCT(($H$8:$H$83=I3)*($AO$8:$AO$83))</f>
        <v>1.0208333333333328</v>
      </c>
      <c r="J4" s="157">
        <f>SUMPRODUCT(($H$8:$H$83=J3)*($AO$8:$AO$83))</f>
        <v>1.75</v>
      </c>
      <c r="K4" s="157">
        <f>SUMPRODUCT(($H$8:$H$83=K3)*($AO$8:$AO$83))</f>
        <v>1.166666666666667</v>
      </c>
      <c r="L4" s="158">
        <v>0</v>
      </c>
      <c r="M4" s="173">
        <f t="shared" ref="M4:AO4" si="0">SUMPRODUCT(($H$8:$H$83=M3)*($AO$8:$AO$83))</f>
        <v>1.4583333333333339</v>
      </c>
      <c r="N4" s="174">
        <f t="shared" si="0"/>
        <v>11.083333333333337</v>
      </c>
      <c r="O4" s="174">
        <f t="shared" si="0"/>
        <v>11.083333333333337</v>
      </c>
      <c r="P4" s="174">
        <f t="shared" si="0"/>
        <v>11.083333333333337</v>
      </c>
      <c r="Q4" s="175">
        <f t="shared" si="0"/>
        <v>11.083333333333337</v>
      </c>
      <c r="R4" s="173">
        <f t="shared" si="0"/>
        <v>1.1666666666666687</v>
      </c>
      <c r="S4" s="174">
        <f t="shared" si="0"/>
        <v>11.083333333333337</v>
      </c>
      <c r="T4" s="174">
        <f t="shared" si="0"/>
        <v>11.083333333333337</v>
      </c>
      <c r="U4" s="174">
        <f t="shared" si="0"/>
        <v>11.083333333333337</v>
      </c>
      <c r="V4" s="175">
        <f t="shared" si="0"/>
        <v>11.083333333333337</v>
      </c>
      <c r="W4" s="173">
        <f t="shared" si="0"/>
        <v>1.3125000000000002</v>
      </c>
      <c r="X4" s="174">
        <f t="shared" si="0"/>
        <v>11.083333333333337</v>
      </c>
      <c r="Y4" s="174">
        <f t="shared" si="0"/>
        <v>11.083333333333337</v>
      </c>
      <c r="Z4" s="174">
        <f t="shared" si="0"/>
        <v>11.083333333333337</v>
      </c>
      <c r="AA4" s="175">
        <f t="shared" si="0"/>
        <v>11.083333333333337</v>
      </c>
      <c r="AB4" s="173">
        <f t="shared" si="0"/>
        <v>1.229166666666667</v>
      </c>
      <c r="AC4" s="174">
        <f t="shared" si="0"/>
        <v>11.083333333333337</v>
      </c>
      <c r="AD4" s="174">
        <f t="shared" si="0"/>
        <v>11.083333333333337</v>
      </c>
      <c r="AE4" s="174">
        <f t="shared" si="0"/>
        <v>11.083333333333337</v>
      </c>
      <c r="AF4" s="175">
        <f t="shared" si="0"/>
        <v>11.083333333333337</v>
      </c>
      <c r="AG4" s="173">
        <f t="shared" si="0"/>
        <v>1.166666666666667</v>
      </c>
      <c r="AH4" s="174">
        <f t="shared" si="0"/>
        <v>11.083333333333337</v>
      </c>
      <c r="AI4" s="174">
        <f t="shared" si="0"/>
        <v>11.083333333333337</v>
      </c>
      <c r="AJ4" s="174">
        <f t="shared" si="0"/>
        <v>11.083333333333337</v>
      </c>
      <c r="AK4" s="175">
        <f t="shared" si="0"/>
        <v>11.083333333333337</v>
      </c>
      <c r="AL4" s="173">
        <f t="shared" si="0"/>
        <v>1.166666666666667</v>
      </c>
      <c r="AM4" s="174">
        <f t="shared" si="0"/>
        <v>11.083333333333337</v>
      </c>
      <c r="AN4" s="174">
        <f t="shared" si="0"/>
        <v>11.083333333333337</v>
      </c>
      <c r="AO4" s="176">
        <f t="shared" si="0"/>
        <v>11.083333333333337</v>
      </c>
      <c r="AP4" s="1"/>
      <c r="AQ4" s="1"/>
      <c r="AR4" s="1"/>
      <c r="AS4" s="1"/>
      <c r="AT4" s="1"/>
      <c r="AU4" s="1"/>
      <c r="AV4" s="1"/>
      <c r="AW4" s="1"/>
      <c r="AX4" s="1"/>
      <c r="AY4" s="26"/>
      <c r="AZ4" s="26"/>
      <c r="BA4" s="25"/>
      <c r="BB4" s="25"/>
    </row>
    <row r="5" spans="1:55" ht="17" thickBot="1" x14ac:dyDescent="0.25">
      <c r="A5" s="33"/>
      <c r="F5" s="34"/>
      <c r="G5" s="154" t="s">
        <v>28</v>
      </c>
      <c r="H5" s="151">
        <f>IF(H4&gt;BA8,H4-BA8,0)</f>
        <v>0.20833333333333326</v>
      </c>
      <c r="I5" s="152">
        <f>IF(I4&gt;BA9,I4-BA9,G2)</f>
        <v>0</v>
      </c>
      <c r="J5" s="152">
        <f>IF(J4&gt;BA10,J4-BA10,0)</f>
        <v>0.29166666666666674</v>
      </c>
      <c r="K5" s="152">
        <f>IF(K4&gt;BA11,K4-BA11,0)</f>
        <v>0</v>
      </c>
      <c r="L5" s="155">
        <v>0</v>
      </c>
      <c r="M5" s="177">
        <f>IF(M4&gt;BA12,M4-BA12,0)</f>
        <v>0</v>
      </c>
      <c r="N5" s="177">
        <f t="shared" ref="N5:AO5" si="1">IF(N4&gt;BC12,N4-BC12,0)</f>
        <v>11.083333333333337</v>
      </c>
      <c r="O5" s="177">
        <f t="shared" si="1"/>
        <v>11.083333333333337</v>
      </c>
      <c r="P5" s="177">
        <f t="shared" si="1"/>
        <v>11.083333333333337</v>
      </c>
      <c r="Q5" s="177">
        <f t="shared" si="1"/>
        <v>11.083333333333337</v>
      </c>
      <c r="R5" s="177">
        <f>IF(R4&gt;BA13,R4-BA13,0)</f>
        <v>1.1666666666666687</v>
      </c>
      <c r="S5" s="177">
        <f t="shared" si="1"/>
        <v>11.083333333333337</v>
      </c>
      <c r="T5" s="177">
        <f t="shared" si="1"/>
        <v>11.083333333333337</v>
      </c>
      <c r="U5" s="177">
        <f t="shared" si="1"/>
        <v>11.083333333333337</v>
      </c>
      <c r="V5" s="177">
        <f t="shared" si="1"/>
        <v>11.083333333333337</v>
      </c>
      <c r="W5" s="177">
        <f>IF(W4&gt;BA14,W4-BA14,0)</f>
        <v>1.3125000000000002</v>
      </c>
      <c r="X5" s="177">
        <f t="shared" si="1"/>
        <v>11.083333333333337</v>
      </c>
      <c r="Y5" s="177">
        <f t="shared" si="1"/>
        <v>11.083333333333337</v>
      </c>
      <c r="Z5" s="177">
        <f t="shared" si="1"/>
        <v>11.083333333333337</v>
      </c>
      <c r="AA5" s="177">
        <f t="shared" si="1"/>
        <v>11.083333333333337</v>
      </c>
      <c r="AB5" s="177">
        <f>IF(AB4&gt;BA15,AB4-BA15,0)</f>
        <v>1.229166666666667</v>
      </c>
      <c r="AC5" s="177">
        <f t="shared" si="1"/>
        <v>11.083333333333337</v>
      </c>
      <c r="AD5" s="177">
        <f t="shared" si="1"/>
        <v>11.083333333333337</v>
      </c>
      <c r="AE5" s="177">
        <f t="shared" si="1"/>
        <v>11.083333333333337</v>
      </c>
      <c r="AF5" s="177">
        <f t="shared" si="1"/>
        <v>11.083333333333337</v>
      </c>
      <c r="AG5" s="177">
        <f>IF(AG4&gt;BA16,AG4-BA16,0)</f>
        <v>1.166666666666667</v>
      </c>
      <c r="AH5" s="177">
        <f t="shared" si="1"/>
        <v>11.083333333333337</v>
      </c>
      <c r="AI5" s="177">
        <f t="shared" si="1"/>
        <v>11.083333333333337</v>
      </c>
      <c r="AJ5" s="177">
        <f t="shared" si="1"/>
        <v>11.083333333333337</v>
      </c>
      <c r="AK5" s="177">
        <f t="shared" si="1"/>
        <v>11.083333333333337</v>
      </c>
      <c r="AL5" s="177">
        <f>IF(AL4&gt;BA17,AL4-BA17,0)</f>
        <v>1.166666666666667</v>
      </c>
      <c r="AM5" s="177">
        <f t="shared" si="1"/>
        <v>11.083333333333337</v>
      </c>
      <c r="AN5" s="177">
        <f t="shared" si="1"/>
        <v>11.083333333333337</v>
      </c>
      <c r="AO5" s="178">
        <f t="shared" si="1"/>
        <v>11.083333333333337</v>
      </c>
      <c r="AP5" s="1"/>
      <c r="AQ5" s="29" t="s">
        <v>9</v>
      </c>
      <c r="AR5" s="1"/>
      <c r="AS5" s="1"/>
      <c r="AT5" s="1"/>
      <c r="AU5" s="1"/>
      <c r="AV5" s="1"/>
      <c r="AW5" s="1"/>
      <c r="AX5" s="1"/>
      <c r="AY5" s="30" t="s">
        <v>10</v>
      </c>
      <c r="AZ5" s="31"/>
      <c r="BA5" s="32"/>
      <c r="BB5" s="32"/>
    </row>
    <row r="6" spans="1:55" ht="17" thickBot="1" x14ac:dyDescent="0.25">
      <c r="A6" s="33"/>
      <c r="B6" s="179" t="s">
        <v>12</v>
      </c>
      <c r="C6" s="180"/>
      <c r="D6" s="181" t="s">
        <v>13</v>
      </c>
      <c r="E6" s="180"/>
      <c r="F6" s="34" t="s">
        <v>29</v>
      </c>
      <c r="G6" s="153" t="s">
        <v>27</v>
      </c>
      <c r="H6" s="166">
        <f>SUMPRODUCT(($H$8:$H$83=H3)*($L$8:$L$83=$F$6)*($AO$8:$AO$83))</f>
        <v>0.41666666666666663</v>
      </c>
      <c r="I6" s="167">
        <f t="shared" ref="I6:AO6" si="2">SUMPRODUCT(($H$8:$H$83=I3)*($L$8:$L$83=$F$6)*($AO$8:$AO$83))</f>
        <v>0.14583333333333326</v>
      </c>
      <c r="J6" s="167">
        <f t="shared" si="2"/>
        <v>0.25</v>
      </c>
      <c r="K6" s="167">
        <f t="shared" si="2"/>
        <v>0.16666666666666669</v>
      </c>
      <c r="L6" s="168">
        <f t="shared" si="2"/>
        <v>0</v>
      </c>
      <c r="M6" s="169">
        <f t="shared" si="2"/>
        <v>0.20833333333333337</v>
      </c>
      <c r="N6" s="170">
        <f t="shared" si="2"/>
        <v>0</v>
      </c>
      <c r="O6" s="170">
        <f t="shared" si="2"/>
        <v>0</v>
      </c>
      <c r="P6" s="170">
        <f t="shared" si="2"/>
        <v>0</v>
      </c>
      <c r="Q6" s="171">
        <f t="shared" si="2"/>
        <v>0</v>
      </c>
      <c r="R6" s="169">
        <f t="shared" si="2"/>
        <v>0.16666666666666696</v>
      </c>
      <c r="S6" s="170">
        <f t="shared" si="2"/>
        <v>0</v>
      </c>
      <c r="T6" s="170">
        <f t="shared" si="2"/>
        <v>0</v>
      </c>
      <c r="U6" s="170">
        <f t="shared" si="2"/>
        <v>0</v>
      </c>
      <c r="V6" s="171">
        <f t="shared" si="2"/>
        <v>0</v>
      </c>
      <c r="W6" s="169">
        <f t="shared" si="2"/>
        <v>0.16666666666666669</v>
      </c>
      <c r="X6" s="170">
        <f t="shared" si="2"/>
        <v>0</v>
      </c>
      <c r="Y6" s="170">
        <f t="shared" si="2"/>
        <v>0</v>
      </c>
      <c r="Z6" s="170">
        <f t="shared" si="2"/>
        <v>0</v>
      </c>
      <c r="AA6" s="171">
        <f t="shared" si="2"/>
        <v>0</v>
      </c>
      <c r="AB6" s="169">
        <f t="shared" si="2"/>
        <v>0.16666666666666669</v>
      </c>
      <c r="AC6" s="170">
        <f t="shared" si="2"/>
        <v>0</v>
      </c>
      <c r="AD6" s="170">
        <f t="shared" si="2"/>
        <v>0</v>
      </c>
      <c r="AE6" s="170">
        <f t="shared" si="2"/>
        <v>0</v>
      </c>
      <c r="AF6" s="171">
        <f t="shared" si="2"/>
        <v>0</v>
      </c>
      <c r="AG6" s="169">
        <f t="shared" si="2"/>
        <v>0.16666666666666669</v>
      </c>
      <c r="AH6" s="170">
        <f t="shared" si="2"/>
        <v>0</v>
      </c>
      <c r="AI6" s="170">
        <f t="shared" si="2"/>
        <v>0</v>
      </c>
      <c r="AJ6" s="170">
        <f t="shared" si="2"/>
        <v>0</v>
      </c>
      <c r="AK6" s="171">
        <f t="shared" si="2"/>
        <v>0</v>
      </c>
      <c r="AL6" s="169">
        <f t="shared" si="2"/>
        <v>0.16666666666666669</v>
      </c>
      <c r="AM6" s="170">
        <f t="shared" si="2"/>
        <v>0</v>
      </c>
      <c r="AN6" s="170">
        <f t="shared" si="2"/>
        <v>0</v>
      </c>
      <c r="AO6" s="172">
        <f t="shared" si="2"/>
        <v>0</v>
      </c>
      <c r="AP6" s="1"/>
      <c r="AQ6" s="1"/>
      <c r="AR6" s="1"/>
      <c r="AS6" s="1"/>
      <c r="AT6" s="1"/>
      <c r="AU6" s="1"/>
      <c r="AV6" s="1"/>
      <c r="AW6" s="1"/>
      <c r="AX6" s="1"/>
      <c r="AY6" s="26"/>
      <c r="AZ6" s="26"/>
      <c r="BA6" s="25"/>
      <c r="BB6" s="25"/>
    </row>
    <row r="7" spans="1:55" ht="18" thickTop="1" thickBot="1" x14ac:dyDescent="0.25">
      <c r="A7" s="33" t="s">
        <v>11</v>
      </c>
      <c r="B7" s="35" t="s">
        <v>15</v>
      </c>
      <c r="C7" s="36" t="s">
        <v>16</v>
      </c>
      <c r="D7" s="37" t="s">
        <v>15</v>
      </c>
      <c r="E7" s="36" t="s">
        <v>16</v>
      </c>
      <c r="F7" s="38" t="s">
        <v>17</v>
      </c>
      <c r="G7" s="148" t="s">
        <v>18</v>
      </c>
      <c r="H7" s="39" t="s">
        <v>8</v>
      </c>
      <c r="I7" s="40" t="s">
        <v>19</v>
      </c>
      <c r="J7" s="40" t="s">
        <v>20</v>
      </c>
      <c r="K7" s="40" t="s">
        <v>21</v>
      </c>
      <c r="L7" s="40" t="s">
        <v>21</v>
      </c>
      <c r="M7" s="41">
        <v>0.3125</v>
      </c>
      <c r="N7" s="42">
        <v>0.33333333333333331</v>
      </c>
      <c r="O7" s="43">
        <v>0.35416666666666669</v>
      </c>
      <c r="P7" s="44">
        <v>0.375</v>
      </c>
      <c r="Q7" s="45">
        <v>0.39583333333333331</v>
      </c>
      <c r="R7" s="44">
        <v>0.41666666666666669</v>
      </c>
      <c r="S7" s="45">
        <v>0.4375</v>
      </c>
      <c r="T7" s="44">
        <v>0.45833333333333298</v>
      </c>
      <c r="U7" s="45">
        <v>0.47916666666666702</v>
      </c>
      <c r="V7" s="44">
        <v>0.5</v>
      </c>
      <c r="W7" s="45">
        <v>0.52083333333333304</v>
      </c>
      <c r="X7" s="44">
        <v>0.54166666666666696</v>
      </c>
      <c r="Y7" s="45">
        <v>0.5625</v>
      </c>
      <c r="Z7" s="44">
        <v>0.58333333333333304</v>
      </c>
      <c r="AA7" s="45">
        <v>0.60416666666666696</v>
      </c>
      <c r="AB7" s="44">
        <v>0.625</v>
      </c>
      <c r="AC7" s="45">
        <v>0.64583333333333304</v>
      </c>
      <c r="AD7" s="44">
        <v>0.66666666666666696</v>
      </c>
      <c r="AE7" s="45">
        <v>0.6875</v>
      </c>
      <c r="AF7" s="44">
        <v>0.70833333333333404</v>
      </c>
      <c r="AG7" s="45">
        <v>0.72916666666666696</v>
      </c>
      <c r="AH7" s="44">
        <v>0.75</v>
      </c>
      <c r="AI7" s="45">
        <v>0.77083333333333404</v>
      </c>
      <c r="AJ7" s="44">
        <v>0.79166666666666696</v>
      </c>
      <c r="AK7" s="46">
        <v>0.8125</v>
      </c>
      <c r="AL7" s="47">
        <v>0.83333333333333404</v>
      </c>
      <c r="AM7" s="48">
        <v>0.85416666666666696</v>
      </c>
      <c r="AN7" s="49">
        <v>0.875000000000001</v>
      </c>
      <c r="AO7" s="50">
        <f>SUM(AO8:AO17)</f>
        <v>2.0208333333333339</v>
      </c>
      <c r="AP7" s="1"/>
      <c r="AQ7" s="51"/>
      <c r="AR7" s="1"/>
      <c r="AS7" s="52" t="s">
        <v>22</v>
      </c>
      <c r="AT7" s="1"/>
      <c r="AU7" s="1"/>
      <c r="AV7" s="1"/>
      <c r="AW7" s="1"/>
      <c r="AX7" s="1"/>
      <c r="AY7" s="53" t="s">
        <v>23</v>
      </c>
      <c r="AZ7" s="53" t="s">
        <v>24</v>
      </c>
      <c r="BA7" s="53" t="s">
        <v>25</v>
      </c>
      <c r="BB7" s="53" t="s">
        <v>26</v>
      </c>
    </row>
    <row r="8" spans="1:55" x14ac:dyDescent="0.2">
      <c r="A8" s="33" t="str">
        <f>IF($BA$8&lt;&gt;0,"mag","")</f>
        <v>mag</v>
      </c>
      <c r="B8" s="54">
        <v>0.375</v>
      </c>
      <c r="C8" s="55">
        <v>0.79166666666666663</v>
      </c>
      <c r="D8" s="56"/>
      <c r="E8" s="55"/>
      <c r="F8" s="57" t="str">
        <f t="shared" ref="F8:F17" si="3">INT(MOD(INT((G8-2)/7)+0.6,52+5/28))+1&amp;"-"&amp;YEAR(an)</f>
        <v>1-2017</v>
      </c>
      <c r="G8" s="58">
        <f>I2</f>
        <v>42737</v>
      </c>
      <c r="H8" s="59">
        <f>IF(($BB$8="CDI"),($AY$8),IF(AND($BB$8="CDD",$AO8&gt;0),(H$3),IF(($AO8&gt;$BA$8),(H$3),0)))</f>
        <v>1</v>
      </c>
      <c r="I8" s="60">
        <f>IF(($BB$8="CDI"),($AY$8),IF(AND($BB$8="CDD",$AO8&gt;0),(AZ$8),IF(($AO8&gt;$BA$8),(AZ$8),0)))</f>
        <v>1</v>
      </c>
      <c r="J8" s="61" t="str">
        <f>IF(AND(I8&lt;&gt;0,AO8=0,K8=""),"REPOS",K8)</f>
        <v>Récup.</v>
      </c>
      <c r="K8" s="61" t="s">
        <v>29</v>
      </c>
      <c r="L8" s="62" t="str">
        <f>IF(K8="",0,K8)</f>
        <v>Récup.</v>
      </c>
      <c r="M8" s="63"/>
      <c r="N8" s="64"/>
      <c r="O8" s="65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4"/>
      <c r="AN8" s="67"/>
      <c r="AO8" s="68">
        <f t="shared" ref="AO8:AO17" si="4">(C8-B8)+(E8-D8)</f>
        <v>0.41666666666666663</v>
      </c>
      <c r="AP8" s="1"/>
      <c r="AQ8" s="69"/>
      <c r="AR8" s="1"/>
      <c r="AS8" s="70"/>
      <c r="AT8" s="71"/>
      <c r="AU8" s="71"/>
      <c r="AV8" s="72"/>
      <c r="AW8" s="73"/>
      <c r="AX8" s="74"/>
      <c r="AY8" s="75">
        <v>1</v>
      </c>
      <c r="AZ8" s="75">
        <v>1</v>
      </c>
      <c r="BA8" s="76">
        <v>1.4583333333333333</v>
      </c>
      <c r="BB8" s="77" t="s">
        <v>4</v>
      </c>
    </row>
    <row r="9" spans="1:55" x14ac:dyDescent="0.2">
      <c r="A9" s="33" t="str">
        <f>IF($BA$9&lt;&gt;0,"mag","")</f>
        <v>mag</v>
      </c>
      <c r="B9" s="78"/>
      <c r="C9" s="79"/>
      <c r="D9" s="80">
        <v>0.58333333333333337</v>
      </c>
      <c r="E9" s="81">
        <v>0.72916666666666663</v>
      </c>
      <c r="F9" s="82" t="str">
        <f t="shared" si="3"/>
        <v>1-2017</v>
      </c>
      <c r="G9" s="83">
        <f>I2</f>
        <v>42737</v>
      </c>
      <c r="H9" s="84">
        <f>IF(($BB$9="CDI"),($AY$909),IF(AND($BB$9="CDD",$AO9&gt;0),(I$3),IF(($AO9&gt;$BA$9),(I$3),0)))</f>
        <v>2</v>
      </c>
      <c r="I9" s="85">
        <f>IF(($BB$9="CDI"),($AY$9),IF(AND($BB$9="CDD",$AO9&gt;0),(AZ$9),IF(($AO9&gt;$BA$9),(AZ$9),0)))</f>
        <v>2</v>
      </c>
      <c r="J9" s="86" t="str">
        <f>IF(AND(I9&lt;&gt;0,AO9=0,K9=""),"REPOS",K9)</f>
        <v>Récup.</v>
      </c>
      <c r="K9" s="86" t="s">
        <v>29</v>
      </c>
      <c r="L9" s="87" t="str">
        <f t="shared" ref="L9:L17" si="5">IF(K9="",0,K9)</f>
        <v>Récup.</v>
      </c>
      <c r="M9" s="88"/>
      <c r="N9" s="89"/>
      <c r="O9" s="90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89"/>
      <c r="AN9" s="92"/>
      <c r="AO9" s="93">
        <f>(C9-B9)+(E9-D9)</f>
        <v>0.14583333333333326</v>
      </c>
      <c r="AP9" s="1"/>
      <c r="AQ9" s="94"/>
      <c r="AR9" s="1"/>
      <c r="AS9" s="95"/>
      <c r="AT9" s="96"/>
      <c r="AU9" s="96"/>
      <c r="AV9" s="74"/>
      <c r="AW9" s="97"/>
      <c r="AX9" s="74"/>
      <c r="AY9" s="75">
        <v>2</v>
      </c>
      <c r="AZ9" s="75">
        <v>2</v>
      </c>
      <c r="BA9" s="76">
        <v>1.4583333333333333</v>
      </c>
      <c r="BB9" s="77" t="s">
        <v>4</v>
      </c>
    </row>
    <row r="10" spans="1:55" x14ac:dyDescent="0.2">
      <c r="A10" s="33" t="str">
        <f>IF($BA$10&lt;&gt;0,"mag","")</f>
        <v>mag</v>
      </c>
      <c r="B10" s="98"/>
      <c r="C10" s="79"/>
      <c r="D10" s="80">
        <v>0.5</v>
      </c>
      <c r="E10" s="81">
        <v>0.75</v>
      </c>
      <c r="F10" s="82" t="str">
        <f t="shared" si="3"/>
        <v>1-2017</v>
      </c>
      <c r="G10" s="83">
        <f>I2</f>
        <v>42737</v>
      </c>
      <c r="H10" s="84">
        <f>IF(($BB$10="CDI"),($AY$10),IF(AND($BB$10="CDD",$AO10&gt;0),(J$3),IF(($AO10&gt;$BA$10),(J$3),0)))</f>
        <v>3</v>
      </c>
      <c r="I10" s="85">
        <f>IF(($BB$8="CDI"),($AY$8),IF(AND($BB$8="CDD",$AO10&gt;0),(AZ$10),IF(($AO10&gt;$BA10),(AZ$10),0)))</f>
        <v>3</v>
      </c>
      <c r="J10" s="86" t="str">
        <f>IF(AND(I10&lt;&gt;0,AO10=0,K10=""),"REPOS",K10)</f>
        <v>Récup.</v>
      </c>
      <c r="K10" s="99" t="s">
        <v>29</v>
      </c>
      <c r="L10" s="87" t="str">
        <f t="shared" si="5"/>
        <v>Récup.</v>
      </c>
      <c r="M10" s="88"/>
      <c r="N10" s="89"/>
      <c r="O10" s="90"/>
      <c r="P10" s="91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89"/>
      <c r="AN10" s="92"/>
      <c r="AO10" s="93">
        <f t="shared" si="4"/>
        <v>0.25</v>
      </c>
      <c r="AP10" s="1"/>
      <c r="AQ10" s="94"/>
      <c r="AR10" s="1"/>
      <c r="AS10" s="95"/>
      <c r="AT10" s="96"/>
      <c r="AU10" s="96"/>
      <c r="AV10" s="74"/>
      <c r="AW10" s="97"/>
      <c r="AX10" s="74"/>
      <c r="AY10" s="75">
        <v>3</v>
      </c>
      <c r="AZ10" s="75">
        <v>3</v>
      </c>
      <c r="BA10" s="76">
        <v>1.4583333333333333</v>
      </c>
      <c r="BB10" s="77" t="s">
        <v>4</v>
      </c>
    </row>
    <row r="11" spans="1:55" x14ac:dyDescent="0.2">
      <c r="A11" s="33" t="str">
        <f>IF($BA$11&lt;&gt;0,"mag","")</f>
        <v>mag</v>
      </c>
      <c r="B11" s="100">
        <v>0.35416666666666669</v>
      </c>
      <c r="C11" s="101">
        <v>0.52083333333333337</v>
      </c>
      <c r="D11" s="102"/>
      <c r="E11" s="103"/>
      <c r="F11" s="104" t="str">
        <f t="shared" si="3"/>
        <v>1-2017</v>
      </c>
      <c r="G11" s="83">
        <f>I2</f>
        <v>42737</v>
      </c>
      <c r="H11" s="84">
        <f>IF(($BB$11="CDI"),($AY$11),IF(AND($BB$11="CDD",$AO11&gt;0),(K$3),IF(($AO11&gt;$BA$11),(K$3),0)))</f>
        <v>4</v>
      </c>
      <c r="I11" s="85">
        <f>IF(($BB$11="CDI"),($AY$11),IF(AND($BB$11="CDD",$AO11&gt;0),(AZ$11),IF(($AO11&gt;$BA11),(AZ$11),0)))</f>
        <v>4</v>
      </c>
      <c r="J11" s="86" t="str">
        <f>IF(AND(I11&lt;&gt;0,AO11=0,K11=""),"REPOS",K11)</f>
        <v>Récup.</v>
      </c>
      <c r="K11" s="86" t="s">
        <v>29</v>
      </c>
      <c r="L11" s="87" t="str">
        <f t="shared" si="5"/>
        <v>Récup.</v>
      </c>
      <c r="M11" s="88"/>
      <c r="N11" s="89"/>
      <c r="O11" s="90"/>
      <c r="P11" s="91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91"/>
      <c r="AD11" s="91"/>
      <c r="AE11" s="91"/>
      <c r="AF11" s="91"/>
      <c r="AG11" s="91"/>
      <c r="AH11" s="91"/>
      <c r="AI11" s="91"/>
      <c r="AJ11" s="91"/>
      <c r="AK11" s="91"/>
      <c r="AL11" s="91"/>
      <c r="AM11" s="89"/>
      <c r="AN11" s="92"/>
      <c r="AO11" s="93">
        <f t="shared" si="4"/>
        <v>0.16666666666666669</v>
      </c>
      <c r="AP11" s="1"/>
      <c r="AQ11" s="105"/>
      <c r="AR11" s="1"/>
      <c r="AS11" s="95"/>
      <c r="AT11" s="96"/>
      <c r="AU11" s="96"/>
      <c r="AV11" s="74"/>
      <c r="AW11" s="97"/>
      <c r="AX11" s="74"/>
      <c r="AY11" s="75">
        <v>4</v>
      </c>
      <c r="AZ11" s="75">
        <v>4</v>
      </c>
      <c r="BA11" s="76">
        <v>1.4583333333333333</v>
      </c>
      <c r="BB11" s="77" t="s">
        <v>4</v>
      </c>
    </row>
    <row r="12" spans="1:55" ht="17" thickBot="1" x14ac:dyDescent="0.25">
      <c r="A12" s="33" t="str">
        <f>IF($BA$12&lt;&gt;0,"mag","")</f>
        <v>mag</v>
      </c>
      <c r="B12" s="98"/>
      <c r="C12" s="79"/>
      <c r="D12" s="80">
        <v>0.54166666666666663</v>
      </c>
      <c r="E12" s="81">
        <v>0.75</v>
      </c>
      <c r="F12" s="82" t="str">
        <f t="shared" si="3"/>
        <v>1-2017</v>
      </c>
      <c r="G12" s="83">
        <f>I2</f>
        <v>42737</v>
      </c>
      <c r="H12" s="84">
        <f>IF(($BB$12="CDI"),($AY$12),IF(AND($BB$12="CDD",$AO12&gt;0),(M$3),IF(($AO12&gt;$BA12),(M$3),0)))</f>
        <v>5</v>
      </c>
      <c r="I12" s="85">
        <f>IF(($BB$12="CDI"),($AY$12),IF(AND($BB$12="CDD",$AO12&gt;0),(AZ$12),IF(($AO12&gt;$BA12),(AZ$12),0)))</f>
        <v>5</v>
      </c>
      <c r="J12" s="99" t="str">
        <f t="shared" ref="J12:J17" si="6">IF(AND(I12&lt;&gt;0,AO12=0,K12=""),"REPOS",K12)</f>
        <v>Récup.</v>
      </c>
      <c r="K12" s="99" t="s">
        <v>29</v>
      </c>
      <c r="L12" s="87" t="str">
        <f t="shared" si="5"/>
        <v>Récup.</v>
      </c>
      <c r="M12" s="88"/>
      <c r="N12" s="89"/>
      <c r="O12" s="90"/>
      <c r="P12" s="91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91"/>
      <c r="AD12" s="91"/>
      <c r="AE12" s="91"/>
      <c r="AF12" s="91"/>
      <c r="AG12" s="91"/>
      <c r="AH12" s="91"/>
      <c r="AI12" s="91"/>
      <c r="AJ12" s="91"/>
      <c r="AK12" s="91"/>
      <c r="AL12" s="91"/>
      <c r="AM12" s="89"/>
      <c r="AN12" s="92"/>
      <c r="AO12" s="93">
        <f t="shared" si="4"/>
        <v>0.20833333333333337</v>
      </c>
      <c r="AP12" s="1"/>
      <c r="AQ12" s="106"/>
      <c r="AR12" s="1"/>
      <c r="AS12" s="107"/>
      <c r="AT12" s="108"/>
      <c r="AU12" s="108"/>
      <c r="AV12" s="109"/>
      <c r="AW12" s="110"/>
      <c r="AX12" s="74"/>
      <c r="AY12" s="75">
        <v>5</v>
      </c>
      <c r="AZ12" s="75">
        <v>5</v>
      </c>
      <c r="BA12" s="76">
        <v>1.4583333333333333</v>
      </c>
      <c r="BB12" s="77" t="s">
        <v>4</v>
      </c>
    </row>
    <row r="13" spans="1:55" ht="17" thickTop="1" x14ac:dyDescent="0.2">
      <c r="A13" s="33" t="str">
        <f>IF($BA$13&lt;&gt;0,"mag","")</f>
        <v/>
      </c>
      <c r="B13" s="98"/>
      <c r="C13" s="79"/>
      <c r="D13" s="80">
        <v>0.58333333333333304</v>
      </c>
      <c r="E13" s="81">
        <v>0.75</v>
      </c>
      <c r="F13" s="82" t="str">
        <f t="shared" si="3"/>
        <v>1-2017</v>
      </c>
      <c r="G13" s="83">
        <f>I2</f>
        <v>42737</v>
      </c>
      <c r="H13" s="111">
        <f>IF(($BB$13="CDI"),($AY$13),IF(AND($BB$13="CDD",$AO13&gt;0),(R$3),IF(($AO13&gt;$BA13),(R$3),0)))</f>
        <v>6</v>
      </c>
      <c r="I13" s="112">
        <f>IF(($BB$13="CDI"),($AY$13),IF(AND($BB$13="CDD",$AO13&gt;0),(AZ$13),IF(($AO13&gt;$BA13),(AZ$13),0)))</f>
        <v>6</v>
      </c>
      <c r="J13" s="86" t="str">
        <f t="shared" si="6"/>
        <v>Récup.</v>
      </c>
      <c r="K13" s="86" t="s">
        <v>29</v>
      </c>
      <c r="L13" s="87" t="str">
        <f t="shared" si="5"/>
        <v>Récup.</v>
      </c>
      <c r="M13" s="88"/>
      <c r="N13" s="89"/>
      <c r="O13" s="90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89"/>
      <c r="AN13" s="92"/>
      <c r="AO13" s="93">
        <f t="shared" si="4"/>
        <v>0.16666666666666696</v>
      </c>
      <c r="AP13" s="1"/>
      <c r="AQ13" s="94"/>
      <c r="AR13" s="1"/>
      <c r="AS13" s="1"/>
      <c r="AT13" s="1"/>
      <c r="AU13" s="1"/>
      <c r="AV13" s="1"/>
      <c r="AW13" s="1"/>
      <c r="AX13" s="1"/>
      <c r="AY13" s="75">
        <v>6</v>
      </c>
      <c r="AZ13" s="75">
        <v>6</v>
      </c>
      <c r="BA13" s="76">
        <v>0</v>
      </c>
      <c r="BB13" s="77" t="s">
        <v>4</v>
      </c>
    </row>
    <row r="14" spans="1:55" x14ac:dyDescent="0.2">
      <c r="A14" s="33" t="str">
        <f>IF($BA$14&lt;&gt;0,"mag","")</f>
        <v/>
      </c>
      <c r="B14" s="100">
        <v>0.35416666666666669</v>
      </c>
      <c r="C14" s="101">
        <v>0.52083333333333337</v>
      </c>
      <c r="D14" s="102"/>
      <c r="E14" s="103"/>
      <c r="F14" s="104" t="str">
        <f t="shared" si="3"/>
        <v>1-2017</v>
      </c>
      <c r="G14" s="83">
        <f>I2</f>
        <v>42737</v>
      </c>
      <c r="H14" s="111">
        <f>IF(($BB$14="CDI"),($AY$14),IF(AND($BB$14="CDD",$AO14&gt;0),(W$3),IF(($AO14&gt;$BA14),(W$3),0)))</f>
        <v>7</v>
      </c>
      <c r="I14" s="112">
        <f>IF(($BB$14="CDI"),($AY$14),IF(AND($BB$14="CDD",$AO14&gt;0),(AZ$14),IF(($AO14&gt;$BA14),(AZ$14),0)))</f>
        <v>7</v>
      </c>
      <c r="J14" s="113" t="str">
        <f t="shared" si="6"/>
        <v>Récup.</v>
      </c>
      <c r="K14" s="113" t="s">
        <v>29</v>
      </c>
      <c r="L14" s="87" t="str">
        <f t="shared" si="5"/>
        <v>Récup.</v>
      </c>
      <c r="M14" s="88"/>
      <c r="N14" s="89"/>
      <c r="O14" s="90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91"/>
      <c r="AK14" s="91"/>
      <c r="AL14" s="91"/>
      <c r="AM14" s="89"/>
      <c r="AN14" s="92"/>
      <c r="AO14" s="93">
        <f t="shared" si="4"/>
        <v>0.16666666666666669</v>
      </c>
      <c r="AP14" s="1"/>
      <c r="AQ14" s="94"/>
      <c r="AR14" s="1"/>
      <c r="AS14" s="1"/>
      <c r="AT14" s="1"/>
      <c r="AU14" s="1"/>
      <c r="AV14" s="1"/>
      <c r="AW14" s="1"/>
      <c r="AX14" s="1"/>
      <c r="AY14" s="114">
        <v>7</v>
      </c>
      <c r="AZ14" s="114">
        <v>7</v>
      </c>
      <c r="BA14" s="76">
        <v>0</v>
      </c>
      <c r="BB14" s="77" t="s">
        <v>4</v>
      </c>
    </row>
    <row r="15" spans="1:55" x14ac:dyDescent="0.2">
      <c r="A15" s="33" t="str">
        <f>IF($BA$15&lt;&gt;0,"mag","")</f>
        <v/>
      </c>
      <c r="B15" s="100">
        <v>0.35416666666666669</v>
      </c>
      <c r="C15" s="101">
        <v>0.52083333333333337</v>
      </c>
      <c r="D15" s="102"/>
      <c r="E15" s="103"/>
      <c r="F15" s="104" t="str">
        <f t="shared" si="3"/>
        <v>1-2017</v>
      </c>
      <c r="G15" s="83">
        <f>I2</f>
        <v>42737</v>
      </c>
      <c r="H15" s="111">
        <f>IF(($BB$15="CDI"),($AY$15),IF(AND($BB$15="CDD",$AO15&gt;0),(AB$3),IF(($AO15&gt;$BA15),(AB$3),0)))</f>
        <v>8</v>
      </c>
      <c r="I15" s="112">
        <f>IF(($BB$15="CDI"),($AY$15),IF(AND($BB$15="CDD",$AO15&gt;0),(AZ$15),IF(($AO15&gt;$BA15),(AZ$15),0)))</f>
        <v>8</v>
      </c>
      <c r="J15" s="99" t="str">
        <f t="shared" si="6"/>
        <v>Récup.</v>
      </c>
      <c r="K15" s="99" t="s">
        <v>29</v>
      </c>
      <c r="L15" s="87" t="str">
        <f t="shared" si="5"/>
        <v>Récup.</v>
      </c>
      <c r="M15" s="88"/>
      <c r="N15" s="89"/>
      <c r="O15" s="90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89"/>
      <c r="AN15" s="92"/>
      <c r="AO15" s="93">
        <f t="shared" si="4"/>
        <v>0.16666666666666669</v>
      </c>
      <c r="AP15" s="1"/>
      <c r="AQ15" s="94"/>
      <c r="AR15" s="1"/>
      <c r="AS15" s="1"/>
      <c r="AT15" s="1"/>
      <c r="AU15" s="1"/>
      <c r="AV15" s="1"/>
      <c r="AW15" s="1"/>
      <c r="AX15" s="1"/>
      <c r="AY15" s="114">
        <v>8</v>
      </c>
      <c r="AZ15" s="114">
        <v>8</v>
      </c>
      <c r="BA15" s="76">
        <v>0</v>
      </c>
      <c r="BB15" s="77" t="s">
        <v>4</v>
      </c>
    </row>
    <row r="16" spans="1:55" x14ac:dyDescent="0.2">
      <c r="A16" s="33" t="str">
        <f>IF($BA$16&lt;&gt;0,"mag","")</f>
        <v/>
      </c>
      <c r="B16" s="100">
        <v>0.35416666666666669</v>
      </c>
      <c r="C16" s="101">
        <v>0.52083333333333337</v>
      </c>
      <c r="D16" s="102"/>
      <c r="E16" s="103"/>
      <c r="F16" s="104" t="str">
        <f t="shared" si="3"/>
        <v>1-2017</v>
      </c>
      <c r="G16" s="83">
        <f>I2</f>
        <v>42737</v>
      </c>
      <c r="H16" s="111">
        <f>IF(($BB$16="CDI"),($AY$16),IF(AND($BB$16="CDD",$AO16&gt;0),(AG$3),IF(($AO16&gt;$BA16),(AG$3),0)))</f>
        <v>9</v>
      </c>
      <c r="I16" s="112">
        <f>IF(($BB$16="CDI"),($AY$16),IF(AND($BB$16="CDD",$AO16&gt;0),(AZ$16),IF(($AO16&gt;$BA16),(AZ$16),0)))</f>
        <v>9</v>
      </c>
      <c r="J16" s="99" t="str">
        <f t="shared" si="6"/>
        <v>Récup.</v>
      </c>
      <c r="K16" s="99" t="s">
        <v>29</v>
      </c>
      <c r="L16" s="87" t="str">
        <f t="shared" si="5"/>
        <v>Récup.</v>
      </c>
      <c r="M16" s="88"/>
      <c r="N16" s="89"/>
      <c r="O16" s="90"/>
      <c r="P16" s="91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1"/>
      <c r="AE16" s="91"/>
      <c r="AF16" s="91"/>
      <c r="AG16" s="91"/>
      <c r="AH16" s="91"/>
      <c r="AI16" s="91"/>
      <c r="AJ16" s="91"/>
      <c r="AK16" s="91"/>
      <c r="AL16" s="91"/>
      <c r="AM16" s="89"/>
      <c r="AN16" s="92"/>
      <c r="AO16" s="93">
        <f t="shared" si="4"/>
        <v>0.16666666666666669</v>
      </c>
      <c r="AP16" s="1"/>
      <c r="AQ16" s="94"/>
      <c r="AR16" s="1"/>
      <c r="AS16" s="1"/>
      <c r="AT16" s="1"/>
      <c r="AU16" s="1"/>
      <c r="AV16" s="1"/>
      <c r="AW16" s="1"/>
      <c r="AX16" s="1"/>
      <c r="AY16" s="114">
        <v>9</v>
      </c>
      <c r="AZ16" s="114">
        <v>9</v>
      </c>
      <c r="BA16" s="76">
        <v>0</v>
      </c>
      <c r="BB16" s="77" t="s">
        <v>4</v>
      </c>
    </row>
    <row r="17" spans="1:54" ht="17" thickBot="1" x14ac:dyDescent="0.25">
      <c r="A17" s="33" t="str">
        <f>IF($BA$17&lt;&gt;0,"mag","")</f>
        <v/>
      </c>
      <c r="B17" s="115">
        <v>0.35416666666666669</v>
      </c>
      <c r="C17" s="116">
        <v>0.52083333333333337</v>
      </c>
      <c r="D17" s="117"/>
      <c r="E17" s="118"/>
      <c r="F17" s="119" t="str">
        <f t="shared" si="3"/>
        <v>1-2017</v>
      </c>
      <c r="G17" s="120">
        <f>I2</f>
        <v>42737</v>
      </c>
      <c r="H17" s="111">
        <f>IF(($BB$17="CDI"),($AY$17),IF(AND($BB$17="CDD",$AO17&gt;0),(AL$3),IF(($AO17&gt;$BA17),(AL$3),0)))</f>
        <v>10</v>
      </c>
      <c r="I17" s="112">
        <f>IF(($BB$17="CDI"),($AY$17),IF(AND($BB$17="CDD",$AO17&gt;0),(AZ$17),IF(($AO17&gt;$BA17),(AZ$17),0)))</f>
        <v>10</v>
      </c>
      <c r="J17" s="99" t="str">
        <f t="shared" si="6"/>
        <v>Récup.</v>
      </c>
      <c r="K17" s="99" t="s">
        <v>29</v>
      </c>
      <c r="L17" s="87" t="str">
        <f t="shared" si="5"/>
        <v>Récup.</v>
      </c>
      <c r="M17" s="121"/>
      <c r="N17" s="122"/>
      <c r="O17" s="123"/>
      <c r="P17" s="124"/>
      <c r="Q17" s="124"/>
      <c r="R17" s="124"/>
      <c r="S17" s="124"/>
      <c r="T17" s="124"/>
      <c r="U17" s="124"/>
      <c r="V17" s="124"/>
      <c r="W17" s="124"/>
      <c r="X17" s="124"/>
      <c r="Y17" s="124"/>
      <c r="Z17" s="124"/>
      <c r="AA17" s="124"/>
      <c r="AB17" s="124"/>
      <c r="AC17" s="124"/>
      <c r="AD17" s="124"/>
      <c r="AE17" s="124"/>
      <c r="AF17" s="124"/>
      <c r="AG17" s="124"/>
      <c r="AH17" s="124"/>
      <c r="AI17" s="124"/>
      <c r="AJ17" s="124"/>
      <c r="AK17" s="124"/>
      <c r="AL17" s="124"/>
      <c r="AM17" s="122"/>
      <c r="AN17" s="125"/>
      <c r="AO17" s="93">
        <f t="shared" si="4"/>
        <v>0.16666666666666669</v>
      </c>
      <c r="AP17" s="1"/>
      <c r="AQ17" s="126"/>
      <c r="AR17" s="1"/>
      <c r="AS17" s="1"/>
      <c r="AT17" s="1"/>
      <c r="AU17" s="1"/>
      <c r="AV17" s="1"/>
      <c r="AW17" s="1"/>
      <c r="AX17" s="1"/>
      <c r="AY17" s="114">
        <v>10</v>
      </c>
      <c r="AZ17" s="114">
        <v>10</v>
      </c>
      <c r="BA17" s="76">
        <v>0</v>
      </c>
      <c r="BB17" s="77" t="s">
        <v>4</v>
      </c>
    </row>
    <row r="18" spans="1:54" ht="18" thickTop="1" thickBot="1" x14ac:dyDescent="0.25">
      <c r="A18" s="33" t="s">
        <v>11</v>
      </c>
      <c r="B18" s="35" t="s">
        <v>15</v>
      </c>
      <c r="C18" s="36" t="s">
        <v>16</v>
      </c>
      <c r="D18" s="37" t="s">
        <v>15</v>
      </c>
      <c r="E18" s="36" t="s">
        <v>16</v>
      </c>
      <c r="F18" s="127">
        <v>0</v>
      </c>
      <c r="G18" s="28">
        <v>0</v>
      </c>
      <c r="H18" s="128">
        <v>0</v>
      </c>
      <c r="I18" s="129">
        <v>0</v>
      </c>
      <c r="J18" s="129">
        <v>0</v>
      </c>
      <c r="K18" s="129" t="s">
        <v>21</v>
      </c>
      <c r="L18" s="130"/>
      <c r="M18" s="131">
        <v>0.3125</v>
      </c>
      <c r="N18" s="132">
        <v>0.33333333333333331</v>
      </c>
      <c r="O18" s="133">
        <v>0.35416666666666669</v>
      </c>
      <c r="P18" s="134">
        <v>0.375</v>
      </c>
      <c r="Q18" s="135">
        <v>0.39583333333333331</v>
      </c>
      <c r="R18" s="134">
        <v>0.41666666666666669</v>
      </c>
      <c r="S18" s="135">
        <v>0.4375</v>
      </c>
      <c r="T18" s="134">
        <v>0.45833333333333298</v>
      </c>
      <c r="U18" s="135">
        <v>0.47916666666666702</v>
      </c>
      <c r="V18" s="134">
        <v>0.5</v>
      </c>
      <c r="W18" s="135">
        <v>0.52083333333333304</v>
      </c>
      <c r="X18" s="134">
        <v>0.54166666666666696</v>
      </c>
      <c r="Y18" s="135">
        <v>0.5625</v>
      </c>
      <c r="Z18" s="134">
        <v>0.58333333333333304</v>
      </c>
      <c r="AA18" s="135">
        <v>0.60416666666666696</v>
      </c>
      <c r="AB18" s="134">
        <v>0.625</v>
      </c>
      <c r="AC18" s="135">
        <v>0.64583333333333304</v>
      </c>
      <c r="AD18" s="134">
        <v>0.66666666666666696</v>
      </c>
      <c r="AE18" s="135">
        <v>0.6875</v>
      </c>
      <c r="AF18" s="134">
        <v>0.70833333333333404</v>
      </c>
      <c r="AG18" s="135">
        <v>0.72916666666666696</v>
      </c>
      <c r="AH18" s="134">
        <v>0.75</v>
      </c>
      <c r="AI18" s="135">
        <v>0.77083333333333404</v>
      </c>
      <c r="AJ18" s="134">
        <v>0.79166666666666696</v>
      </c>
      <c r="AK18" s="136">
        <v>0.8125</v>
      </c>
      <c r="AL18" s="137">
        <v>0.83333333333333404</v>
      </c>
      <c r="AM18" s="138">
        <v>0.85416666666666696</v>
      </c>
      <c r="AN18" s="139">
        <v>0.875000000000001</v>
      </c>
      <c r="AO18" s="140">
        <f>SUM(AO19:AO28)</f>
        <v>1.6041666666666672</v>
      </c>
      <c r="AP18" s="1"/>
      <c r="AQ18" s="51"/>
      <c r="AR18" s="1"/>
      <c r="AS18" s="52" t="s">
        <v>22</v>
      </c>
      <c r="AT18" s="1"/>
      <c r="AU18" s="1"/>
      <c r="AV18" s="1"/>
      <c r="AW18" s="1"/>
      <c r="AX18" s="1"/>
      <c r="AY18" s="10"/>
      <c r="AZ18" s="10"/>
      <c r="BA18" s="10"/>
      <c r="BB18" s="10"/>
    </row>
    <row r="19" spans="1:54" x14ac:dyDescent="0.2">
      <c r="A19" s="33" t="str">
        <f>IF($BA$8&lt;&gt;0,"mag","")</f>
        <v>mag</v>
      </c>
      <c r="B19" s="54"/>
      <c r="C19" s="55"/>
      <c r="D19" s="56"/>
      <c r="E19" s="55"/>
      <c r="F19" s="57" t="str">
        <f t="shared" ref="F19:F28" si="7">INT(MOD(INT((G19-2)/7)+0.6,52+5/28))+1&amp;"-"&amp;YEAR(an)</f>
        <v>1-2017</v>
      </c>
      <c r="G19" s="58">
        <f>G8+1</f>
        <v>42738</v>
      </c>
      <c r="H19" s="59">
        <f>IF(($BB$8="CDI"),($AY$8),IF(AND($BB$8="CDD",$AO19&gt;0),(H$3),IF(($AO19&gt;$BA$8),(H$3),0)))</f>
        <v>0</v>
      </c>
      <c r="I19" s="60">
        <f>IF(($BB$8="CDI"),($AY$8),IF(AND($BB$8="CDD",$AO19&gt;0),(AZ$8),IF(($AO19&gt;$BA$8),(AZ$8),0)))</f>
        <v>0</v>
      </c>
      <c r="J19" s="61">
        <f>IF(AND(I19&lt;&gt;0,AO19=0,K19=""),"REPOS",K19)</f>
        <v>0</v>
      </c>
      <c r="K19" s="61"/>
      <c r="L19" s="62">
        <f t="shared" ref="L19:L28" si="8">IF(K19="",0,K19)</f>
        <v>0</v>
      </c>
      <c r="M19" s="63"/>
      <c r="N19" s="64"/>
      <c r="O19" s="65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4"/>
      <c r="AN19" s="67"/>
      <c r="AO19" s="68">
        <f t="shared" ref="AO19:AO28" si="9">(C19-B19)+(E19-D19)</f>
        <v>0</v>
      </c>
      <c r="AP19" s="1"/>
      <c r="AQ19" s="69"/>
      <c r="AR19" s="1"/>
      <c r="AS19" s="70"/>
      <c r="AT19" s="71"/>
      <c r="AU19" s="71"/>
      <c r="AV19" s="72"/>
      <c r="AW19" s="73"/>
      <c r="AX19" s="74"/>
      <c r="AY19" s="10"/>
      <c r="AZ19" s="10"/>
      <c r="BA19" s="10"/>
      <c r="BB19" s="10"/>
    </row>
    <row r="20" spans="1:54" x14ac:dyDescent="0.2">
      <c r="A20" s="33" t="str">
        <f>IF($BA$9&lt;&gt;0,"mag","")</f>
        <v>mag</v>
      </c>
      <c r="B20" s="78"/>
      <c r="C20" s="79"/>
      <c r="D20" s="80">
        <v>0.58333333333333337</v>
      </c>
      <c r="E20" s="81">
        <v>0.72916666666666663</v>
      </c>
      <c r="F20" s="82" t="str">
        <f t="shared" si="7"/>
        <v>1-2017</v>
      </c>
      <c r="G20" s="83">
        <f>G19</f>
        <v>42738</v>
      </c>
      <c r="H20" s="84">
        <f>IF(($BB$9="CDI"),($AY$909),IF(AND($BB$9="CDD",$AO20&gt;0),(I$3),IF(($AO20&gt;$BA$9),(I$3),0)))</f>
        <v>2</v>
      </c>
      <c r="I20" s="85">
        <f>IF(($BB$9="CDI"),($AY$9),IF(AND($BB$9="CDD",$AO20&gt;0),(AZ$9),IF(($AO20&gt;$BA$9),(AZ$9),0)))</f>
        <v>2</v>
      </c>
      <c r="J20" s="86">
        <f>IF(AND(I20&lt;&gt;0,AO20=0,K20=""),"REPOS",K20)</f>
        <v>0</v>
      </c>
      <c r="K20" s="86"/>
      <c r="L20" s="87">
        <f t="shared" si="8"/>
        <v>0</v>
      </c>
      <c r="M20" s="88"/>
      <c r="N20" s="89"/>
      <c r="O20" s="90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1"/>
      <c r="AK20" s="91"/>
      <c r="AL20" s="91"/>
      <c r="AM20" s="89"/>
      <c r="AN20" s="92"/>
      <c r="AO20" s="93">
        <f t="shared" si="9"/>
        <v>0.14583333333333326</v>
      </c>
      <c r="AP20" s="1"/>
      <c r="AQ20" s="94"/>
      <c r="AR20" s="1"/>
      <c r="AS20" s="95"/>
      <c r="AT20" s="96"/>
      <c r="AU20" s="96"/>
      <c r="AV20" s="74"/>
      <c r="AW20" s="97"/>
      <c r="AX20" s="74"/>
      <c r="AY20" s="1"/>
      <c r="AZ20" s="1"/>
      <c r="BA20" s="1"/>
      <c r="BB20" s="1"/>
    </row>
    <row r="21" spans="1:54" x14ac:dyDescent="0.2">
      <c r="A21" s="33" t="str">
        <f>IF($BA$10&lt;&gt;0,"mag","")</f>
        <v>mag</v>
      </c>
      <c r="B21" s="98"/>
      <c r="C21" s="79"/>
      <c r="D21" s="80">
        <v>0.5</v>
      </c>
      <c r="E21" s="81">
        <v>0.75</v>
      </c>
      <c r="F21" s="82" t="str">
        <f t="shared" si="7"/>
        <v>1-2017</v>
      </c>
      <c r="G21" s="83">
        <f>G19</f>
        <v>42738</v>
      </c>
      <c r="H21" s="84">
        <f>IF(($BB$10="CDI"),($AY$10),IF(AND($BB$10="CDD",$AO21&gt;0),(J$3),IF(($AO21&gt;$BA$10),(J$3),0)))</f>
        <v>3</v>
      </c>
      <c r="I21" s="85">
        <f>IF(($BB$8="CDI"),($AY$8),IF(AND($BB$8="CDD",$AO21&gt;0),(AZ$10),IF(($AO21&gt;$BA21),(AZ$10),0)))</f>
        <v>3</v>
      </c>
      <c r="J21" s="86">
        <f>IF(AND(I21&lt;&gt;0,AO21=0,K21=""),"REPOS",K21)</f>
        <v>0</v>
      </c>
      <c r="K21" s="99"/>
      <c r="L21" s="87">
        <f t="shared" si="8"/>
        <v>0</v>
      </c>
      <c r="M21" s="88"/>
      <c r="N21" s="89"/>
      <c r="O21" s="90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89"/>
      <c r="AN21" s="92"/>
      <c r="AO21" s="93">
        <f t="shared" si="9"/>
        <v>0.25</v>
      </c>
      <c r="AP21" s="1"/>
      <c r="AQ21" s="94"/>
      <c r="AR21" s="1"/>
      <c r="AS21" s="95"/>
      <c r="AT21" s="96"/>
      <c r="AU21" s="96"/>
      <c r="AV21" s="74"/>
      <c r="AW21" s="97"/>
      <c r="AX21" s="74"/>
      <c r="AY21" s="1"/>
      <c r="AZ21" s="1"/>
      <c r="BA21" s="1"/>
      <c r="BB21" s="1"/>
    </row>
    <row r="22" spans="1:54" x14ac:dyDescent="0.2">
      <c r="A22" s="33" t="str">
        <f>IF($BA$11&lt;&gt;0,"mag","")</f>
        <v>mag</v>
      </c>
      <c r="B22" s="100">
        <v>0.35416666666666669</v>
      </c>
      <c r="C22" s="101">
        <v>0.52083333333333337</v>
      </c>
      <c r="D22" s="102"/>
      <c r="E22" s="103"/>
      <c r="F22" s="104" t="str">
        <f t="shared" si="7"/>
        <v>1-2017</v>
      </c>
      <c r="G22" s="83">
        <f>G19</f>
        <v>42738</v>
      </c>
      <c r="H22" s="84">
        <f>IF(($BB$11="CDI"),($AY$11),IF(AND($BB$11="CDD",$AO22&gt;0),(K$3),IF(($AO22&gt;$BA$11),(K$3),0)))</f>
        <v>4</v>
      </c>
      <c r="I22" s="85">
        <f>IF(($BB$11="CDI"),($AY$11),IF(AND($BB$11="CDD",$AO22&gt;0),(AZ$11),IF(($AO22&gt;$BA22),(AZ$11),0)))</f>
        <v>4</v>
      </c>
      <c r="J22" s="86">
        <f>IF(AND(I22&lt;&gt;0,AO22=0,K22=""),"REPOS",K22)</f>
        <v>0</v>
      </c>
      <c r="K22" s="86"/>
      <c r="L22" s="87">
        <f t="shared" si="8"/>
        <v>0</v>
      </c>
      <c r="M22" s="88"/>
      <c r="N22" s="89"/>
      <c r="O22" s="90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89"/>
      <c r="AN22" s="92"/>
      <c r="AO22" s="93">
        <f t="shared" si="9"/>
        <v>0.16666666666666669</v>
      </c>
      <c r="AP22" s="1"/>
      <c r="AQ22" s="94"/>
      <c r="AR22" s="1"/>
      <c r="AS22" s="95"/>
      <c r="AT22" s="96"/>
      <c r="AU22" s="96"/>
      <c r="AV22" s="74"/>
      <c r="AW22" s="97"/>
      <c r="AX22" s="74"/>
      <c r="AY22" s="1"/>
      <c r="AZ22" s="1"/>
      <c r="BA22" s="1"/>
      <c r="BB22" s="1"/>
    </row>
    <row r="23" spans="1:54" ht="17" thickBot="1" x14ac:dyDescent="0.25">
      <c r="A23" s="33" t="str">
        <f>IF($BA$12&lt;&gt;0,"mag","")</f>
        <v>mag</v>
      </c>
      <c r="B23" s="98"/>
      <c r="C23" s="79"/>
      <c r="D23" s="80">
        <v>0.54166666666666663</v>
      </c>
      <c r="E23" s="81">
        <v>0.75</v>
      </c>
      <c r="F23" s="82" t="str">
        <f t="shared" si="7"/>
        <v>1-2017</v>
      </c>
      <c r="G23" s="83">
        <f>G19</f>
        <v>42738</v>
      </c>
      <c r="H23" s="84">
        <f>IF(($BB$12="CDI"),($AY$12),IF(AND($BB$12="CDD",$AO23&gt;0),(M$3),IF(($AO23&gt;$BA23),(M$3),0)))</f>
        <v>5</v>
      </c>
      <c r="I23" s="85">
        <f>IF(($BB$12="CDI"),($AY$12),IF(AND($BB$12="CDD",$AO23&gt;0),(AZ$12),IF(($AO23&gt;$BA23),(AZ$12),0)))</f>
        <v>5</v>
      </c>
      <c r="J23" s="99">
        <f t="shared" ref="J23:J28" si="10">IF(AND(I23&lt;&gt;0,AO23=0,K23=""),"REPOS",K23)</f>
        <v>0</v>
      </c>
      <c r="K23" s="99"/>
      <c r="L23" s="87">
        <f t="shared" si="8"/>
        <v>0</v>
      </c>
      <c r="M23" s="88"/>
      <c r="N23" s="89"/>
      <c r="O23" s="90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89"/>
      <c r="AN23" s="92"/>
      <c r="AO23" s="93">
        <f t="shared" si="9"/>
        <v>0.20833333333333337</v>
      </c>
      <c r="AP23" s="1"/>
      <c r="AQ23" s="94"/>
      <c r="AR23" s="1"/>
      <c r="AS23" s="107"/>
      <c r="AT23" s="108"/>
      <c r="AU23" s="108"/>
      <c r="AV23" s="109"/>
      <c r="AW23" s="110"/>
      <c r="AX23" s="74"/>
      <c r="AY23" s="1"/>
      <c r="AZ23" s="1"/>
      <c r="BA23" s="1"/>
      <c r="BB23" s="1"/>
    </row>
    <row r="24" spans="1:54" ht="17" thickTop="1" x14ac:dyDescent="0.2">
      <c r="A24" s="33" t="str">
        <f>IF($BA$13&lt;&gt;0,"mag","")</f>
        <v/>
      </c>
      <c r="B24" s="98"/>
      <c r="C24" s="79"/>
      <c r="D24" s="80">
        <v>0.58333333333333304</v>
      </c>
      <c r="E24" s="81">
        <v>0.75</v>
      </c>
      <c r="F24" s="82" t="str">
        <f t="shared" si="7"/>
        <v>1-2017</v>
      </c>
      <c r="G24" s="83">
        <f>G19</f>
        <v>42738</v>
      </c>
      <c r="H24" s="111">
        <f>IF(($BB$13="CDI"),($AY$13),IF(AND($BB$13="CDD",$AO24&gt;0),(R$3),IF(($AO24&gt;$BA24),(R$3),0)))</f>
        <v>6</v>
      </c>
      <c r="I24" s="112">
        <f>IF(($BB$13="CDI"),($AY$13),IF(AND($BB$13="CDD",$AO24&gt;0),(AZ$13),IF(($AO24&gt;$BA24),(AZ$13),0)))</f>
        <v>6</v>
      </c>
      <c r="J24" s="86">
        <f t="shared" si="10"/>
        <v>0</v>
      </c>
      <c r="K24" s="86"/>
      <c r="L24" s="87">
        <f t="shared" si="8"/>
        <v>0</v>
      </c>
      <c r="M24" s="88"/>
      <c r="N24" s="89"/>
      <c r="O24" s="90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91"/>
      <c r="AD24" s="91"/>
      <c r="AE24" s="91"/>
      <c r="AF24" s="91"/>
      <c r="AG24" s="91"/>
      <c r="AH24" s="91"/>
      <c r="AI24" s="91"/>
      <c r="AJ24" s="91"/>
      <c r="AK24" s="91"/>
      <c r="AL24" s="91"/>
      <c r="AM24" s="89"/>
      <c r="AN24" s="92"/>
      <c r="AO24" s="93">
        <f t="shared" si="9"/>
        <v>0.16666666666666696</v>
      </c>
      <c r="AP24" s="1"/>
      <c r="AQ24" s="94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 x14ac:dyDescent="0.2">
      <c r="A25" s="33" t="str">
        <f>IF($BA$14&lt;&gt;0,"mag","")</f>
        <v/>
      </c>
      <c r="B25" s="100">
        <v>0.35416666666666669</v>
      </c>
      <c r="C25" s="101">
        <v>0.52083333333333337</v>
      </c>
      <c r="D25" s="102"/>
      <c r="E25" s="103"/>
      <c r="F25" s="104" t="str">
        <f t="shared" si="7"/>
        <v>1-2017</v>
      </c>
      <c r="G25" s="83">
        <f>G19</f>
        <v>42738</v>
      </c>
      <c r="H25" s="111">
        <f>IF(($BB$14="CDI"),($AY$14),IF(AND($BB$14="CDD",$AO25&gt;0),(W$3),IF(($AO25&gt;$BA25),(W$3),0)))</f>
        <v>7</v>
      </c>
      <c r="I25" s="112">
        <f>IF(($BB$14="CDI"),($AY$14),IF(AND($BB$14="CDD",$AO25&gt;0),(AZ$14),IF(($AO25&gt;$BA25),(AZ$14),0)))</f>
        <v>7</v>
      </c>
      <c r="J25" s="113">
        <f t="shared" si="10"/>
        <v>0</v>
      </c>
      <c r="K25" s="113"/>
      <c r="L25" s="87">
        <f t="shared" si="8"/>
        <v>0</v>
      </c>
      <c r="M25" s="88"/>
      <c r="N25" s="89"/>
      <c r="O25" s="90"/>
      <c r="P25" s="91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  <c r="AJ25" s="91"/>
      <c r="AK25" s="91"/>
      <c r="AL25" s="91"/>
      <c r="AM25" s="89"/>
      <c r="AN25" s="92"/>
      <c r="AO25" s="93">
        <f t="shared" si="9"/>
        <v>0.16666666666666669</v>
      </c>
      <c r="AP25" s="1"/>
      <c r="AQ25" s="94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 x14ac:dyDescent="0.2">
      <c r="A26" s="33" t="str">
        <f>IF($BA$15&lt;&gt;0,"mag","")</f>
        <v/>
      </c>
      <c r="B26" s="100">
        <v>0.35416666666666669</v>
      </c>
      <c r="C26" s="101">
        <v>0.52083333333333337</v>
      </c>
      <c r="D26" s="102"/>
      <c r="E26" s="103"/>
      <c r="F26" s="104" t="str">
        <f t="shared" si="7"/>
        <v>1-2017</v>
      </c>
      <c r="G26" s="83">
        <f>G19</f>
        <v>42738</v>
      </c>
      <c r="H26" s="111">
        <f>IF(($BB$15="CDI"),($AY$15),IF(AND($BB$15="CDD",$AO26&gt;0),(AB$3),IF(($AO26&gt;$BA26),(AB$3),0)))</f>
        <v>8</v>
      </c>
      <c r="I26" s="112">
        <f>IF(($BB$15="CDI"),($AY$15),IF(AND($BB$15="CDD",$AO26&gt;0),(AZ$15),IF(($AO26&gt;$BA26),(AZ$15),0)))</f>
        <v>8</v>
      </c>
      <c r="J26" s="99">
        <f t="shared" si="10"/>
        <v>0</v>
      </c>
      <c r="K26" s="99"/>
      <c r="L26" s="87">
        <f t="shared" si="8"/>
        <v>0</v>
      </c>
      <c r="M26" s="88"/>
      <c r="N26" s="89"/>
      <c r="O26" s="90"/>
      <c r="P26" s="91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91"/>
      <c r="AD26" s="91"/>
      <c r="AE26" s="91"/>
      <c r="AF26" s="91"/>
      <c r="AG26" s="91"/>
      <c r="AH26" s="91"/>
      <c r="AI26" s="91"/>
      <c r="AJ26" s="91"/>
      <c r="AK26" s="91"/>
      <c r="AL26" s="91"/>
      <c r="AM26" s="89"/>
      <c r="AN26" s="92"/>
      <c r="AO26" s="93">
        <f t="shared" si="9"/>
        <v>0.16666666666666669</v>
      </c>
      <c r="AP26" s="1"/>
      <c r="AQ26" s="94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 x14ac:dyDescent="0.2">
      <c r="A27" s="33" t="str">
        <f>IF($BA$16&lt;&gt;0,"mag","")</f>
        <v/>
      </c>
      <c r="B27" s="100">
        <v>0.35416666666666669</v>
      </c>
      <c r="C27" s="101">
        <v>0.52083333333333337</v>
      </c>
      <c r="D27" s="102"/>
      <c r="E27" s="103"/>
      <c r="F27" s="104" t="str">
        <f t="shared" si="7"/>
        <v>1-2017</v>
      </c>
      <c r="G27" s="83">
        <f>G19</f>
        <v>42738</v>
      </c>
      <c r="H27" s="111">
        <f>IF(($BB$16="CDI"),($AY$16),IF(AND($BB$16="CDD",$AO27&gt;0),(AG$3),IF(($AO27&gt;$BA27),(AG$3),0)))</f>
        <v>9</v>
      </c>
      <c r="I27" s="112">
        <f>IF(($BB$16="CDI"),($AY$16),IF(AND($BB$16="CDD",$AO27&gt;0),(AZ$16),IF(($AO27&gt;$BA27),(AZ$16),0)))</f>
        <v>9</v>
      </c>
      <c r="J27" s="99">
        <f t="shared" si="10"/>
        <v>0</v>
      </c>
      <c r="K27" s="99"/>
      <c r="L27" s="87">
        <f t="shared" si="8"/>
        <v>0</v>
      </c>
      <c r="M27" s="88"/>
      <c r="N27" s="89"/>
      <c r="O27" s="90"/>
      <c r="P27" s="91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91"/>
      <c r="AD27" s="91"/>
      <c r="AE27" s="91"/>
      <c r="AF27" s="91"/>
      <c r="AG27" s="91"/>
      <c r="AH27" s="91"/>
      <c r="AI27" s="91"/>
      <c r="AJ27" s="91"/>
      <c r="AK27" s="91"/>
      <c r="AL27" s="91"/>
      <c r="AM27" s="89"/>
      <c r="AN27" s="92"/>
      <c r="AO27" s="93">
        <f t="shared" si="9"/>
        <v>0.16666666666666669</v>
      </c>
      <c r="AP27" s="1"/>
      <c r="AQ27" s="94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 ht="17" thickBot="1" x14ac:dyDescent="0.25">
      <c r="A28" s="33" t="str">
        <f>IF($BA$17&lt;&gt;0,"mag","")</f>
        <v/>
      </c>
      <c r="B28" s="115">
        <v>0.35416666666666669</v>
      </c>
      <c r="C28" s="116">
        <v>0.52083333333333337</v>
      </c>
      <c r="D28" s="117"/>
      <c r="E28" s="118"/>
      <c r="F28" s="119" t="str">
        <f t="shared" si="7"/>
        <v>1-2017</v>
      </c>
      <c r="G28" s="120">
        <f>G19</f>
        <v>42738</v>
      </c>
      <c r="H28" s="111">
        <f>IF(($BB$17="CDI"),($AY$17),IF(AND($BB$17="CDD",$AO28&gt;0),(AL$3),IF(($AO28&gt;$BA28),(AL$3),0)))</f>
        <v>10</v>
      </c>
      <c r="I28" s="112">
        <f>IF(($BB$17="CDI"),($AY$17),IF(AND($BB$17="CDD",$AO28&gt;0),(AZ$17),IF(($AO28&gt;$BA28),(AZ$17),0)))</f>
        <v>10</v>
      </c>
      <c r="J28" s="99">
        <f t="shared" si="10"/>
        <v>0</v>
      </c>
      <c r="K28" s="99"/>
      <c r="L28" s="87">
        <f t="shared" si="8"/>
        <v>0</v>
      </c>
      <c r="M28" s="121"/>
      <c r="N28" s="122"/>
      <c r="O28" s="123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  <c r="AL28" s="124"/>
      <c r="AM28" s="122"/>
      <c r="AN28" s="125"/>
      <c r="AO28" s="93">
        <f t="shared" si="9"/>
        <v>0.16666666666666669</v>
      </c>
      <c r="AP28" s="1"/>
      <c r="AQ28" s="126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 ht="18" thickTop="1" thickBot="1" x14ac:dyDescent="0.25">
      <c r="A29" s="33" t="s">
        <v>11</v>
      </c>
      <c r="B29" s="35" t="s">
        <v>15</v>
      </c>
      <c r="C29" s="36" t="s">
        <v>16</v>
      </c>
      <c r="D29" s="37" t="s">
        <v>15</v>
      </c>
      <c r="E29" s="36" t="s">
        <v>16</v>
      </c>
      <c r="F29" s="127">
        <v>0</v>
      </c>
      <c r="G29" s="28">
        <v>0</v>
      </c>
      <c r="H29" s="128">
        <v>0</v>
      </c>
      <c r="I29" s="129">
        <v>0</v>
      </c>
      <c r="J29" s="129">
        <v>0</v>
      </c>
      <c r="K29" s="129" t="s">
        <v>21</v>
      </c>
      <c r="L29" s="130"/>
      <c r="M29" s="131">
        <v>0.3125</v>
      </c>
      <c r="N29" s="132">
        <v>0.33333333333333331</v>
      </c>
      <c r="O29" s="133">
        <v>0.35416666666666669</v>
      </c>
      <c r="P29" s="134">
        <v>0.375</v>
      </c>
      <c r="Q29" s="135">
        <v>0.39583333333333331</v>
      </c>
      <c r="R29" s="134">
        <v>0.41666666666666669</v>
      </c>
      <c r="S29" s="135">
        <v>0.4375</v>
      </c>
      <c r="T29" s="134">
        <v>0.45833333333333298</v>
      </c>
      <c r="U29" s="135">
        <v>0.47916666666666702</v>
      </c>
      <c r="V29" s="134">
        <v>0.5</v>
      </c>
      <c r="W29" s="135">
        <v>0.52083333333333304</v>
      </c>
      <c r="X29" s="134">
        <v>0.54166666666666696</v>
      </c>
      <c r="Y29" s="135">
        <v>0.5625</v>
      </c>
      <c r="Z29" s="134">
        <v>0.58333333333333304</v>
      </c>
      <c r="AA29" s="135">
        <v>0.60416666666666696</v>
      </c>
      <c r="AB29" s="134">
        <v>0.625</v>
      </c>
      <c r="AC29" s="135">
        <v>0.64583333333333304</v>
      </c>
      <c r="AD29" s="134">
        <v>0.66666666666666696</v>
      </c>
      <c r="AE29" s="135">
        <v>0.6875</v>
      </c>
      <c r="AF29" s="134">
        <v>0.70833333333333404</v>
      </c>
      <c r="AG29" s="135">
        <v>0.72916666666666696</v>
      </c>
      <c r="AH29" s="134">
        <v>0.75</v>
      </c>
      <c r="AI29" s="135">
        <v>0.77083333333333404</v>
      </c>
      <c r="AJ29" s="134">
        <v>0.79166666666666696</v>
      </c>
      <c r="AK29" s="136">
        <v>0.8125</v>
      </c>
      <c r="AL29" s="137">
        <v>0.83333333333333404</v>
      </c>
      <c r="AM29" s="138">
        <v>0.85416666666666696</v>
      </c>
      <c r="AN29" s="139">
        <v>0.875000000000001</v>
      </c>
      <c r="AO29" s="140">
        <f>SUM(AO30:AO39)</f>
        <v>1.8541666666666674</v>
      </c>
      <c r="AP29" s="1"/>
      <c r="AQ29" s="51"/>
      <c r="AR29" s="1"/>
      <c r="AS29" s="52" t="s">
        <v>22</v>
      </c>
      <c r="AT29" s="1"/>
      <c r="AU29" s="1"/>
      <c r="AV29" s="1"/>
      <c r="AW29" s="1"/>
      <c r="AX29" s="1"/>
      <c r="AY29" s="1"/>
      <c r="AZ29" s="1"/>
      <c r="BA29" s="1"/>
      <c r="BB29" s="1"/>
    </row>
    <row r="30" spans="1:54" x14ac:dyDescent="0.2">
      <c r="A30" s="33" t="str">
        <f>IF($BA$8&lt;&gt;0,"mag","")</f>
        <v>mag</v>
      </c>
      <c r="B30" s="54">
        <v>0.35416666666666669</v>
      </c>
      <c r="C30" s="55">
        <v>0.60416666666666663</v>
      </c>
      <c r="D30" s="56"/>
      <c r="E30" s="55"/>
      <c r="F30" s="57" t="str">
        <f t="shared" ref="F30:F39" si="11">INT(MOD(INT((G30-2)/7)+0.6,52+5/28))+1&amp;"-"&amp;YEAR(an)</f>
        <v>1-2017</v>
      </c>
      <c r="G30" s="58">
        <f>G19+1</f>
        <v>42739</v>
      </c>
      <c r="H30" s="59">
        <f>IF(($BB$8="CDI"),($AY$8),IF(AND($BB$8="CDD",$AO30&gt;0),(H$3),IF(($AO30&gt;$BA$8),(H$3),0)))</f>
        <v>1</v>
      </c>
      <c r="I30" s="60">
        <f>IF(($BB$8="CDI"),($AY$8),IF(AND($BB$8="CDD",$AO30&gt;0),(AZ$8),IF(($AO30&gt;$BA$8),(AZ$8),0)))</f>
        <v>1</v>
      </c>
      <c r="J30" s="61">
        <f>IF(AND(I30&lt;&gt;0,AO30=0,K30=""),"REPOS",K30)</f>
        <v>0</v>
      </c>
      <c r="K30" s="61"/>
      <c r="L30" s="62">
        <f t="shared" ref="L30:L39" si="12">IF(K30="",0,K30)</f>
        <v>0</v>
      </c>
      <c r="M30" s="63"/>
      <c r="N30" s="64"/>
      <c r="O30" s="65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4"/>
      <c r="AN30" s="67"/>
      <c r="AO30" s="68">
        <f t="shared" ref="AO30:AO39" si="13">(C30-B30)+(E30-D30)</f>
        <v>0.24999999999999994</v>
      </c>
      <c r="AP30" s="1"/>
      <c r="AQ30" s="69"/>
      <c r="AR30" s="1"/>
      <c r="AS30" s="70"/>
      <c r="AT30" s="71"/>
      <c r="AU30" s="71"/>
      <c r="AV30" s="72"/>
      <c r="AW30" s="73"/>
      <c r="AX30" s="74"/>
      <c r="AY30" s="1"/>
      <c r="AZ30" s="1"/>
      <c r="BA30" s="1"/>
      <c r="BB30" s="1"/>
    </row>
    <row r="31" spans="1:54" x14ac:dyDescent="0.2">
      <c r="A31" s="33" t="str">
        <f>IF($BA$9&lt;&gt;0,"mag","")</f>
        <v>mag</v>
      </c>
      <c r="B31" s="78"/>
      <c r="C31" s="79"/>
      <c r="D31" s="80">
        <v>0.58333333333333337</v>
      </c>
      <c r="E31" s="81">
        <v>0.72916666666666663</v>
      </c>
      <c r="F31" s="82" t="str">
        <f t="shared" si="11"/>
        <v>1-2017</v>
      </c>
      <c r="G31" s="83">
        <f>G30</f>
        <v>42739</v>
      </c>
      <c r="H31" s="84">
        <f>IF(($BB$9="CDI"),($AY$909),IF(AND($BB$9="CDD",$AO31&gt;0),(I$3),IF(($AO31&gt;$BA$9),(I$3),0)))</f>
        <v>2</v>
      </c>
      <c r="I31" s="85">
        <f>IF(($BB$9="CDI"),($AY$9),IF(AND($BB$9="CDD",$AO31&gt;0),(AZ$9),IF(($AO31&gt;$BA$9),(AZ$9),0)))</f>
        <v>2</v>
      </c>
      <c r="J31" s="86">
        <f>IF(AND(I31&lt;&gt;0,AO31=0,K31=""),"REPOS",K31)</f>
        <v>0</v>
      </c>
      <c r="K31" s="86"/>
      <c r="L31" s="87">
        <f t="shared" si="12"/>
        <v>0</v>
      </c>
      <c r="M31" s="88"/>
      <c r="N31" s="89"/>
      <c r="O31" s="90"/>
      <c r="P31" s="91"/>
      <c r="Q31" s="91"/>
      <c r="R31" s="91"/>
      <c r="S31" s="91"/>
      <c r="T31" s="91"/>
      <c r="U31" s="91"/>
      <c r="V31" s="91"/>
      <c r="W31" s="91"/>
      <c r="X31" s="91"/>
      <c r="Y31" s="91"/>
      <c r="Z31" s="91"/>
      <c r="AA31" s="91"/>
      <c r="AB31" s="91"/>
      <c r="AC31" s="91"/>
      <c r="AD31" s="91"/>
      <c r="AE31" s="91"/>
      <c r="AF31" s="91"/>
      <c r="AG31" s="91"/>
      <c r="AH31" s="91"/>
      <c r="AI31" s="91"/>
      <c r="AJ31" s="91"/>
      <c r="AK31" s="91"/>
      <c r="AL31" s="91"/>
      <c r="AM31" s="89"/>
      <c r="AN31" s="92"/>
      <c r="AO31" s="93">
        <f t="shared" si="13"/>
        <v>0.14583333333333326</v>
      </c>
      <c r="AP31" s="1"/>
      <c r="AQ31" s="94"/>
      <c r="AR31" s="1"/>
      <c r="AS31" s="95"/>
      <c r="AT31" s="96"/>
      <c r="AU31" s="96"/>
      <c r="AV31" s="74"/>
      <c r="AW31" s="97"/>
      <c r="AX31" s="74"/>
      <c r="AY31" s="1"/>
      <c r="AZ31" s="1"/>
      <c r="BA31" s="1"/>
      <c r="BB31" s="1"/>
    </row>
    <row r="32" spans="1:54" x14ac:dyDescent="0.2">
      <c r="A32" s="33" t="str">
        <f>IF($BA$10&lt;&gt;0,"mag","")</f>
        <v>mag</v>
      </c>
      <c r="B32" s="98"/>
      <c r="C32" s="79"/>
      <c r="D32" s="80">
        <v>0.5</v>
      </c>
      <c r="E32" s="81">
        <v>0.75</v>
      </c>
      <c r="F32" s="82" t="str">
        <f t="shared" si="11"/>
        <v>1-2017</v>
      </c>
      <c r="G32" s="83">
        <f>G30</f>
        <v>42739</v>
      </c>
      <c r="H32" s="84">
        <f>IF(($BB$10="CDI"),($AY$10),IF(AND($BB$10="CDD",$AO32&gt;0),(J$3),IF(($AO32&gt;$BA$10),(J$3),0)))</f>
        <v>3</v>
      </c>
      <c r="I32" s="85">
        <f>IF(($BB$8="CDI"),($AY$8),IF(AND($BB$8="CDD",$AO32&gt;0),(AZ$10),IF(($AO32&gt;$BA32),(AZ$10),0)))</f>
        <v>3</v>
      </c>
      <c r="J32" s="86">
        <f>IF(AND(I32&lt;&gt;0,AO32=0,K32=""),"REPOS",K32)</f>
        <v>0</v>
      </c>
      <c r="K32" s="99"/>
      <c r="L32" s="87">
        <f t="shared" si="12"/>
        <v>0</v>
      </c>
      <c r="M32" s="88"/>
      <c r="N32" s="89"/>
      <c r="O32" s="90"/>
      <c r="P32" s="91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1"/>
      <c r="AD32" s="91"/>
      <c r="AE32" s="91"/>
      <c r="AF32" s="91"/>
      <c r="AG32" s="91"/>
      <c r="AH32" s="91"/>
      <c r="AI32" s="91"/>
      <c r="AJ32" s="91"/>
      <c r="AK32" s="91"/>
      <c r="AL32" s="91"/>
      <c r="AM32" s="89"/>
      <c r="AN32" s="92"/>
      <c r="AO32" s="93">
        <f t="shared" si="13"/>
        <v>0.25</v>
      </c>
      <c r="AP32" s="1"/>
      <c r="AQ32" s="94"/>
      <c r="AR32" s="1"/>
      <c r="AS32" s="95"/>
      <c r="AT32" s="96"/>
      <c r="AU32" s="96"/>
      <c r="AV32" s="74"/>
      <c r="AW32" s="97"/>
      <c r="AX32" s="74"/>
      <c r="AY32" s="1"/>
      <c r="AZ32" s="1"/>
      <c r="BA32" s="1"/>
      <c r="BB32" s="1"/>
    </row>
    <row r="33" spans="1:54" x14ac:dyDescent="0.2">
      <c r="A33" s="33" t="str">
        <f>IF($BA$11&lt;&gt;0,"mag","")</f>
        <v>mag</v>
      </c>
      <c r="B33" s="100">
        <v>0.35416666666666669</v>
      </c>
      <c r="C33" s="101">
        <v>0.52083333333333337</v>
      </c>
      <c r="D33" s="102"/>
      <c r="E33" s="103"/>
      <c r="F33" s="104" t="str">
        <f t="shared" si="11"/>
        <v>1-2017</v>
      </c>
      <c r="G33" s="83">
        <f>G30</f>
        <v>42739</v>
      </c>
      <c r="H33" s="84">
        <f>IF(($BB$11="CDI"),($AY$11),IF(AND($BB$11="CDD",$AO33&gt;0),(K$3),IF(($AO33&gt;$BA$11),(K$3),0)))</f>
        <v>4</v>
      </c>
      <c r="I33" s="85">
        <f>IF(($BB$11="CDI"),($AY$11),IF(AND($BB$11="CDD",$AO33&gt;0),(AZ$11),IF(($AO33&gt;$BA33),(AZ$11),0)))</f>
        <v>4</v>
      </c>
      <c r="J33" s="86">
        <f>IF(AND(I33&lt;&gt;0,AO33=0,K33=""),"REPOS",K33)</f>
        <v>0</v>
      </c>
      <c r="K33" s="86"/>
      <c r="L33" s="87">
        <f t="shared" si="12"/>
        <v>0</v>
      </c>
      <c r="M33" s="88"/>
      <c r="N33" s="89"/>
      <c r="O33" s="90"/>
      <c r="P33" s="91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1"/>
      <c r="AD33" s="91"/>
      <c r="AE33" s="91"/>
      <c r="AF33" s="91"/>
      <c r="AG33" s="91"/>
      <c r="AH33" s="91"/>
      <c r="AI33" s="91"/>
      <c r="AJ33" s="91"/>
      <c r="AK33" s="91"/>
      <c r="AL33" s="91"/>
      <c r="AM33" s="89"/>
      <c r="AN33" s="92"/>
      <c r="AO33" s="93">
        <f t="shared" si="13"/>
        <v>0.16666666666666669</v>
      </c>
      <c r="AP33" s="1"/>
      <c r="AQ33" s="94"/>
      <c r="AR33" s="1"/>
      <c r="AS33" s="95"/>
      <c r="AT33" s="96"/>
      <c r="AU33" s="96"/>
      <c r="AV33" s="74"/>
      <c r="AW33" s="97"/>
      <c r="AX33" s="74"/>
      <c r="AY33" s="1"/>
      <c r="AZ33" s="1"/>
      <c r="BA33" s="1"/>
      <c r="BB33" s="1"/>
    </row>
    <row r="34" spans="1:54" ht="17" thickBot="1" x14ac:dyDescent="0.25">
      <c r="A34" s="33" t="str">
        <f>IF($BA$12&lt;&gt;0,"mag","")</f>
        <v>mag</v>
      </c>
      <c r="B34" s="98"/>
      <c r="C34" s="79"/>
      <c r="D34" s="80">
        <v>0.54166666666666663</v>
      </c>
      <c r="E34" s="81">
        <v>0.75</v>
      </c>
      <c r="F34" s="82" t="str">
        <f t="shared" si="11"/>
        <v>1-2017</v>
      </c>
      <c r="G34" s="83">
        <f>G30</f>
        <v>42739</v>
      </c>
      <c r="H34" s="84">
        <f>IF(($BB$12="CDI"),($AY$12),IF(AND($BB$12="CDD",$AO34&gt;0),(M$3),IF(($AO34&gt;$BA34),(M$3),0)))</f>
        <v>5</v>
      </c>
      <c r="I34" s="85">
        <f>IF(($BB$12="CDI"),($AY$12),IF(AND($BB$12="CDD",$AO34&gt;0),(AZ$12),IF(($AO34&gt;$BA34),(AZ$12),0)))</f>
        <v>5</v>
      </c>
      <c r="J34" s="99">
        <f t="shared" ref="J34:J39" si="14">IF(AND(I34&lt;&gt;0,AO34=0,K34=""),"REPOS",K34)</f>
        <v>0</v>
      </c>
      <c r="K34" s="99"/>
      <c r="L34" s="87">
        <f t="shared" si="12"/>
        <v>0</v>
      </c>
      <c r="M34" s="88"/>
      <c r="N34" s="89"/>
      <c r="O34" s="90"/>
      <c r="P34" s="91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89"/>
      <c r="AN34" s="92"/>
      <c r="AO34" s="93">
        <f t="shared" si="13"/>
        <v>0.20833333333333337</v>
      </c>
      <c r="AP34" s="1"/>
      <c r="AQ34" s="94"/>
      <c r="AR34" s="1"/>
      <c r="AS34" s="107"/>
      <c r="AT34" s="108"/>
      <c r="AU34" s="108"/>
      <c r="AV34" s="109"/>
      <c r="AW34" s="110"/>
      <c r="AX34" s="74"/>
      <c r="AY34" s="1"/>
      <c r="AZ34" s="1"/>
      <c r="BA34" s="1"/>
      <c r="BB34" s="1"/>
    </row>
    <row r="35" spans="1:54" ht="17" thickTop="1" x14ac:dyDescent="0.2">
      <c r="A35" s="33" t="str">
        <f>IF($BA$13&lt;&gt;0,"mag","")</f>
        <v/>
      </c>
      <c r="B35" s="98"/>
      <c r="C35" s="79"/>
      <c r="D35" s="80">
        <v>0.58333333333333304</v>
      </c>
      <c r="E35" s="81">
        <v>0.75</v>
      </c>
      <c r="F35" s="82" t="str">
        <f t="shared" si="11"/>
        <v>1-2017</v>
      </c>
      <c r="G35" s="83">
        <f>G30</f>
        <v>42739</v>
      </c>
      <c r="H35" s="111">
        <f>IF(($BB$13="CDI"),($AY$13),IF(AND($BB$13="CDD",$AO35&gt;0),(R$3),IF(($AO35&gt;$BA35),(R$3),0)))</f>
        <v>6</v>
      </c>
      <c r="I35" s="112">
        <f>IF(($BB$13="CDI"),($AY$13),IF(AND($BB$13="CDD",$AO35&gt;0),(AZ$13),IF(($AO35&gt;$BA35),(AZ$13),0)))</f>
        <v>6</v>
      </c>
      <c r="J35" s="86">
        <f t="shared" si="14"/>
        <v>0</v>
      </c>
      <c r="K35" s="86"/>
      <c r="L35" s="87">
        <f t="shared" si="12"/>
        <v>0</v>
      </c>
      <c r="M35" s="88"/>
      <c r="N35" s="89"/>
      <c r="O35" s="90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89"/>
      <c r="AN35" s="92"/>
      <c r="AO35" s="93">
        <f t="shared" si="13"/>
        <v>0.16666666666666696</v>
      </c>
      <c r="AP35" s="1"/>
      <c r="AQ35" s="94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 x14ac:dyDescent="0.2">
      <c r="A36" s="33" t="str">
        <f>IF($BA$14&lt;&gt;0,"mag","")</f>
        <v/>
      </c>
      <c r="B36" s="100">
        <v>0.35416666666666669</v>
      </c>
      <c r="C36" s="101">
        <v>0.52083333333333337</v>
      </c>
      <c r="D36" s="102"/>
      <c r="E36" s="103"/>
      <c r="F36" s="104" t="str">
        <f t="shared" si="11"/>
        <v>1-2017</v>
      </c>
      <c r="G36" s="83">
        <f>G30</f>
        <v>42739</v>
      </c>
      <c r="H36" s="111">
        <f>IF(($BB$14="CDI"),($AY$14),IF(AND($BB$14="CDD",$AO36&gt;0),(W$3),IF(($AO36&gt;$BA36),(W$3),0)))</f>
        <v>7</v>
      </c>
      <c r="I36" s="112">
        <f>IF(($BB$14="CDI"),($AY$14),IF(AND($BB$14="CDD",$AO36&gt;0),(AZ$14),IF(($AO36&gt;$BA36),(AZ$14),0)))</f>
        <v>7</v>
      </c>
      <c r="J36" s="113">
        <f t="shared" si="14"/>
        <v>0</v>
      </c>
      <c r="K36" s="113"/>
      <c r="L36" s="87">
        <f t="shared" si="12"/>
        <v>0</v>
      </c>
      <c r="M36" s="88"/>
      <c r="N36" s="89"/>
      <c r="O36" s="90"/>
      <c r="P36" s="91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1"/>
      <c r="AK36" s="91"/>
      <c r="AL36" s="91"/>
      <c r="AM36" s="89"/>
      <c r="AN36" s="92"/>
      <c r="AO36" s="93">
        <f t="shared" si="13"/>
        <v>0.16666666666666669</v>
      </c>
      <c r="AP36" s="1"/>
      <c r="AQ36" s="94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 x14ac:dyDescent="0.2">
      <c r="A37" s="33" t="str">
        <f>IF($BA$15&lt;&gt;0,"mag","")</f>
        <v/>
      </c>
      <c r="B37" s="100">
        <v>0.35416666666666669</v>
      </c>
      <c r="C37" s="101">
        <v>0.52083333333333337</v>
      </c>
      <c r="D37" s="102"/>
      <c r="E37" s="103"/>
      <c r="F37" s="104" t="str">
        <f t="shared" si="11"/>
        <v>1-2017</v>
      </c>
      <c r="G37" s="83">
        <f>G30</f>
        <v>42739</v>
      </c>
      <c r="H37" s="111">
        <f>IF(($BB$15="CDI"),($AY$15),IF(AND($BB$15="CDD",$AO37&gt;0),(AB$3),IF(($AO37&gt;$BA37),(AB$3),0)))</f>
        <v>8</v>
      </c>
      <c r="I37" s="112">
        <f>IF(($BB$15="CDI"),($AY$15),IF(AND($BB$15="CDD",$AO37&gt;0),(AZ$15),IF(($AO37&gt;$BA37),(AZ$15),0)))</f>
        <v>8</v>
      </c>
      <c r="J37" s="99">
        <f t="shared" si="14"/>
        <v>0</v>
      </c>
      <c r="K37" s="99"/>
      <c r="L37" s="87">
        <f t="shared" si="12"/>
        <v>0</v>
      </c>
      <c r="M37" s="88"/>
      <c r="N37" s="89"/>
      <c r="O37" s="90"/>
      <c r="P37" s="91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1"/>
      <c r="AK37" s="91"/>
      <c r="AL37" s="91"/>
      <c r="AM37" s="89"/>
      <c r="AN37" s="92"/>
      <c r="AO37" s="93">
        <f t="shared" si="13"/>
        <v>0.16666666666666669</v>
      </c>
      <c r="AP37" s="1"/>
      <c r="AQ37" s="94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 x14ac:dyDescent="0.2">
      <c r="A38" s="33" t="str">
        <f>IF($BA$16&lt;&gt;0,"mag","")</f>
        <v/>
      </c>
      <c r="B38" s="100">
        <v>0.35416666666666669</v>
      </c>
      <c r="C38" s="101">
        <v>0.52083333333333337</v>
      </c>
      <c r="D38" s="102"/>
      <c r="E38" s="103"/>
      <c r="F38" s="104" t="str">
        <f t="shared" si="11"/>
        <v>1-2017</v>
      </c>
      <c r="G38" s="83">
        <f>G30</f>
        <v>42739</v>
      </c>
      <c r="H38" s="111">
        <f>IF(($BB$16="CDI"),($AY$16),IF(AND($BB$16="CDD",$AO38&gt;0),(AG$3),IF(($AO38&gt;$BA38),(AG$3),0)))</f>
        <v>9</v>
      </c>
      <c r="I38" s="112">
        <f>IF(($BB$16="CDI"),($AY$16),IF(AND($BB$16="CDD",$AO38&gt;0),(AZ$16),IF(($AO38&gt;$BA38),(AZ$16),0)))</f>
        <v>9</v>
      </c>
      <c r="J38" s="99">
        <f t="shared" si="14"/>
        <v>0</v>
      </c>
      <c r="K38" s="99"/>
      <c r="L38" s="87">
        <f t="shared" si="12"/>
        <v>0</v>
      </c>
      <c r="M38" s="88"/>
      <c r="N38" s="89"/>
      <c r="O38" s="90"/>
      <c r="P38" s="91"/>
      <c r="Q38" s="91"/>
      <c r="R38" s="91"/>
      <c r="S38" s="91"/>
      <c r="T38" s="91"/>
      <c r="U38" s="91"/>
      <c r="V38" s="91"/>
      <c r="W38" s="91"/>
      <c r="X38" s="91"/>
      <c r="Y38" s="91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1"/>
      <c r="AK38" s="91"/>
      <c r="AL38" s="91"/>
      <c r="AM38" s="89"/>
      <c r="AN38" s="92"/>
      <c r="AO38" s="93">
        <f t="shared" si="13"/>
        <v>0.16666666666666669</v>
      </c>
      <c r="AP38" s="1"/>
      <c r="AQ38" s="94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 ht="17" thickBot="1" x14ac:dyDescent="0.25">
      <c r="A39" s="33" t="str">
        <f>IF($BA$17&lt;&gt;0,"mag","")</f>
        <v/>
      </c>
      <c r="B39" s="115">
        <v>0.35416666666666669</v>
      </c>
      <c r="C39" s="116">
        <v>0.52083333333333337</v>
      </c>
      <c r="D39" s="117"/>
      <c r="E39" s="118"/>
      <c r="F39" s="119" t="str">
        <f t="shared" si="11"/>
        <v>1-2017</v>
      </c>
      <c r="G39" s="120">
        <f>G30</f>
        <v>42739</v>
      </c>
      <c r="H39" s="111">
        <f>IF(($BB$17="CDI"),($AY$17),IF(AND($BB$17="CDD",$AO39&gt;0),(AL$3),IF(($AO39&gt;$BA39),(AL$3),0)))</f>
        <v>10</v>
      </c>
      <c r="I39" s="112">
        <f>IF(($BB$17="CDI"),($AY$17),IF(AND($BB$17="CDD",$AO39&gt;0),(AZ$17),IF(($AO39&gt;$BA39),(AZ$17),0)))</f>
        <v>10</v>
      </c>
      <c r="J39" s="99">
        <f t="shared" si="14"/>
        <v>0</v>
      </c>
      <c r="K39" s="99"/>
      <c r="L39" s="87">
        <f t="shared" si="12"/>
        <v>0</v>
      </c>
      <c r="M39" s="121"/>
      <c r="N39" s="122"/>
      <c r="O39" s="123"/>
      <c r="P39" s="124"/>
      <c r="Q39" s="124"/>
      <c r="R39" s="124"/>
      <c r="S39" s="124"/>
      <c r="T39" s="124"/>
      <c r="U39" s="124"/>
      <c r="V39" s="124"/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  <c r="AL39" s="124"/>
      <c r="AM39" s="122"/>
      <c r="AN39" s="125"/>
      <c r="AO39" s="93">
        <f t="shared" si="13"/>
        <v>0.16666666666666669</v>
      </c>
      <c r="AP39" s="1"/>
      <c r="AQ39" s="126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 ht="18" thickTop="1" thickBot="1" x14ac:dyDescent="0.25">
      <c r="A40" s="33" t="s">
        <v>11</v>
      </c>
      <c r="B40" s="35" t="s">
        <v>15</v>
      </c>
      <c r="C40" s="36" t="s">
        <v>16</v>
      </c>
      <c r="D40" s="37" t="s">
        <v>15</v>
      </c>
      <c r="E40" s="36" t="s">
        <v>16</v>
      </c>
      <c r="F40" s="127">
        <v>0</v>
      </c>
      <c r="G40" s="28">
        <v>0</v>
      </c>
      <c r="H40" s="128">
        <v>0</v>
      </c>
      <c r="I40" s="129">
        <v>0</v>
      </c>
      <c r="J40" s="129">
        <v>0</v>
      </c>
      <c r="K40" s="129" t="s">
        <v>21</v>
      </c>
      <c r="L40" s="130"/>
      <c r="M40" s="131">
        <v>0.3125</v>
      </c>
      <c r="N40" s="132">
        <v>0.33333333333333331</v>
      </c>
      <c r="O40" s="133">
        <v>0.35416666666666669</v>
      </c>
      <c r="P40" s="134">
        <v>0.375</v>
      </c>
      <c r="Q40" s="135">
        <v>0.39583333333333331</v>
      </c>
      <c r="R40" s="134">
        <v>0.41666666666666669</v>
      </c>
      <c r="S40" s="135">
        <v>0.4375</v>
      </c>
      <c r="T40" s="134">
        <v>0.45833333333333298</v>
      </c>
      <c r="U40" s="135">
        <v>0.47916666666666702</v>
      </c>
      <c r="V40" s="134">
        <v>0.5</v>
      </c>
      <c r="W40" s="135">
        <v>0.52083333333333304</v>
      </c>
      <c r="X40" s="134">
        <v>0.54166666666666696</v>
      </c>
      <c r="Y40" s="135">
        <v>0.5625</v>
      </c>
      <c r="Z40" s="134">
        <v>0.58333333333333304</v>
      </c>
      <c r="AA40" s="135">
        <v>0.60416666666666696</v>
      </c>
      <c r="AB40" s="134">
        <v>0.625</v>
      </c>
      <c r="AC40" s="135">
        <v>0.64583333333333304</v>
      </c>
      <c r="AD40" s="134">
        <v>0.66666666666666696</v>
      </c>
      <c r="AE40" s="135">
        <v>0.6875</v>
      </c>
      <c r="AF40" s="134">
        <v>0.70833333333333404</v>
      </c>
      <c r="AG40" s="135">
        <v>0.72916666666666696</v>
      </c>
      <c r="AH40" s="134">
        <v>0.75</v>
      </c>
      <c r="AI40" s="135">
        <v>0.77083333333333404</v>
      </c>
      <c r="AJ40" s="134">
        <v>0.79166666666666696</v>
      </c>
      <c r="AK40" s="136">
        <v>0.8125</v>
      </c>
      <c r="AL40" s="137">
        <v>0.83333333333333404</v>
      </c>
      <c r="AM40" s="138">
        <v>0.85416666666666696</v>
      </c>
      <c r="AN40" s="139">
        <v>0.875000000000001</v>
      </c>
      <c r="AO40" s="140">
        <f>SUM(AO41:AO50)</f>
        <v>1.8541666666666674</v>
      </c>
      <c r="AP40" s="1"/>
      <c r="AQ40" s="51"/>
      <c r="AR40" s="1"/>
      <c r="AS40" s="52" t="s">
        <v>22</v>
      </c>
      <c r="AT40" s="1"/>
      <c r="AU40" s="1"/>
      <c r="AV40" s="1"/>
      <c r="AW40" s="1"/>
      <c r="AX40" s="1"/>
      <c r="AY40" s="1"/>
      <c r="AZ40" s="1"/>
      <c r="BA40" s="1"/>
      <c r="BB40" s="1"/>
    </row>
    <row r="41" spans="1:54" x14ac:dyDescent="0.2">
      <c r="A41" s="33" t="str">
        <f>IF($BA$8&lt;&gt;0,"mag","")</f>
        <v>mag</v>
      </c>
      <c r="B41" s="54">
        <v>0.35416666666666669</v>
      </c>
      <c r="C41" s="55">
        <v>0.60416666666666663</v>
      </c>
      <c r="D41" s="56"/>
      <c r="E41" s="55"/>
      <c r="F41" s="57" t="str">
        <f t="shared" ref="F41:F50" si="15">INT(MOD(INT((G41-2)/7)+0.6,52+5/28))+1&amp;"-"&amp;YEAR(an)</f>
        <v>1-2017</v>
      </c>
      <c r="G41" s="58">
        <f>G30+1</f>
        <v>42740</v>
      </c>
      <c r="H41" s="59">
        <f>IF(($BB$8="CDI"),($AY$8),IF(AND($BB$8="CDD",$AO41&gt;0),(H$3),IF(($AO41&gt;$BA$8),(H$3),0)))</f>
        <v>1</v>
      </c>
      <c r="I41" s="60">
        <f>IF(($BB$8="CDI"),($AY$8),IF(AND($BB$8="CDD",$AO41&gt;0),(AZ$8),IF(($AO41&gt;$BA$8),(AZ$8),0)))</f>
        <v>1</v>
      </c>
      <c r="J41" s="61">
        <f>IF(AND(I41&lt;&gt;0,AO41=0,K41=""),"REPOS",K41)</f>
        <v>0</v>
      </c>
      <c r="K41" s="61"/>
      <c r="L41" s="62">
        <f t="shared" ref="L41:L50" si="16">IF(K41="",0,K41)</f>
        <v>0</v>
      </c>
      <c r="M41" s="63"/>
      <c r="N41" s="64"/>
      <c r="O41" s="65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4"/>
      <c r="AN41" s="67"/>
      <c r="AO41" s="68">
        <f t="shared" ref="AO41:AO50" si="17">(C41-B41)+(E41-D41)</f>
        <v>0.24999999999999994</v>
      </c>
      <c r="AP41" s="1"/>
      <c r="AQ41" s="69"/>
      <c r="AR41" s="1"/>
      <c r="AS41" s="70"/>
      <c r="AT41" s="71"/>
      <c r="AU41" s="71"/>
      <c r="AV41" s="72"/>
      <c r="AW41" s="73"/>
      <c r="AX41" s="74"/>
      <c r="AY41" s="1"/>
      <c r="AZ41" s="1"/>
      <c r="BA41" s="1"/>
      <c r="BB41" s="1"/>
    </row>
    <row r="42" spans="1:54" x14ac:dyDescent="0.2">
      <c r="A42" s="33" t="str">
        <f>IF($BA$9&lt;&gt;0,"mag","")</f>
        <v>mag</v>
      </c>
      <c r="B42" s="78"/>
      <c r="C42" s="79"/>
      <c r="D42" s="80">
        <v>0.58333333333333337</v>
      </c>
      <c r="E42" s="81">
        <v>0.72916666666666663</v>
      </c>
      <c r="F42" s="82" t="str">
        <f t="shared" si="15"/>
        <v>1-2017</v>
      </c>
      <c r="G42" s="83">
        <f>G41</f>
        <v>42740</v>
      </c>
      <c r="H42" s="84">
        <f>IF(($BB$9="CDI"),($AY$909),IF(AND($BB$9="CDD",$AO42&gt;0),(I$3),IF(($AO42&gt;$BA$9),(I$3),0)))</f>
        <v>2</v>
      </c>
      <c r="I42" s="85">
        <f>IF(($BB$9="CDI"),($AY$9),IF(AND($BB$9="CDD",$AO42&gt;0),(AZ$9),IF(($AO42&gt;$BA$9),(AZ$9),0)))</f>
        <v>2</v>
      </c>
      <c r="J42" s="86">
        <f>IF(AND(I42&lt;&gt;0,AO42=0,K42=""),"REPOS",K42)</f>
        <v>0</v>
      </c>
      <c r="K42" s="86"/>
      <c r="L42" s="87">
        <f t="shared" si="16"/>
        <v>0</v>
      </c>
      <c r="M42" s="88"/>
      <c r="N42" s="89"/>
      <c r="O42" s="90"/>
      <c r="P42" s="91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91"/>
      <c r="AD42" s="91"/>
      <c r="AE42" s="91"/>
      <c r="AF42" s="91"/>
      <c r="AG42" s="91"/>
      <c r="AH42" s="91"/>
      <c r="AI42" s="91"/>
      <c r="AJ42" s="91"/>
      <c r="AK42" s="91"/>
      <c r="AL42" s="91"/>
      <c r="AM42" s="89"/>
      <c r="AN42" s="92"/>
      <c r="AO42" s="93">
        <f t="shared" si="17"/>
        <v>0.14583333333333326</v>
      </c>
      <c r="AP42" s="1"/>
      <c r="AQ42" s="94"/>
      <c r="AR42" s="1"/>
      <c r="AS42" s="95"/>
      <c r="AT42" s="96"/>
      <c r="AU42" s="96"/>
      <c r="AV42" s="74"/>
      <c r="AW42" s="97"/>
      <c r="AX42" s="74"/>
      <c r="AY42" s="1"/>
      <c r="AZ42" s="1"/>
      <c r="BA42" s="1"/>
      <c r="BB42" s="1"/>
    </row>
    <row r="43" spans="1:54" x14ac:dyDescent="0.2">
      <c r="A43" s="33" t="str">
        <f>IF($BA$10&lt;&gt;0,"mag","")</f>
        <v>mag</v>
      </c>
      <c r="B43" s="98"/>
      <c r="C43" s="79"/>
      <c r="D43" s="80">
        <v>0.5</v>
      </c>
      <c r="E43" s="81">
        <v>0.75</v>
      </c>
      <c r="F43" s="82" t="str">
        <f t="shared" si="15"/>
        <v>1-2017</v>
      </c>
      <c r="G43" s="83">
        <f>G41</f>
        <v>42740</v>
      </c>
      <c r="H43" s="84">
        <f>IF(($BB$10="CDI"),($AY$10),IF(AND($BB$10="CDD",$AO43&gt;0),(J$3),IF(($AO43&gt;$BA$10),(J$3),0)))</f>
        <v>3</v>
      </c>
      <c r="I43" s="85">
        <f>IF(($BB$8="CDI"),($AY$8),IF(AND($BB$8="CDD",$AO43&gt;0),(AZ$10),IF(($AO43&gt;$BA43),(AZ$10),0)))</f>
        <v>3</v>
      </c>
      <c r="J43" s="86">
        <f>IF(AND(I43&lt;&gt;0,AO43=0,K43=""),"REPOS",K43)</f>
        <v>0</v>
      </c>
      <c r="K43" s="99"/>
      <c r="L43" s="87">
        <f t="shared" si="16"/>
        <v>0</v>
      </c>
      <c r="M43" s="88"/>
      <c r="N43" s="89"/>
      <c r="O43" s="90"/>
      <c r="P43" s="91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91"/>
      <c r="AD43" s="91"/>
      <c r="AE43" s="91"/>
      <c r="AF43" s="91"/>
      <c r="AG43" s="91"/>
      <c r="AH43" s="91"/>
      <c r="AI43" s="91"/>
      <c r="AJ43" s="91"/>
      <c r="AK43" s="91"/>
      <c r="AL43" s="91"/>
      <c r="AM43" s="89"/>
      <c r="AN43" s="92"/>
      <c r="AO43" s="93">
        <f t="shared" si="17"/>
        <v>0.25</v>
      </c>
      <c r="AP43" s="1"/>
      <c r="AQ43" s="141"/>
      <c r="AR43" s="1"/>
      <c r="AS43" s="95"/>
      <c r="AT43" s="96"/>
      <c r="AU43" s="96"/>
      <c r="AV43" s="74"/>
      <c r="AW43" s="97"/>
      <c r="AX43" s="74"/>
      <c r="AY43" s="1"/>
      <c r="AZ43" s="1"/>
      <c r="BA43" s="1"/>
      <c r="BB43" s="1"/>
    </row>
    <row r="44" spans="1:54" x14ac:dyDescent="0.2">
      <c r="A44" s="33" t="str">
        <f>IF($BA$11&lt;&gt;0,"mag","")</f>
        <v>mag</v>
      </c>
      <c r="B44" s="100">
        <v>0.35416666666666669</v>
      </c>
      <c r="C44" s="101">
        <v>0.52083333333333337</v>
      </c>
      <c r="D44" s="102"/>
      <c r="E44" s="103"/>
      <c r="F44" s="104" t="str">
        <f t="shared" si="15"/>
        <v>1-2017</v>
      </c>
      <c r="G44" s="83">
        <f>G41</f>
        <v>42740</v>
      </c>
      <c r="H44" s="84">
        <f>IF(($BB$11="CDI"),($AY$11),IF(AND($BB$11="CDD",$AO44&gt;0),(K$3),IF(($AO44&gt;$BA$11),(K$3),0)))</f>
        <v>4</v>
      </c>
      <c r="I44" s="85">
        <f>IF(($BB$11="CDI"),($AY$11),IF(AND($BB$11="CDD",$AO44&gt;0),(AZ$11),IF(($AO44&gt;$BA44),(AZ$11),0)))</f>
        <v>4</v>
      </c>
      <c r="J44" s="86">
        <f>IF(AND(I44&lt;&gt;0,AO44=0,K44=""),"REPOS",K44)</f>
        <v>0</v>
      </c>
      <c r="K44" s="86"/>
      <c r="L44" s="87">
        <f t="shared" si="16"/>
        <v>0</v>
      </c>
      <c r="M44" s="88"/>
      <c r="N44" s="89"/>
      <c r="O44" s="90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1"/>
      <c r="AG44" s="91"/>
      <c r="AH44" s="91"/>
      <c r="AI44" s="91"/>
      <c r="AJ44" s="91"/>
      <c r="AK44" s="91"/>
      <c r="AL44" s="91"/>
      <c r="AM44" s="89"/>
      <c r="AN44" s="92"/>
      <c r="AO44" s="93">
        <f t="shared" si="17"/>
        <v>0.16666666666666669</v>
      </c>
      <c r="AP44" s="1"/>
      <c r="AQ44" s="142"/>
      <c r="AR44" s="1"/>
      <c r="AS44" s="95"/>
      <c r="AT44" s="96"/>
      <c r="AU44" s="96"/>
      <c r="AV44" s="74"/>
      <c r="AW44" s="97"/>
      <c r="AX44" s="74"/>
      <c r="AY44" s="1"/>
      <c r="AZ44" s="1"/>
      <c r="BA44" s="1"/>
      <c r="BB44" s="1"/>
    </row>
    <row r="45" spans="1:54" ht="17" thickBot="1" x14ac:dyDescent="0.25">
      <c r="A45" s="33" t="str">
        <f>IF($BA$12&lt;&gt;0,"mag","")</f>
        <v>mag</v>
      </c>
      <c r="B45" s="98"/>
      <c r="C45" s="79"/>
      <c r="D45" s="80">
        <v>0.54166666666666663</v>
      </c>
      <c r="E45" s="81">
        <v>0.75</v>
      </c>
      <c r="F45" s="82" t="str">
        <f t="shared" si="15"/>
        <v>1-2017</v>
      </c>
      <c r="G45" s="83">
        <f>G41</f>
        <v>42740</v>
      </c>
      <c r="H45" s="84">
        <f>IF(($BB$12="CDI"),($AY$12),IF(AND($BB$12="CDD",$AO45&gt;0),(M$3),IF(($AO45&gt;$BA45),(M$3),0)))</f>
        <v>5</v>
      </c>
      <c r="I45" s="85">
        <f>IF(($BB$12="CDI"),($AY$12),IF(AND($BB$12="CDD",$AO45&gt;0),(AZ$12),IF(($AO45&gt;$BA45),(AZ$12),0)))</f>
        <v>5</v>
      </c>
      <c r="J45" s="99">
        <f t="shared" ref="J45:J50" si="18">IF(AND(I45&lt;&gt;0,AO45=0,K45=""),"REPOS",K45)</f>
        <v>0</v>
      </c>
      <c r="K45" s="99"/>
      <c r="L45" s="87">
        <f t="shared" si="16"/>
        <v>0</v>
      </c>
      <c r="M45" s="88"/>
      <c r="N45" s="89"/>
      <c r="O45" s="90"/>
      <c r="P45" s="91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91"/>
      <c r="AD45" s="91"/>
      <c r="AE45" s="91"/>
      <c r="AF45" s="91"/>
      <c r="AG45" s="91"/>
      <c r="AH45" s="91"/>
      <c r="AI45" s="91"/>
      <c r="AJ45" s="91"/>
      <c r="AK45" s="91"/>
      <c r="AL45" s="91"/>
      <c r="AM45" s="89"/>
      <c r="AN45" s="92"/>
      <c r="AO45" s="93">
        <f t="shared" si="17"/>
        <v>0.20833333333333337</v>
      </c>
      <c r="AP45" s="1"/>
      <c r="AQ45" s="94"/>
      <c r="AR45" s="1"/>
      <c r="AS45" s="107"/>
      <c r="AT45" s="108"/>
      <c r="AU45" s="108"/>
      <c r="AV45" s="109"/>
      <c r="AW45" s="110"/>
      <c r="AX45" s="74"/>
      <c r="AY45" s="1"/>
      <c r="AZ45" s="1"/>
      <c r="BA45" s="1"/>
      <c r="BB45" s="1"/>
    </row>
    <row r="46" spans="1:54" ht="17" thickTop="1" x14ac:dyDescent="0.2">
      <c r="A46" s="33" t="str">
        <f>IF($BA$13&lt;&gt;0,"mag","")</f>
        <v/>
      </c>
      <c r="B46" s="98"/>
      <c r="C46" s="79"/>
      <c r="D46" s="80">
        <v>0.58333333333333304</v>
      </c>
      <c r="E46" s="81">
        <v>0.75</v>
      </c>
      <c r="F46" s="82" t="str">
        <f t="shared" si="15"/>
        <v>1-2017</v>
      </c>
      <c r="G46" s="83">
        <f>G41</f>
        <v>42740</v>
      </c>
      <c r="H46" s="111">
        <f>IF(($BB$13="CDI"),($AY$13),IF(AND($BB$13="CDD",$AO46&gt;0),(R$3),IF(($AO46&gt;$BA46),(R$3),0)))</f>
        <v>6</v>
      </c>
      <c r="I46" s="112">
        <f>IF(($BB$13="CDI"),($AY$13),IF(AND($BB$13="CDD",$AO46&gt;0),(AZ$13),IF(($AO46&gt;$BA46),(AZ$13),0)))</f>
        <v>6</v>
      </c>
      <c r="J46" s="86">
        <f t="shared" si="18"/>
        <v>0</v>
      </c>
      <c r="K46" s="86"/>
      <c r="L46" s="87">
        <f t="shared" si="16"/>
        <v>0</v>
      </c>
      <c r="M46" s="88"/>
      <c r="N46" s="89"/>
      <c r="O46" s="90"/>
      <c r="P46" s="91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91"/>
      <c r="AM46" s="89"/>
      <c r="AN46" s="92"/>
      <c r="AO46" s="93">
        <f t="shared" si="17"/>
        <v>0.16666666666666696</v>
      </c>
      <c r="AP46" s="1"/>
      <c r="AQ46" s="94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 x14ac:dyDescent="0.2">
      <c r="A47" s="33" t="str">
        <f>IF($BA$14&lt;&gt;0,"mag","")</f>
        <v/>
      </c>
      <c r="B47" s="100">
        <v>0.35416666666666669</v>
      </c>
      <c r="C47" s="101">
        <v>0.52083333333333337</v>
      </c>
      <c r="D47" s="102"/>
      <c r="E47" s="103"/>
      <c r="F47" s="104" t="str">
        <f t="shared" si="15"/>
        <v>1-2017</v>
      </c>
      <c r="G47" s="83">
        <f>G41</f>
        <v>42740</v>
      </c>
      <c r="H47" s="111">
        <f>IF(($BB$14="CDI"),($AY$14),IF(AND($BB$14="CDD",$AO47&gt;0),(W$3),IF(($AO47&gt;$BA47),(W$3),0)))</f>
        <v>7</v>
      </c>
      <c r="I47" s="112">
        <f>IF(($BB$14="CDI"),($AY$14),IF(AND($BB$14="CDD",$AO47&gt;0),(AZ$14),IF(($AO47&gt;$BA47),(AZ$14),0)))</f>
        <v>7</v>
      </c>
      <c r="J47" s="113">
        <f t="shared" si="18"/>
        <v>0</v>
      </c>
      <c r="K47" s="113"/>
      <c r="L47" s="87">
        <f t="shared" si="16"/>
        <v>0</v>
      </c>
      <c r="M47" s="88"/>
      <c r="N47" s="89"/>
      <c r="O47" s="90"/>
      <c r="P47" s="91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91"/>
      <c r="AD47" s="91"/>
      <c r="AE47" s="91"/>
      <c r="AF47" s="91"/>
      <c r="AG47" s="91"/>
      <c r="AH47" s="91"/>
      <c r="AI47" s="91"/>
      <c r="AJ47" s="91"/>
      <c r="AK47" s="91"/>
      <c r="AL47" s="91"/>
      <c r="AM47" s="89"/>
      <c r="AN47" s="92"/>
      <c r="AO47" s="93">
        <f t="shared" si="17"/>
        <v>0.16666666666666669</v>
      </c>
      <c r="AP47" s="1"/>
      <c r="AQ47" s="94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 x14ac:dyDescent="0.2">
      <c r="A48" s="33" t="str">
        <f>IF($BA$15&lt;&gt;0,"mag","")</f>
        <v/>
      </c>
      <c r="B48" s="100">
        <v>0.35416666666666669</v>
      </c>
      <c r="C48" s="101">
        <v>0.52083333333333337</v>
      </c>
      <c r="D48" s="102"/>
      <c r="E48" s="103"/>
      <c r="F48" s="104" t="str">
        <f t="shared" si="15"/>
        <v>1-2017</v>
      </c>
      <c r="G48" s="83">
        <f>G41</f>
        <v>42740</v>
      </c>
      <c r="H48" s="111">
        <f>IF(($BB$15="CDI"),($AY$15),IF(AND($BB$15="CDD",$AO48&gt;0),(AB$3),IF(($AO48&gt;$BA48),(AB$3),0)))</f>
        <v>8</v>
      </c>
      <c r="I48" s="112">
        <f>IF(($BB$15="CDI"),($AY$15),IF(AND($BB$15="CDD",$AO48&gt;0),(AZ$15),IF(($AO48&gt;$BA48),(AZ$15),0)))</f>
        <v>8</v>
      </c>
      <c r="J48" s="99">
        <f t="shared" si="18"/>
        <v>0</v>
      </c>
      <c r="K48" s="99"/>
      <c r="L48" s="87">
        <f t="shared" si="16"/>
        <v>0</v>
      </c>
      <c r="M48" s="88"/>
      <c r="N48" s="89"/>
      <c r="O48" s="90"/>
      <c r="P48" s="91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91"/>
      <c r="AD48" s="91"/>
      <c r="AE48" s="91"/>
      <c r="AF48" s="91"/>
      <c r="AG48" s="91"/>
      <c r="AH48" s="91"/>
      <c r="AI48" s="91"/>
      <c r="AJ48" s="91"/>
      <c r="AK48" s="91"/>
      <c r="AL48" s="91"/>
      <c r="AM48" s="89"/>
      <c r="AN48" s="92"/>
      <c r="AO48" s="93">
        <f t="shared" si="17"/>
        <v>0.16666666666666669</v>
      </c>
      <c r="AP48" s="1"/>
      <c r="AQ48" s="94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 x14ac:dyDescent="0.2">
      <c r="A49" s="33" t="str">
        <f>IF($BA$16&lt;&gt;0,"mag","")</f>
        <v/>
      </c>
      <c r="B49" s="100">
        <v>0.35416666666666669</v>
      </c>
      <c r="C49" s="101">
        <v>0.52083333333333337</v>
      </c>
      <c r="D49" s="102"/>
      <c r="E49" s="103"/>
      <c r="F49" s="104" t="str">
        <f t="shared" si="15"/>
        <v>1-2017</v>
      </c>
      <c r="G49" s="83">
        <f>G41</f>
        <v>42740</v>
      </c>
      <c r="H49" s="111">
        <f>IF(($BB$16="CDI"),($AY$16),IF(AND($BB$16="CDD",$AO49&gt;0),(AG$3),IF(($AO49&gt;$BA49),(AG$3),0)))</f>
        <v>9</v>
      </c>
      <c r="I49" s="112">
        <f>IF(($BB$16="CDI"),($AY$16),IF(AND($BB$16="CDD",$AO49&gt;0),(AZ$16),IF(($AO49&gt;$BA49),(AZ$16),0)))</f>
        <v>9</v>
      </c>
      <c r="J49" s="99">
        <f t="shared" si="18"/>
        <v>0</v>
      </c>
      <c r="K49" s="99"/>
      <c r="L49" s="87">
        <f t="shared" si="16"/>
        <v>0</v>
      </c>
      <c r="M49" s="88"/>
      <c r="N49" s="89"/>
      <c r="O49" s="90"/>
      <c r="P49" s="91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91"/>
      <c r="AD49" s="91"/>
      <c r="AE49" s="91"/>
      <c r="AF49" s="91"/>
      <c r="AG49" s="91"/>
      <c r="AH49" s="91"/>
      <c r="AI49" s="91"/>
      <c r="AJ49" s="91"/>
      <c r="AK49" s="91"/>
      <c r="AL49" s="91"/>
      <c r="AM49" s="89"/>
      <c r="AN49" s="92"/>
      <c r="AO49" s="93">
        <f t="shared" si="17"/>
        <v>0.16666666666666669</v>
      </c>
      <c r="AP49" s="1"/>
      <c r="AQ49" s="94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 ht="17" thickBot="1" x14ac:dyDescent="0.25">
      <c r="A50" s="33" t="str">
        <f>IF($BA$17&lt;&gt;0,"mag","")</f>
        <v/>
      </c>
      <c r="B50" s="115">
        <v>0.35416666666666669</v>
      </c>
      <c r="C50" s="116">
        <v>0.52083333333333337</v>
      </c>
      <c r="D50" s="117"/>
      <c r="E50" s="118"/>
      <c r="F50" s="119" t="str">
        <f t="shared" si="15"/>
        <v>1-2017</v>
      </c>
      <c r="G50" s="120">
        <f>G41</f>
        <v>42740</v>
      </c>
      <c r="H50" s="111">
        <f>IF(($BB$17="CDI"),($AY$17),IF(AND($BB$17="CDD",$AO50&gt;0),(AL$3),IF(($AO50&gt;$BA50),(AL$3),0)))</f>
        <v>10</v>
      </c>
      <c r="I50" s="112">
        <f>IF(($BB$17="CDI"),($AY$17),IF(AND($BB$17="CDD",$AO50&gt;0),(AZ$17),IF(($AO50&gt;$BA50),(AZ$17),0)))</f>
        <v>10</v>
      </c>
      <c r="J50" s="99">
        <f t="shared" si="18"/>
        <v>0</v>
      </c>
      <c r="K50" s="99"/>
      <c r="L50" s="87">
        <f t="shared" si="16"/>
        <v>0</v>
      </c>
      <c r="M50" s="121"/>
      <c r="N50" s="122"/>
      <c r="O50" s="123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  <c r="AL50" s="124"/>
      <c r="AM50" s="122"/>
      <c r="AN50" s="125"/>
      <c r="AO50" s="93">
        <f t="shared" si="17"/>
        <v>0.16666666666666669</v>
      </c>
      <c r="AP50" s="1"/>
      <c r="AQ50" s="126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 ht="18" thickTop="1" thickBot="1" x14ac:dyDescent="0.25">
      <c r="A51" s="33" t="s">
        <v>11</v>
      </c>
      <c r="B51" s="35" t="s">
        <v>15</v>
      </c>
      <c r="C51" s="36" t="s">
        <v>16</v>
      </c>
      <c r="D51" s="37" t="s">
        <v>15</v>
      </c>
      <c r="E51" s="36" t="s">
        <v>16</v>
      </c>
      <c r="F51" s="127">
        <v>0</v>
      </c>
      <c r="G51" s="28">
        <v>0</v>
      </c>
      <c r="H51" s="128">
        <v>0</v>
      </c>
      <c r="I51" s="129">
        <v>0</v>
      </c>
      <c r="J51" s="129">
        <v>0</v>
      </c>
      <c r="K51" s="129" t="s">
        <v>21</v>
      </c>
      <c r="L51" s="130"/>
      <c r="M51" s="131">
        <v>0.3125</v>
      </c>
      <c r="N51" s="132">
        <v>0.33333333333333331</v>
      </c>
      <c r="O51" s="133">
        <v>0.35416666666666669</v>
      </c>
      <c r="P51" s="134">
        <v>0.375</v>
      </c>
      <c r="Q51" s="135">
        <v>0.39583333333333331</v>
      </c>
      <c r="R51" s="134">
        <v>0.41666666666666669</v>
      </c>
      <c r="S51" s="135">
        <v>0.4375</v>
      </c>
      <c r="T51" s="134">
        <v>0.45833333333333298</v>
      </c>
      <c r="U51" s="135">
        <v>0.47916666666666702</v>
      </c>
      <c r="V51" s="134">
        <v>0.5</v>
      </c>
      <c r="W51" s="135">
        <v>0.52083333333333304</v>
      </c>
      <c r="X51" s="134">
        <v>0.54166666666666696</v>
      </c>
      <c r="Y51" s="135">
        <v>0.5625</v>
      </c>
      <c r="Z51" s="134">
        <v>0.58333333333333304</v>
      </c>
      <c r="AA51" s="135">
        <v>0.60416666666666696</v>
      </c>
      <c r="AB51" s="134">
        <v>0.625</v>
      </c>
      <c r="AC51" s="135">
        <v>0.64583333333333304</v>
      </c>
      <c r="AD51" s="134">
        <v>0.66666666666666696</v>
      </c>
      <c r="AE51" s="135">
        <v>0.6875</v>
      </c>
      <c r="AF51" s="134">
        <v>0.70833333333333404</v>
      </c>
      <c r="AG51" s="135">
        <v>0.72916666666666696</v>
      </c>
      <c r="AH51" s="134">
        <v>0.75</v>
      </c>
      <c r="AI51" s="135">
        <v>0.77083333333333404</v>
      </c>
      <c r="AJ51" s="134">
        <v>0.79166666666666696</v>
      </c>
      <c r="AK51" s="136">
        <v>0.8125</v>
      </c>
      <c r="AL51" s="137">
        <v>0.83333333333333404</v>
      </c>
      <c r="AM51" s="138">
        <v>0.85416666666666696</v>
      </c>
      <c r="AN51" s="139">
        <v>0.875000000000001</v>
      </c>
      <c r="AO51" s="140">
        <f>SUM(AO52:AO61)</f>
        <v>1.8541666666666674</v>
      </c>
      <c r="AP51" s="1"/>
      <c r="AQ51" s="51"/>
      <c r="AR51" s="1"/>
      <c r="AS51" s="52" t="s">
        <v>22</v>
      </c>
      <c r="AT51" s="1"/>
      <c r="AU51" s="1"/>
      <c r="AV51" s="1"/>
      <c r="AW51" s="1"/>
      <c r="AX51" s="1"/>
      <c r="AY51" s="1"/>
      <c r="AZ51" s="1"/>
      <c r="BA51" s="1"/>
      <c r="BB51" s="1"/>
    </row>
    <row r="52" spans="1:54" x14ac:dyDescent="0.2">
      <c r="A52" s="33" t="str">
        <f>IF($BA$8&lt;&gt;0,"mag","")</f>
        <v>mag</v>
      </c>
      <c r="B52" s="54">
        <v>0.35416666666666669</v>
      </c>
      <c r="C52" s="55">
        <v>0.60416666666666663</v>
      </c>
      <c r="D52" s="56"/>
      <c r="E52" s="55"/>
      <c r="F52" s="57" t="str">
        <f t="shared" ref="F52:F61" si="19">INT(MOD(INT((G52-2)/7)+0.6,52+5/28))+1&amp;"-"&amp;YEAR(an)</f>
        <v>1-2017</v>
      </c>
      <c r="G52" s="58">
        <f>G41+1</f>
        <v>42741</v>
      </c>
      <c r="H52" s="59">
        <f>IF(($BB$8="CDI"),($AY$8),IF(AND($BB$8="CDD",$AO52&gt;0),(H$3),IF(($AO52&gt;$BA$8),(H$3),0)))</f>
        <v>1</v>
      </c>
      <c r="I52" s="60">
        <f>IF(($BB$8="CDI"),($AY$8),IF(AND($BB$8="CDD",$AO52&gt;0),(AZ$8),IF(($AO52&gt;$BA$8),(AZ$8),0)))</f>
        <v>1</v>
      </c>
      <c r="J52" s="61">
        <f>IF(AND(I52&lt;&gt;0,AO52=0,K52=""),"REPOS",K52)</f>
        <v>0</v>
      </c>
      <c r="K52" s="61"/>
      <c r="L52" s="62">
        <f t="shared" ref="L52:L61" si="20">IF(K52="",0,K52)</f>
        <v>0</v>
      </c>
      <c r="M52" s="63"/>
      <c r="N52" s="64"/>
      <c r="O52" s="65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4"/>
      <c r="AN52" s="67"/>
      <c r="AO52" s="68">
        <f t="shared" ref="AO52:AO61" si="21">(C52-B52)+(E52-D52)</f>
        <v>0.24999999999999994</v>
      </c>
      <c r="AP52" s="1"/>
      <c r="AQ52" s="69"/>
      <c r="AR52" s="1"/>
      <c r="AS52" s="70"/>
      <c r="AT52" s="71"/>
      <c r="AU52" s="71"/>
      <c r="AV52" s="72"/>
      <c r="AW52" s="73"/>
      <c r="AX52" s="74"/>
      <c r="AY52" s="1"/>
      <c r="AZ52" s="1"/>
      <c r="BA52" s="1"/>
      <c r="BB52" s="1"/>
    </row>
    <row r="53" spans="1:54" x14ac:dyDescent="0.2">
      <c r="A53" s="33" t="str">
        <f>IF($BA$9&lt;&gt;0,"mag","")</f>
        <v>mag</v>
      </c>
      <c r="B53" s="78"/>
      <c r="C53" s="79"/>
      <c r="D53" s="80">
        <v>0.58333333333333337</v>
      </c>
      <c r="E53" s="81">
        <v>0.72916666666666663</v>
      </c>
      <c r="F53" s="82" t="str">
        <f t="shared" si="19"/>
        <v>1-2017</v>
      </c>
      <c r="G53" s="83">
        <f>G52</f>
        <v>42741</v>
      </c>
      <c r="H53" s="84">
        <f>IF(($BB$9="CDI"),($AY$909),IF(AND($BB$9="CDD",$AO53&gt;0),(I$3),IF(($AO53&gt;$BA$9),(I$3),0)))</f>
        <v>2</v>
      </c>
      <c r="I53" s="85">
        <f>IF(($BB$9="CDI"),($AY$9),IF(AND($BB$9="CDD",$AO53&gt;0),(AZ$9),IF(($AO53&gt;$BA$9),(AZ$9),0)))</f>
        <v>2</v>
      </c>
      <c r="J53" s="86">
        <f>IF(AND(I53&lt;&gt;0,AO53=0,K53=""),"REPOS",K53)</f>
        <v>0</v>
      </c>
      <c r="K53" s="86"/>
      <c r="L53" s="87">
        <f t="shared" si="20"/>
        <v>0</v>
      </c>
      <c r="M53" s="88"/>
      <c r="N53" s="89"/>
      <c r="O53" s="90"/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91"/>
      <c r="AL53" s="91"/>
      <c r="AM53" s="89"/>
      <c r="AN53" s="92"/>
      <c r="AO53" s="93">
        <f t="shared" si="21"/>
        <v>0.14583333333333326</v>
      </c>
      <c r="AP53" s="1"/>
      <c r="AQ53" s="94"/>
      <c r="AR53" s="1"/>
      <c r="AS53" s="95"/>
      <c r="AT53" s="96"/>
      <c r="AU53" s="96"/>
      <c r="AV53" s="74"/>
      <c r="AW53" s="97"/>
      <c r="AX53" s="74"/>
      <c r="AY53" s="1"/>
      <c r="AZ53" s="1"/>
      <c r="BA53" s="1"/>
      <c r="BB53" s="1"/>
    </row>
    <row r="54" spans="1:54" x14ac:dyDescent="0.2">
      <c r="A54" s="33" t="str">
        <f>IF($BA$10&lt;&gt;0,"mag","")</f>
        <v>mag</v>
      </c>
      <c r="B54" s="98"/>
      <c r="C54" s="79"/>
      <c r="D54" s="80">
        <v>0.5</v>
      </c>
      <c r="E54" s="81">
        <v>0.75</v>
      </c>
      <c r="F54" s="82" t="str">
        <f t="shared" si="19"/>
        <v>1-2017</v>
      </c>
      <c r="G54" s="83">
        <f>G52</f>
        <v>42741</v>
      </c>
      <c r="H54" s="84">
        <f>IF(($BB$10="CDI"),($AY$10),IF(AND($BB$10="CDD",$AO54&gt;0),(J$3),IF(($AO54&gt;$BA$10),(J$3),0)))</f>
        <v>3</v>
      </c>
      <c r="I54" s="85">
        <f>IF(($BB$8="CDI"),($AY$8),IF(AND($BB$8="CDD",$AO54&gt;0),(AZ$10),IF(($AO54&gt;$BA54),(AZ$10),0)))</f>
        <v>3</v>
      </c>
      <c r="J54" s="86">
        <f>IF(AND(I54&lt;&gt;0,AO54=0,K54=""),"REPOS",K54)</f>
        <v>0</v>
      </c>
      <c r="K54" s="99"/>
      <c r="L54" s="87">
        <f t="shared" si="20"/>
        <v>0</v>
      </c>
      <c r="M54" s="88"/>
      <c r="N54" s="89"/>
      <c r="O54" s="90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1"/>
      <c r="AK54" s="91"/>
      <c r="AL54" s="91"/>
      <c r="AM54" s="89"/>
      <c r="AN54" s="92"/>
      <c r="AO54" s="93">
        <f t="shared" si="21"/>
        <v>0.25</v>
      </c>
      <c r="AP54" s="1"/>
      <c r="AQ54" s="94"/>
      <c r="AR54" s="1"/>
      <c r="AS54" s="95"/>
      <c r="AT54" s="96"/>
      <c r="AU54" s="96"/>
      <c r="AV54" s="74"/>
      <c r="AW54" s="97"/>
      <c r="AX54" s="74"/>
      <c r="AY54" s="1"/>
      <c r="AZ54" s="1"/>
      <c r="BA54" s="1"/>
      <c r="BB54" s="1"/>
    </row>
    <row r="55" spans="1:54" x14ac:dyDescent="0.2">
      <c r="A55" s="33" t="str">
        <f>IF($BA$11&lt;&gt;0,"mag","")</f>
        <v>mag</v>
      </c>
      <c r="B55" s="100">
        <v>0.35416666666666669</v>
      </c>
      <c r="C55" s="101">
        <v>0.52083333333333337</v>
      </c>
      <c r="D55" s="102"/>
      <c r="E55" s="103"/>
      <c r="F55" s="104" t="str">
        <f t="shared" si="19"/>
        <v>1-2017</v>
      </c>
      <c r="G55" s="83">
        <f>G52</f>
        <v>42741</v>
      </c>
      <c r="H55" s="84">
        <f>IF(($BB$11="CDI"),($AY$11),IF(AND($BB$11="CDD",$AO55&gt;0),(K$3),IF(($AO55&gt;$BA$11),(K$3),0)))</f>
        <v>4</v>
      </c>
      <c r="I55" s="85">
        <f>IF(($BB$11="CDI"),($AY$11),IF(AND($BB$11="CDD",$AO55&gt;0),(AZ$11),IF(($AO55&gt;$BA55),(AZ$11),0)))</f>
        <v>4</v>
      </c>
      <c r="J55" s="86">
        <f>IF(AND(I55&lt;&gt;0,AO55=0,K55=""),"REPOS",K55)</f>
        <v>0</v>
      </c>
      <c r="K55" s="86"/>
      <c r="L55" s="87">
        <f t="shared" si="20"/>
        <v>0</v>
      </c>
      <c r="M55" s="88"/>
      <c r="N55" s="89"/>
      <c r="O55" s="90"/>
      <c r="P55" s="91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1"/>
      <c r="AD55" s="91"/>
      <c r="AE55" s="91"/>
      <c r="AF55" s="91"/>
      <c r="AG55" s="91"/>
      <c r="AH55" s="91"/>
      <c r="AI55" s="91"/>
      <c r="AJ55" s="91"/>
      <c r="AK55" s="91"/>
      <c r="AL55" s="91"/>
      <c r="AM55" s="89"/>
      <c r="AN55" s="92"/>
      <c r="AO55" s="93">
        <f t="shared" si="21"/>
        <v>0.16666666666666669</v>
      </c>
      <c r="AP55" s="1"/>
      <c r="AQ55" s="94"/>
      <c r="AR55" s="1"/>
      <c r="AS55" s="95"/>
      <c r="AT55" s="96"/>
      <c r="AU55" s="96"/>
      <c r="AV55" s="74"/>
      <c r="AW55" s="97"/>
      <c r="AX55" s="74"/>
      <c r="AY55" s="1"/>
      <c r="AZ55" s="1"/>
      <c r="BA55" s="1"/>
      <c r="BB55" s="1"/>
    </row>
    <row r="56" spans="1:54" ht="17" thickBot="1" x14ac:dyDescent="0.25">
      <c r="A56" s="33" t="str">
        <f>IF($BA$12&lt;&gt;0,"mag","")</f>
        <v>mag</v>
      </c>
      <c r="B56" s="98"/>
      <c r="C56" s="79"/>
      <c r="D56" s="80">
        <v>0.54166666666666663</v>
      </c>
      <c r="E56" s="81">
        <v>0.75</v>
      </c>
      <c r="F56" s="82" t="str">
        <f t="shared" si="19"/>
        <v>1-2017</v>
      </c>
      <c r="G56" s="83">
        <f>G52</f>
        <v>42741</v>
      </c>
      <c r="H56" s="84">
        <f>IF(($BB$12="CDI"),($AY$12),IF(AND($BB$12="CDD",$AO56&gt;0),(M$3),IF(($AO56&gt;$BA56),(M$3),0)))</f>
        <v>5</v>
      </c>
      <c r="I56" s="85">
        <f>IF(($BB$12="CDI"),($AY$12),IF(AND($BB$12="CDD",$AO56&gt;0),(AZ$12),IF(($AO56&gt;$BA56),(AZ$12),0)))</f>
        <v>5</v>
      </c>
      <c r="J56" s="99">
        <f t="shared" ref="J56:J61" si="22">IF(AND(I56&lt;&gt;0,AO56=0,K56=""),"REPOS",K56)</f>
        <v>0</v>
      </c>
      <c r="K56" s="99"/>
      <c r="L56" s="87">
        <f t="shared" si="20"/>
        <v>0</v>
      </c>
      <c r="M56" s="88"/>
      <c r="N56" s="89"/>
      <c r="O56" s="90"/>
      <c r="P56" s="91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89"/>
      <c r="AN56" s="92"/>
      <c r="AO56" s="93">
        <f t="shared" si="21"/>
        <v>0.20833333333333337</v>
      </c>
      <c r="AP56" s="1"/>
      <c r="AQ56" s="94"/>
      <c r="AR56" s="1"/>
      <c r="AS56" s="107"/>
      <c r="AT56" s="108"/>
      <c r="AU56" s="108"/>
      <c r="AV56" s="109"/>
      <c r="AW56" s="110"/>
      <c r="AX56" s="74"/>
      <c r="AY56" s="1"/>
      <c r="AZ56" s="1"/>
      <c r="BA56" s="1"/>
      <c r="BB56" s="1"/>
    </row>
    <row r="57" spans="1:54" ht="17" thickTop="1" x14ac:dyDescent="0.2">
      <c r="A57" s="33" t="str">
        <f>IF($BA$13&lt;&gt;0,"mag","")</f>
        <v/>
      </c>
      <c r="B57" s="98"/>
      <c r="C57" s="79"/>
      <c r="D57" s="80">
        <v>0.58333333333333304</v>
      </c>
      <c r="E57" s="81">
        <v>0.75</v>
      </c>
      <c r="F57" s="82" t="str">
        <f t="shared" si="19"/>
        <v>1-2017</v>
      </c>
      <c r="G57" s="83">
        <f>G52</f>
        <v>42741</v>
      </c>
      <c r="H57" s="111">
        <f>IF(($BB$13="CDI"),($AY$13),IF(AND($BB$13="CDD",$AO57&gt;0),(R$3),IF(($AO57&gt;$BA57),(R$3),0)))</f>
        <v>6</v>
      </c>
      <c r="I57" s="112">
        <f>IF(($BB$13="CDI"),($AY$13),IF(AND($BB$13="CDD",$AO57&gt;0),(AZ$13),IF(($AO57&gt;$BA57),(AZ$13),0)))</f>
        <v>6</v>
      </c>
      <c r="J57" s="86">
        <f t="shared" si="22"/>
        <v>0</v>
      </c>
      <c r="K57" s="86"/>
      <c r="L57" s="87">
        <f t="shared" si="20"/>
        <v>0</v>
      </c>
      <c r="M57" s="88"/>
      <c r="N57" s="89"/>
      <c r="O57" s="90"/>
      <c r="P57" s="91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91"/>
      <c r="AD57" s="91"/>
      <c r="AE57" s="91"/>
      <c r="AF57" s="91"/>
      <c r="AG57" s="91"/>
      <c r="AH57" s="91"/>
      <c r="AI57" s="91"/>
      <c r="AJ57" s="91"/>
      <c r="AK57" s="91"/>
      <c r="AL57" s="91"/>
      <c r="AM57" s="89"/>
      <c r="AN57" s="92"/>
      <c r="AO57" s="93">
        <f t="shared" si="21"/>
        <v>0.16666666666666696</v>
      </c>
      <c r="AP57" s="1"/>
      <c r="AQ57" s="94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x14ac:dyDescent="0.2">
      <c r="A58" s="33" t="str">
        <f>IF($BA$14&lt;&gt;0,"mag","")</f>
        <v/>
      </c>
      <c r="B58" s="100">
        <v>0.35416666666666669</v>
      </c>
      <c r="C58" s="101">
        <v>0.52083333333333337</v>
      </c>
      <c r="D58" s="102"/>
      <c r="E58" s="103"/>
      <c r="F58" s="104" t="str">
        <f t="shared" si="19"/>
        <v>1-2017</v>
      </c>
      <c r="G58" s="83">
        <f>G52</f>
        <v>42741</v>
      </c>
      <c r="H58" s="111">
        <f>IF(($BB$14="CDI"),($AY$14),IF(AND($BB$14="CDD",$AO58&gt;0),(W$3),IF(($AO58&gt;$BA58),(W$3),0)))</f>
        <v>7</v>
      </c>
      <c r="I58" s="112">
        <f>IF(($BB$14="CDI"),($AY$14),IF(AND($BB$14="CDD",$AO58&gt;0),(AZ$14),IF(($AO58&gt;$BA58),(AZ$14),0)))</f>
        <v>7</v>
      </c>
      <c r="J58" s="113">
        <f t="shared" si="22"/>
        <v>0</v>
      </c>
      <c r="K58" s="113"/>
      <c r="L58" s="87">
        <f t="shared" si="20"/>
        <v>0</v>
      </c>
      <c r="M58" s="88"/>
      <c r="N58" s="89"/>
      <c r="O58" s="90"/>
      <c r="P58" s="91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91"/>
      <c r="AD58" s="91"/>
      <c r="AE58" s="91"/>
      <c r="AF58" s="91"/>
      <c r="AG58" s="91"/>
      <c r="AH58" s="91"/>
      <c r="AI58" s="91"/>
      <c r="AJ58" s="91"/>
      <c r="AK58" s="91"/>
      <c r="AL58" s="91"/>
      <c r="AM58" s="89"/>
      <c r="AN58" s="92"/>
      <c r="AO58" s="93">
        <f t="shared" si="21"/>
        <v>0.16666666666666669</v>
      </c>
      <c r="AP58" s="1"/>
      <c r="AQ58" s="94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 x14ac:dyDescent="0.2">
      <c r="A59" s="33" t="str">
        <f>IF($BA$15&lt;&gt;0,"mag","")</f>
        <v/>
      </c>
      <c r="B59" s="100">
        <v>0.35416666666666669</v>
      </c>
      <c r="C59" s="101">
        <v>0.52083333333333337</v>
      </c>
      <c r="D59" s="102"/>
      <c r="E59" s="103"/>
      <c r="F59" s="104" t="str">
        <f t="shared" si="19"/>
        <v>1-2017</v>
      </c>
      <c r="G59" s="83">
        <f>G52</f>
        <v>42741</v>
      </c>
      <c r="H59" s="111">
        <f>IF(($BB$15="CDI"),($AY$15),IF(AND($BB$15="CDD",$AO59&gt;0),(AB$3),IF(($AO59&gt;$BA59),(AB$3),0)))</f>
        <v>8</v>
      </c>
      <c r="I59" s="112">
        <f>IF(($BB$15="CDI"),($AY$15),IF(AND($BB$15="CDD",$AO59&gt;0),(AZ$15),IF(($AO59&gt;$BA59),(AZ$15),0)))</f>
        <v>8</v>
      </c>
      <c r="J59" s="99">
        <f t="shared" si="22"/>
        <v>0</v>
      </c>
      <c r="K59" s="99"/>
      <c r="L59" s="87">
        <f t="shared" si="20"/>
        <v>0</v>
      </c>
      <c r="M59" s="88"/>
      <c r="N59" s="89"/>
      <c r="O59" s="90"/>
      <c r="P59" s="91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91"/>
      <c r="AD59" s="91"/>
      <c r="AE59" s="91"/>
      <c r="AF59" s="91"/>
      <c r="AG59" s="91"/>
      <c r="AH59" s="91"/>
      <c r="AI59" s="91"/>
      <c r="AJ59" s="91"/>
      <c r="AK59" s="91"/>
      <c r="AL59" s="91"/>
      <c r="AM59" s="89"/>
      <c r="AN59" s="92"/>
      <c r="AO59" s="93">
        <f t="shared" si="21"/>
        <v>0.16666666666666669</v>
      </c>
      <c r="AP59" s="1"/>
      <c r="AQ59" s="94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 x14ac:dyDescent="0.2">
      <c r="A60" s="33" t="str">
        <f>IF($BA$16&lt;&gt;0,"mag","")</f>
        <v/>
      </c>
      <c r="B60" s="100">
        <v>0.35416666666666669</v>
      </c>
      <c r="C60" s="101">
        <v>0.52083333333333337</v>
      </c>
      <c r="D60" s="102"/>
      <c r="E60" s="103"/>
      <c r="F60" s="104" t="str">
        <f t="shared" si="19"/>
        <v>1-2017</v>
      </c>
      <c r="G60" s="83">
        <f>G52</f>
        <v>42741</v>
      </c>
      <c r="H60" s="111">
        <f>IF(($BB$16="CDI"),($AY$16),IF(AND($BB$16="CDD",$AO60&gt;0),(AG$3),IF(($AO60&gt;$BA60),(AG$3),0)))</f>
        <v>9</v>
      </c>
      <c r="I60" s="112">
        <f>IF(($BB$16="CDI"),($AY$16),IF(AND($BB$16="CDD",$AO60&gt;0),(AZ$16),IF(($AO60&gt;$BA60),(AZ$16),0)))</f>
        <v>9</v>
      </c>
      <c r="J60" s="99">
        <f t="shared" si="22"/>
        <v>0</v>
      </c>
      <c r="K60" s="99"/>
      <c r="L60" s="87">
        <f t="shared" si="20"/>
        <v>0</v>
      </c>
      <c r="M60" s="88"/>
      <c r="N60" s="89"/>
      <c r="O60" s="90"/>
      <c r="P60" s="91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91"/>
      <c r="AD60" s="91"/>
      <c r="AE60" s="91"/>
      <c r="AF60" s="91"/>
      <c r="AG60" s="91"/>
      <c r="AH60" s="91"/>
      <c r="AI60" s="91"/>
      <c r="AJ60" s="91"/>
      <c r="AK60" s="91"/>
      <c r="AL60" s="91"/>
      <c r="AM60" s="89"/>
      <c r="AN60" s="92"/>
      <c r="AO60" s="93">
        <f t="shared" si="21"/>
        <v>0.16666666666666669</v>
      </c>
      <c r="AP60" s="1"/>
      <c r="AQ60" s="94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 ht="17" thickBot="1" x14ac:dyDescent="0.25">
      <c r="A61" s="33" t="str">
        <f>IF($BA$17&lt;&gt;0,"mag","")</f>
        <v/>
      </c>
      <c r="B61" s="115">
        <v>0.35416666666666669</v>
      </c>
      <c r="C61" s="116">
        <v>0.52083333333333337</v>
      </c>
      <c r="D61" s="117"/>
      <c r="E61" s="118"/>
      <c r="F61" s="119" t="str">
        <f t="shared" si="19"/>
        <v>1-2017</v>
      </c>
      <c r="G61" s="120">
        <f>G52</f>
        <v>42741</v>
      </c>
      <c r="H61" s="111">
        <f>IF(($BB$17="CDI"),($AY$17),IF(AND($BB$17="CDD",$AO61&gt;0),(AL$3),IF(($AO61&gt;$BA61),(AL$3),0)))</f>
        <v>10</v>
      </c>
      <c r="I61" s="112">
        <f>IF(($BB$17="CDI"),($AY$17),IF(AND($BB$17="CDD",$AO61&gt;0),(AZ$17),IF(($AO61&gt;$BA61),(AZ$17),0)))</f>
        <v>10</v>
      </c>
      <c r="J61" s="99">
        <f t="shared" si="22"/>
        <v>0</v>
      </c>
      <c r="K61" s="99"/>
      <c r="L61" s="87">
        <f t="shared" si="20"/>
        <v>0</v>
      </c>
      <c r="M61" s="121"/>
      <c r="N61" s="122"/>
      <c r="O61" s="123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  <c r="AL61" s="124"/>
      <c r="AM61" s="122"/>
      <c r="AN61" s="125"/>
      <c r="AO61" s="93">
        <f t="shared" si="21"/>
        <v>0.16666666666666669</v>
      </c>
      <c r="AP61" s="1"/>
      <c r="AQ61" s="126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 ht="18" thickTop="1" thickBot="1" x14ac:dyDescent="0.25">
      <c r="A62" s="33" t="s">
        <v>11</v>
      </c>
      <c r="B62" s="35" t="s">
        <v>15</v>
      </c>
      <c r="C62" s="36" t="s">
        <v>16</v>
      </c>
      <c r="D62" s="37" t="s">
        <v>15</v>
      </c>
      <c r="E62" s="36" t="s">
        <v>16</v>
      </c>
      <c r="F62" s="127">
        <v>0</v>
      </c>
      <c r="G62" s="28">
        <v>0</v>
      </c>
      <c r="H62" s="128">
        <v>0</v>
      </c>
      <c r="I62" s="129">
        <v>0</v>
      </c>
      <c r="J62" s="129">
        <v>0</v>
      </c>
      <c r="K62" s="143" t="s">
        <v>21</v>
      </c>
      <c r="L62" s="144"/>
      <c r="M62" s="131">
        <v>0.3125</v>
      </c>
      <c r="N62" s="132">
        <v>0.33333333333333331</v>
      </c>
      <c r="O62" s="133">
        <v>0.35416666666666669</v>
      </c>
      <c r="P62" s="134">
        <v>0.375</v>
      </c>
      <c r="Q62" s="135">
        <v>0.39583333333333331</v>
      </c>
      <c r="R62" s="134">
        <v>0.41666666666666669</v>
      </c>
      <c r="S62" s="135">
        <v>0.4375</v>
      </c>
      <c r="T62" s="134">
        <v>0.45833333333333298</v>
      </c>
      <c r="U62" s="135">
        <v>0.47916666666666702</v>
      </c>
      <c r="V62" s="134">
        <v>0.5</v>
      </c>
      <c r="W62" s="135">
        <v>0.52083333333333304</v>
      </c>
      <c r="X62" s="134">
        <v>0.54166666666666696</v>
      </c>
      <c r="Y62" s="135">
        <v>0.5625</v>
      </c>
      <c r="Z62" s="134">
        <v>0.58333333333333304</v>
      </c>
      <c r="AA62" s="135">
        <v>0.60416666666666696</v>
      </c>
      <c r="AB62" s="134">
        <v>0.625</v>
      </c>
      <c r="AC62" s="135">
        <v>0.64583333333333304</v>
      </c>
      <c r="AD62" s="134">
        <v>0.66666666666666696</v>
      </c>
      <c r="AE62" s="135">
        <v>0.6875</v>
      </c>
      <c r="AF62" s="134">
        <v>0.70833333333333404</v>
      </c>
      <c r="AG62" s="135">
        <v>0.72916666666666696</v>
      </c>
      <c r="AH62" s="134">
        <v>0.75</v>
      </c>
      <c r="AI62" s="135">
        <v>0.77083333333333404</v>
      </c>
      <c r="AJ62" s="134">
        <v>0.79166666666666696</v>
      </c>
      <c r="AK62" s="136">
        <v>0.8125</v>
      </c>
      <c r="AL62" s="137">
        <v>0.83333333333333404</v>
      </c>
      <c r="AM62" s="138">
        <v>0.85416666666666696</v>
      </c>
      <c r="AN62" s="139">
        <v>0.875000000000001</v>
      </c>
      <c r="AO62" s="140">
        <f>SUM(AO63:AO72)</f>
        <v>1.8541666666666674</v>
      </c>
      <c r="AP62" s="1"/>
      <c r="AQ62" s="51"/>
      <c r="AR62" s="1"/>
      <c r="AS62" s="52" t="s">
        <v>22</v>
      </c>
      <c r="AT62" s="1"/>
      <c r="AU62" s="1"/>
      <c r="AV62" s="1"/>
      <c r="AW62" s="1"/>
      <c r="AX62" s="1"/>
      <c r="AY62" s="1"/>
      <c r="AZ62" s="1"/>
      <c r="BA62" s="1"/>
      <c r="BB62" s="1"/>
    </row>
    <row r="63" spans="1:54" x14ac:dyDescent="0.2">
      <c r="A63" s="33" t="str">
        <f>IF($BA$8&lt;&gt;0,"mag","")</f>
        <v>mag</v>
      </c>
      <c r="B63" s="54">
        <v>0.35416666666666669</v>
      </c>
      <c r="C63" s="55">
        <v>0.60416666666666663</v>
      </c>
      <c r="D63" s="56"/>
      <c r="E63" s="55"/>
      <c r="F63" s="57" t="str">
        <f t="shared" ref="F63:F72" si="23">INT(MOD(INT((G63-2)/7)+0.6,52+5/28))+1&amp;"-"&amp;YEAR(an)</f>
        <v>1-2017</v>
      </c>
      <c r="G63" s="58">
        <f>G52+1</f>
        <v>42742</v>
      </c>
      <c r="H63" s="59">
        <f>IF(($BB$8="CDI"),($AY$8),IF(AND($BB$8="CDD",$AO63&gt;0),(H$3),IF(($AO63&gt;$BA$8),(H$3),0)))</f>
        <v>1</v>
      </c>
      <c r="I63" s="60">
        <f>IF(($BB$8="CDI"),($AY$8),IF(AND($BB$8="CDD",$AO63&gt;0),(AZ$8),IF(($AO63&gt;$BA$8),(AZ$8),0)))</f>
        <v>1</v>
      </c>
      <c r="J63" s="61">
        <f>IF(AND(I63&lt;&gt;0,AO63=0,K63=""),"REPOS",K63)</f>
        <v>0</v>
      </c>
      <c r="K63" s="61"/>
      <c r="L63" s="62">
        <f t="shared" ref="L63:L83" si="24">IF(K63="",0,K63)</f>
        <v>0</v>
      </c>
      <c r="M63" s="63"/>
      <c r="N63" s="64"/>
      <c r="O63" s="65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4"/>
      <c r="AN63" s="67"/>
      <c r="AO63" s="68">
        <f t="shared" ref="AO63:AO72" si="25">(C63-B63)+(E63-D63)</f>
        <v>0.24999999999999994</v>
      </c>
      <c r="AP63" s="1"/>
      <c r="AQ63" s="69"/>
      <c r="AR63" s="1"/>
      <c r="AS63" s="70"/>
      <c r="AT63" s="71"/>
      <c r="AU63" s="71"/>
      <c r="AV63" s="72"/>
      <c r="AW63" s="73"/>
      <c r="AX63" s="74"/>
      <c r="AY63" s="1"/>
      <c r="AZ63" s="1"/>
      <c r="BA63" s="1"/>
      <c r="BB63" s="1"/>
    </row>
    <row r="64" spans="1:54" x14ac:dyDescent="0.2">
      <c r="A64" s="33" t="str">
        <f>IF($BA$9&lt;&gt;0,"mag","")</f>
        <v>mag</v>
      </c>
      <c r="B64" s="78"/>
      <c r="C64" s="79"/>
      <c r="D64" s="80">
        <v>0.58333333333333337</v>
      </c>
      <c r="E64" s="81">
        <v>0.72916666666666663</v>
      </c>
      <c r="F64" s="82" t="str">
        <f t="shared" si="23"/>
        <v>1-2017</v>
      </c>
      <c r="G64" s="83">
        <f>G63</f>
        <v>42742</v>
      </c>
      <c r="H64" s="84">
        <f>IF(($BB$9="CDI"),($AY$909),IF(AND($BB$9="CDD",$AO64&gt;0),(I$3),IF(($AO64&gt;$BA$9),(I$3),0)))</f>
        <v>2</v>
      </c>
      <c r="I64" s="85">
        <f>IF(($BB$9="CDI"),($AY$9),IF(AND($BB$9="CDD",$AO64&gt;0),(AZ$9),IF(($AO64&gt;$BA$9),(AZ$9),0)))</f>
        <v>2</v>
      </c>
      <c r="J64" s="86">
        <f>IF(AND(I64&lt;&gt;0,AO64=0,K64=""),"REPOS",K64)</f>
        <v>0</v>
      </c>
      <c r="K64" s="86"/>
      <c r="L64" s="87">
        <f t="shared" si="24"/>
        <v>0</v>
      </c>
      <c r="M64" s="88"/>
      <c r="N64" s="89"/>
      <c r="O64" s="90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1"/>
      <c r="AD64" s="91"/>
      <c r="AE64" s="91"/>
      <c r="AF64" s="91"/>
      <c r="AG64" s="91"/>
      <c r="AH64" s="91"/>
      <c r="AI64" s="91"/>
      <c r="AJ64" s="91"/>
      <c r="AK64" s="91"/>
      <c r="AL64" s="91"/>
      <c r="AM64" s="89"/>
      <c r="AN64" s="92"/>
      <c r="AO64" s="93">
        <f t="shared" si="25"/>
        <v>0.14583333333333326</v>
      </c>
      <c r="AP64" s="1"/>
      <c r="AQ64" s="94"/>
      <c r="AR64" s="1"/>
      <c r="AS64" s="95"/>
      <c r="AT64" s="96"/>
      <c r="AU64" s="96"/>
      <c r="AV64" s="74"/>
      <c r="AW64" s="97"/>
      <c r="AX64" s="74"/>
      <c r="AY64" s="1"/>
      <c r="AZ64" s="1"/>
      <c r="BA64" s="1"/>
      <c r="BB64" s="1"/>
    </row>
    <row r="65" spans="1:54" x14ac:dyDescent="0.2">
      <c r="A65" s="33" t="str">
        <f>IF($BA$10&lt;&gt;0,"mag","")</f>
        <v>mag</v>
      </c>
      <c r="B65" s="98"/>
      <c r="C65" s="79"/>
      <c r="D65" s="80">
        <v>0.5</v>
      </c>
      <c r="E65" s="81">
        <v>0.75</v>
      </c>
      <c r="F65" s="82" t="str">
        <f t="shared" si="23"/>
        <v>1-2017</v>
      </c>
      <c r="G65" s="83">
        <f>G63</f>
        <v>42742</v>
      </c>
      <c r="H65" s="84">
        <f>IF(($BB$10="CDI"),($AY$10),IF(AND($BB$10="CDD",$AO65&gt;0),(J$3),IF(($AO65&gt;$BA$10),(J$3),0)))</f>
        <v>3</v>
      </c>
      <c r="I65" s="85">
        <f>IF(($BB$8="CDI"),($AY$8),IF(AND($BB$8="CDD",$AO65&gt;0),(AZ$10),IF(($AO65&gt;$BA65),(AZ$10),0)))</f>
        <v>3</v>
      </c>
      <c r="J65" s="86">
        <f>IF(AND(I65&lt;&gt;0,AO65=0,K65=""),"REPOS",K65)</f>
        <v>0</v>
      </c>
      <c r="K65" s="99"/>
      <c r="L65" s="87">
        <f t="shared" si="24"/>
        <v>0</v>
      </c>
      <c r="M65" s="88"/>
      <c r="N65" s="89"/>
      <c r="O65" s="90"/>
      <c r="P65" s="91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91"/>
      <c r="AD65" s="91"/>
      <c r="AE65" s="91"/>
      <c r="AF65" s="91"/>
      <c r="AG65" s="91"/>
      <c r="AH65" s="91"/>
      <c r="AI65" s="91"/>
      <c r="AJ65" s="91"/>
      <c r="AK65" s="91"/>
      <c r="AL65" s="91"/>
      <c r="AM65" s="89"/>
      <c r="AN65" s="92"/>
      <c r="AO65" s="93">
        <f t="shared" si="25"/>
        <v>0.25</v>
      </c>
      <c r="AP65" s="1"/>
      <c r="AQ65" s="94"/>
      <c r="AR65" s="1"/>
      <c r="AS65" s="95"/>
      <c r="AT65" s="96"/>
      <c r="AU65" s="96"/>
      <c r="AV65" s="74"/>
      <c r="AW65" s="97"/>
      <c r="AX65" s="74"/>
      <c r="AY65" s="1"/>
      <c r="AZ65" s="1"/>
      <c r="BA65" s="1"/>
      <c r="BB65" s="1"/>
    </row>
    <row r="66" spans="1:54" x14ac:dyDescent="0.2">
      <c r="A66" s="33" t="str">
        <f>IF($BA$11&lt;&gt;0,"mag","")</f>
        <v>mag</v>
      </c>
      <c r="B66" s="100">
        <v>0.35416666666666669</v>
      </c>
      <c r="C66" s="101">
        <v>0.52083333333333337</v>
      </c>
      <c r="D66" s="102"/>
      <c r="E66" s="103"/>
      <c r="F66" s="104" t="str">
        <f t="shared" si="23"/>
        <v>1-2017</v>
      </c>
      <c r="G66" s="83">
        <f>G63</f>
        <v>42742</v>
      </c>
      <c r="H66" s="84">
        <f>IF(($BB$11="CDI"),($AY$11),IF(AND($BB$11="CDD",$AO66&gt;0),(K$3),IF(($AO66&gt;$BA$11),(K$3),0)))</f>
        <v>4</v>
      </c>
      <c r="I66" s="85">
        <f>IF(($BB$11="CDI"),($AY$11),IF(AND($BB$11="CDD",$AO66&gt;0),(AZ$11),IF(($AO66&gt;$BA66),(AZ$11),0)))</f>
        <v>4</v>
      </c>
      <c r="J66" s="86">
        <f>IF(AND(I66&lt;&gt;0,AO66=0,K66=""),"REPOS",K66)</f>
        <v>0</v>
      </c>
      <c r="K66" s="86"/>
      <c r="L66" s="87">
        <f t="shared" si="24"/>
        <v>0</v>
      </c>
      <c r="M66" s="88"/>
      <c r="N66" s="89"/>
      <c r="O66" s="90"/>
      <c r="P66" s="91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91"/>
      <c r="AD66" s="91"/>
      <c r="AE66" s="91"/>
      <c r="AF66" s="91"/>
      <c r="AG66" s="91"/>
      <c r="AH66" s="91"/>
      <c r="AI66" s="91"/>
      <c r="AJ66" s="91"/>
      <c r="AK66" s="91"/>
      <c r="AL66" s="91"/>
      <c r="AM66" s="89"/>
      <c r="AN66" s="92"/>
      <c r="AO66" s="93">
        <f t="shared" si="25"/>
        <v>0.16666666666666669</v>
      </c>
      <c r="AP66" s="1"/>
      <c r="AQ66" s="94"/>
      <c r="AR66" s="1"/>
      <c r="AS66" s="95"/>
      <c r="AT66" s="96"/>
      <c r="AU66" s="96"/>
      <c r="AV66" s="74"/>
      <c r="AW66" s="97"/>
      <c r="AX66" s="74"/>
      <c r="AY66" s="1"/>
      <c r="AZ66" s="1"/>
      <c r="BA66" s="1"/>
      <c r="BB66" s="1"/>
    </row>
    <row r="67" spans="1:54" ht="17" thickBot="1" x14ac:dyDescent="0.25">
      <c r="A67" s="33" t="str">
        <f>IF($BA$12&lt;&gt;0,"mag","")</f>
        <v>mag</v>
      </c>
      <c r="B67" s="98"/>
      <c r="C67" s="79"/>
      <c r="D67" s="80">
        <v>0.54166666666666663</v>
      </c>
      <c r="E67" s="81">
        <v>0.75</v>
      </c>
      <c r="F67" s="82" t="str">
        <f t="shared" si="23"/>
        <v>1-2017</v>
      </c>
      <c r="G67" s="83">
        <f>G63</f>
        <v>42742</v>
      </c>
      <c r="H67" s="84">
        <f>IF(($BB$12="CDI"),($AY$12),IF(AND($BB$12="CDD",$AO67&gt;0),(M$3),IF(($AO67&gt;$BA67),(M$3),0)))</f>
        <v>5</v>
      </c>
      <c r="I67" s="85">
        <f>IF(($BB$12="CDI"),($AY$12),IF(AND($BB$12="CDD",$AO67&gt;0),(AZ$12),IF(($AO67&gt;$BA67),(AZ$12),0)))</f>
        <v>5</v>
      </c>
      <c r="J67" s="99">
        <f t="shared" ref="J67:J72" si="26">IF(AND(I67&lt;&gt;0,AO67=0,K67=""),"REPOS",K67)</f>
        <v>0</v>
      </c>
      <c r="K67" s="99"/>
      <c r="L67" s="87">
        <f t="shared" si="24"/>
        <v>0</v>
      </c>
      <c r="M67" s="88"/>
      <c r="N67" s="89"/>
      <c r="O67" s="90"/>
      <c r="P67" s="91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89"/>
      <c r="AN67" s="92"/>
      <c r="AO67" s="93">
        <f t="shared" si="25"/>
        <v>0.20833333333333337</v>
      </c>
      <c r="AP67" s="1"/>
      <c r="AQ67" s="94"/>
      <c r="AR67" s="1"/>
      <c r="AS67" s="107"/>
      <c r="AT67" s="108"/>
      <c r="AU67" s="108"/>
      <c r="AV67" s="109"/>
      <c r="AW67" s="110"/>
      <c r="AX67" s="74"/>
      <c r="AY67" s="1"/>
      <c r="AZ67" s="1"/>
      <c r="BA67" s="1"/>
      <c r="BB67" s="1"/>
    </row>
    <row r="68" spans="1:54" ht="17" thickTop="1" x14ac:dyDescent="0.2">
      <c r="A68" s="33" t="str">
        <f>IF($BA$13&lt;&gt;0,"mag","")</f>
        <v/>
      </c>
      <c r="B68" s="98"/>
      <c r="C68" s="79"/>
      <c r="D68" s="80">
        <v>0.58333333333333304</v>
      </c>
      <c r="E68" s="81">
        <v>0.75</v>
      </c>
      <c r="F68" s="82" t="str">
        <f t="shared" si="23"/>
        <v>1-2017</v>
      </c>
      <c r="G68" s="83">
        <f>G63</f>
        <v>42742</v>
      </c>
      <c r="H68" s="111">
        <f>IF(($BB$13="CDI"),($AY$13),IF(AND($BB$13="CDD",$AO68&gt;0),(R$3),IF(($AO68&gt;$BA68),(R$3),0)))</f>
        <v>6</v>
      </c>
      <c r="I68" s="112">
        <f>IF(($BB$13="CDI"),($AY$13),IF(AND($BB$13="CDD",$AO68&gt;0),(AZ$13),IF(($AO68&gt;$BA68),(AZ$13),0)))</f>
        <v>6</v>
      </c>
      <c r="J68" s="86">
        <f t="shared" si="26"/>
        <v>0</v>
      </c>
      <c r="K68" s="86"/>
      <c r="L68" s="87">
        <f t="shared" si="24"/>
        <v>0</v>
      </c>
      <c r="M68" s="88"/>
      <c r="N68" s="89"/>
      <c r="O68" s="90"/>
      <c r="P68" s="91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91"/>
      <c r="AD68" s="91"/>
      <c r="AE68" s="91"/>
      <c r="AF68" s="91"/>
      <c r="AG68" s="91"/>
      <c r="AH68" s="91"/>
      <c r="AI68" s="91"/>
      <c r="AJ68" s="91"/>
      <c r="AK68" s="91"/>
      <c r="AL68" s="91"/>
      <c r="AM68" s="89"/>
      <c r="AN68" s="92"/>
      <c r="AO68" s="93">
        <f t="shared" si="25"/>
        <v>0.16666666666666696</v>
      </c>
      <c r="AP68" s="1"/>
      <c r="AQ68" s="94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 x14ac:dyDescent="0.2">
      <c r="A69" s="33" t="str">
        <f>IF($BA$14&lt;&gt;0,"mag","")</f>
        <v/>
      </c>
      <c r="B69" s="100">
        <v>0.35416666666666669</v>
      </c>
      <c r="C69" s="101">
        <v>0.52083333333333337</v>
      </c>
      <c r="D69" s="102"/>
      <c r="E69" s="103"/>
      <c r="F69" s="104" t="str">
        <f t="shared" si="23"/>
        <v>1-2017</v>
      </c>
      <c r="G69" s="83">
        <f>G63</f>
        <v>42742</v>
      </c>
      <c r="H69" s="111">
        <f>IF(($BB$14="CDI"),($AY$14),IF(AND($BB$14="CDD",$AO69&gt;0),(W$3),IF(($AO69&gt;$BA69),(W$3),0)))</f>
        <v>7</v>
      </c>
      <c r="I69" s="112">
        <f>IF(($BB$14="CDI"),($AY$14),IF(AND($BB$14="CDD",$AO69&gt;0),(AZ$14),IF(($AO69&gt;$BA69),(AZ$14),0)))</f>
        <v>7</v>
      </c>
      <c r="J69" s="113">
        <f t="shared" si="26"/>
        <v>0</v>
      </c>
      <c r="K69" s="113"/>
      <c r="L69" s="87">
        <f t="shared" si="24"/>
        <v>0</v>
      </c>
      <c r="M69" s="88"/>
      <c r="N69" s="89"/>
      <c r="O69" s="90"/>
      <c r="P69" s="91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91"/>
      <c r="AD69" s="91"/>
      <c r="AE69" s="91"/>
      <c r="AF69" s="91"/>
      <c r="AG69" s="91"/>
      <c r="AH69" s="91"/>
      <c r="AI69" s="91"/>
      <c r="AJ69" s="91"/>
      <c r="AK69" s="91"/>
      <c r="AL69" s="91"/>
      <c r="AM69" s="89"/>
      <c r="AN69" s="92"/>
      <c r="AO69" s="93">
        <f t="shared" si="25"/>
        <v>0.16666666666666669</v>
      </c>
      <c r="AP69" s="1"/>
      <c r="AQ69" s="94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 x14ac:dyDescent="0.2">
      <c r="A70" s="33" t="str">
        <f>IF($BA$15&lt;&gt;0,"mag","")</f>
        <v/>
      </c>
      <c r="B70" s="100">
        <v>0.35416666666666669</v>
      </c>
      <c r="C70" s="101">
        <v>0.52083333333333337</v>
      </c>
      <c r="D70" s="102"/>
      <c r="E70" s="103"/>
      <c r="F70" s="104" t="str">
        <f t="shared" si="23"/>
        <v>1-2017</v>
      </c>
      <c r="G70" s="83">
        <f>G63</f>
        <v>42742</v>
      </c>
      <c r="H70" s="111">
        <f>IF(($BB$15="CDI"),($AY$15),IF(AND($BB$15="CDD",$AO70&gt;0),(AB$3),IF(($AO70&gt;$BA70),(AB$3),0)))</f>
        <v>8</v>
      </c>
      <c r="I70" s="112">
        <f>IF(($BB$15="CDI"),($AY$15),IF(AND($BB$15="CDD",$AO70&gt;0),(AZ$15),IF(($AO70&gt;$BA70),(AZ$15),0)))</f>
        <v>8</v>
      </c>
      <c r="J70" s="99">
        <f t="shared" si="26"/>
        <v>0</v>
      </c>
      <c r="K70" s="99"/>
      <c r="L70" s="87">
        <f t="shared" si="24"/>
        <v>0</v>
      </c>
      <c r="M70" s="88"/>
      <c r="N70" s="89"/>
      <c r="O70" s="90"/>
      <c r="P70" s="91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91"/>
      <c r="AD70" s="91"/>
      <c r="AE70" s="91"/>
      <c r="AF70" s="91"/>
      <c r="AG70" s="91"/>
      <c r="AH70" s="91"/>
      <c r="AI70" s="91"/>
      <c r="AJ70" s="91"/>
      <c r="AK70" s="91"/>
      <c r="AL70" s="91"/>
      <c r="AM70" s="89"/>
      <c r="AN70" s="92"/>
      <c r="AO70" s="93">
        <f t="shared" si="25"/>
        <v>0.16666666666666669</v>
      </c>
      <c r="AP70" s="1"/>
      <c r="AQ70" s="94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 x14ac:dyDescent="0.2">
      <c r="A71" s="33" t="str">
        <f>IF($BA$16&lt;&gt;0,"mag","")</f>
        <v/>
      </c>
      <c r="B71" s="100">
        <v>0.35416666666666669</v>
      </c>
      <c r="C71" s="101">
        <v>0.52083333333333337</v>
      </c>
      <c r="D71" s="102"/>
      <c r="E71" s="103"/>
      <c r="F71" s="104" t="str">
        <f t="shared" si="23"/>
        <v>1-2017</v>
      </c>
      <c r="G71" s="83">
        <f>G63</f>
        <v>42742</v>
      </c>
      <c r="H71" s="111">
        <f>IF(($BB$16="CDI"),($AY$16),IF(AND($BB$16="CDD",$AO71&gt;0),(AG$3),IF(($AO71&gt;$BA71),(AG$3),0)))</f>
        <v>9</v>
      </c>
      <c r="I71" s="112">
        <f>IF(($BB$16="CDI"),($AY$16),IF(AND($BB$16="CDD",$AO71&gt;0),(AZ$16),IF(($AO71&gt;$BA71),(AZ$16),0)))</f>
        <v>9</v>
      </c>
      <c r="J71" s="99">
        <f t="shared" si="26"/>
        <v>0</v>
      </c>
      <c r="K71" s="99"/>
      <c r="L71" s="87">
        <f t="shared" si="24"/>
        <v>0</v>
      </c>
      <c r="M71" s="88"/>
      <c r="N71" s="89"/>
      <c r="O71" s="90"/>
      <c r="P71" s="91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1"/>
      <c r="AK71" s="91"/>
      <c r="AL71" s="91"/>
      <c r="AM71" s="89"/>
      <c r="AN71" s="92"/>
      <c r="AO71" s="93">
        <f t="shared" si="25"/>
        <v>0.16666666666666669</v>
      </c>
      <c r="AP71" s="1"/>
      <c r="AQ71" s="94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 ht="17" thickBot="1" x14ac:dyDescent="0.25">
      <c r="A72" s="33" t="str">
        <f>IF($BA$17&lt;&gt;0,"mag","")</f>
        <v/>
      </c>
      <c r="B72" s="115">
        <v>0.35416666666666669</v>
      </c>
      <c r="C72" s="116">
        <v>0.52083333333333337</v>
      </c>
      <c r="D72" s="117"/>
      <c r="E72" s="118"/>
      <c r="F72" s="119" t="str">
        <f t="shared" si="23"/>
        <v>1-2017</v>
      </c>
      <c r="G72" s="120">
        <f>G63</f>
        <v>42742</v>
      </c>
      <c r="H72" s="111">
        <f>IF(($BB$17="CDI"),($AY$17),IF(AND($BB$17="CDD",$AO72&gt;0),(AL$3),IF(($AO72&gt;$BA72),(AL$3),0)))</f>
        <v>10</v>
      </c>
      <c r="I72" s="112">
        <f>IF(($BB$17="CDI"),($AY$17),IF(AND($BB$17="CDD",$AO72&gt;0),(AZ$17),IF(($AO72&gt;$BA72),(AZ$17),0)))</f>
        <v>10</v>
      </c>
      <c r="J72" s="99">
        <f t="shared" si="26"/>
        <v>0</v>
      </c>
      <c r="K72" s="99"/>
      <c r="L72" s="87">
        <f t="shared" si="24"/>
        <v>0</v>
      </c>
      <c r="M72" s="121"/>
      <c r="N72" s="122"/>
      <c r="O72" s="123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  <c r="AL72" s="124"/>
      <c r="AM72" s="122"/>
      <c r="AN72" s="125"/>
      <c r="AO72" s="93">
        <f t="shared" si="25"/>
        <v>0.16666666666666669</v>
      </c>
      <c r="AP72" s="1"/>
      <c r="AQ72" s="126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 ht="18" thickTop="1" thickBot="1" x14ac:dyDescent="0.25">
      <c r="A73" s="33" t="s">
        <v>11</v>
      </c>
      <c r="B73" s="35" t="s">
        <v>15</v>
      </c>
      <c r="C73" s="36" t="s">
        <v>16</v>
      </c>
      <c r="D73" s="37" t="s">
        <v>15</v>
      </c>
      <c r="E73" s="36" t="s">
        <v>16</v>
      </c>
      <c r="F73" s="127">
        <v>0</v>
      </c>
      <c r="G73" s="28">
        <v>0</v>
      </c>
      <c r="H73" s="128">
        <v>0</v>
      </c>
      <c r="I73" s="129">
        <v>0</v>
      </c>
      <c r="J73" s="129">
        <v>0</v>
      </c>
      <c r="K73" s="129" t="s">
        <v>21</v>
      </c>
      <c r="L73" s="130"/>
      <c r="M73" s="131">
        <v>0.3125</v>
      </c>
      <c r="N73" s="132">
        <v>0.33333333333333331</v>
      </c>
      <c r="O73" s="133">
        <v>0.35416666666666669</v>
      </c>
      <c r="P73" s="134">
        <v>0.375</v>
      </c>
      <c r="Q73" s="135">
        <v>0.39583333333333331</v>
      </c>
      <c r="R73" s="134">
        <v>0.41666666666666669</v>
      </c>
      <c r="S73" s="135">
        <v>0.4375</v>
      </c>
      <c r="T73" s="134">
        <v>0.45833333333333298</v>
      </c>
      <c r="U73" s="135">
        <v>0.47916666666666702</v>
      </c>
      <c r="V73" s="134">
        <v>0.5</v>
      </c>
      <c r="W73" s="135">
        <v>0.52083333333333304</v>
      </c>
      <c r="X73" s="134">
        <v>0.54166666666666696</v>
      </c>
      <c r="Y73" s="135">
        <v>0.5625</v>
      </c>
      <c r="Z73" s="134">
        <v>0.58333333333333304</v>
      </c>
      <c r="AA73" s="135">
        <v>0.60416666666666696</v>
      </c>
      <c r="AB73" s="134">
        <v>0.625</v>
      </c>
      <c r="AC73" s="135">
        <v>0.64583333333333304</v>
      </c>
      <c r="AD73" s="134">
        <v>0.66666666666666696</v>
      </c>
      <c r="AE73" s="135">
        <v>0.6875</v>
      </c>
      <c r="AF73" s="134">
        <v>0.70833333333333404</v>
      </c>
      <c r="AG73" s="135">
        <v>0.72916666666666696</v>
      </c>
      <c r="AH73" s="134">
        <v>0.75</v>
      </c>
      <c r="AI73" s="135">
        <v>0.77083333333333404</v>
      </c>
      <c r="AJ73" s="134">
        <v>0.79166666666666696</v>
      </c>
      <c r="AK73" s="136">
        <v>0.8125</v>
      </c>
      <c r="AL73" s="137">
        <v>0.83333333333333404</v>
      </c>
      <c r="AM73" s="138">
        <v>0.85416666666666696</v>
      </c>
      <c r="AN73" s="139">
        <v>0.875000000000001</v>
      </c>
      <c r="AO73" s="140">
        <f>SUM(AO74:AO83)</f>
        <v>2.0625000000000004</v>
      </c>
      <c r="AP73" s="1"/>
      <c r="AQ73" s="51"/>
      <c r="AR73" s="1"/>
      <c r="AS73" s="52" t="s">
        <v>22</v>
      </c>
      <c r="AT73" s="1"/>
      <c r="AU73" s="1"/>
      <c r="AV73" s="1"/>
      <c r="AW73" s="1"/>
      <c r="AX73" s="1"/>
      <c r="AY73" s="1"/>
      <c r="AZ73" s="1"/>
      <c r="BA73" s="1"/>
      <c r="BB73" s="1"/>
    </row>
    <row r="74" spans="1:54" x14ac:dyDescent="0.2">
      <c r="A74" s="33" t="str">
        <f>IF($BA$8&lt;&gt;0,"mag","")</f>
        <v>mag</v>
      </c>
      <c r="B74" s="54">
        <v>0.35416666666666669</v>
      </c>
      <c r="C74" s="55">
        <v>0.60416666666666663</v>
      </c>
      <c r="D74" s="56"/>
      <c r="E74" s="55"/>
      <c r="F74" s="57" t="str">
        <f t="shared" ref="F74:F83" si="27">INT(MOD(INT((G74-2)/7)+0.6,52+5/28))+1&amp;"-"&amp;YEAR(an)</f>
        <v>1-2017</v>
      </c>
      <c r="G74" s="58">
        <f>G63+1</f>
        <v>42743</v>
      </c>
      <c r="H74" s="59">
        <f>IF(($BB$8="CDI"),($AY$8),IF(AND($BB$8="CDD",$AO74&gt;0),(H$3),IF(($AO74&gt;$BA$8),(H$3),0)))</f>
        <v>1</v>
      </c>
      <c r="I74" s="60">
        <f>IF(($BB$8="CDI"),($AY$8),IF(AND($BB$8="CDD",$AO74&gt;0),(AZ$8),IF(($AO74&gt;$BA$8),(AZ$8),0)))</f>
        <v>1</v>
      </c>
      <c r="J74" s="61">
        <f>IF(AND(I74&lt;&gt;0,AO74=0,K74=""),"REPOS",K74)</f>
        <v>0</v>
      </c>
      <c r="K74" s="61"/>
      <c r="L74" s="62">
        <f t="shared" si="24"/>
        <v>0</v>
      </c>
      <c r="M74" s="63"/>
      <c r="N74" s="64"/>
      <c r="O74" s="65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4"/>
      <c r="AN74" s="67"/>
      <c r="AO74" s="68">
        <f t="shared" ref="AO74:AO83" si="28">(C74-B74)+(E74-D74)</f>
        <v>0.24999999999999994</v>
      </c>
      <c r="AP74" s="1"/>
      <c r="AQ74" s="69"/>
      <c r="AR74" s="1"/>
      <c r="AS74" s="70"/>
      <c r="AT74" s="71"/>
      <c r="AU74" s="71"/>
      <c r="AV74" s="72"/>
      <c r="AW74" s="73"/>
      <c r="AX74" s="74"/>
      <c r="AY74" s="1"/>
      <c r="AZ74" s="1"/>
      <c r="BA74" s="1"/>
      <c r="BB74" s="1"/>
    </row>
    <row r="75" spans="1:54" x14ac:dyDescent="0.2">
      <c r="A75" s="33" t="str">
        <f>IF($BA$9&lt;&gt;0,"mag","")</f>
        <v>mag</v>
      </c>
      <c r="B75" s="78"/>
      <c r="C75" s="79"/>
      <c r="D75" s="80">
        <v>0.58333333333333337</v>
      </c>
      <c r="E75" s="81">
        <v>0.72916666666666663</v>
      </c>
      <c r="F75" s="82" t="str">
        <f t="shared" si="27"/>
        <v>1-2017</v>
      </c>
      <c r="G75" s="83">
        <f>G74</f>
        <v>42743</v>
      </c>
      <c r="H75" s="84">
        <f>IF(($BB$9="CDI"),($AY$909),IF(AND($BB$9="CDD",$AO75&gt;0),(I$3),IF(($AO75&gt;$BA$9),(I$3),0)))</f>
        <v>2</v>
      </c>
      <c r="I75" s="85">
        <f>IF(($BB$9="CDI"),($AY$9),IF(AND($BB$9="CDD",$AO75&gt;0),(AZ$9),IF(($AO75&gt;$BA$9),(AZ$9),0)))</f>
        <v>2</v>
      </c>
      <c r="J75" s="86">
        <f>IF(AND(I75&lt;&gt;0,AO75=0,K75=""),"REPOS",K75)</f>
        <v>0</v>
      </c>
      <c r="K75" s="86"/>
      <c r="L75" s="87">
        <f t="shared" si="24"/>
        <v>0</v>
      </c>
      <c r="M75" s="88"/>
      <c r="N75" s="89"/>
      <c r="O75" s="90"/>
      <c r="P75" s="91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91"/>
      <c r="AD75" s="91"/>
      <c r="AE75" s="91"/>
      <c r="AF75" s="91"/>
      <c r="AG75" s="91"/>
      <c r="AH75" s="91"/>
      <c r="AI75" s="91"/>
      <c r="AJ75" s="91"/>
      <c r="AK75" s="91"/>
      <c r="AL75" s="91"/>
      <c r="AM75" s="89"/>
      <c r="AN75" s="92"/>
      <c r="AO75" s="93">
        <f t="shared" si="28"/>
        <v>0.14583333333333326</v>
      </c>
      <c r="AP75" s="1"/>
      <c r="AQ75" s="94"/>
      <c r="AR75" s="1"/>
      <c r="AS75" s="95"/>
      <c r="AT75" s="96"/>
      <c r="AU75" s="96"/>
      <c r="AV75" s="74"/>
      <c r="AW75" s="97"/>
      <c r="AX75" s="74"/>
      <c r="AY75" s="1"/>
      <c r="AZ75" s="1"/>
      <c r="BA75" s="1"/>
      <c r="BB75" s="1"/>
    </row>
    <row r="76" spans="1:54" x14ac:dyDescent="0.2">
      <c r="A76" s="33" t="str">
        <f>IF($BA$10&lt;&gt;0,"mag","")</f>
        <v>mag</v>
      </c>
      <c r="B76" s="98"/>
      <c r="C76" s="79"/>
      <c r="D76" s="80">
        <v>0.5</v>
      </c>
      <c r="E76" s="81">
        <v>0.75</v>
      </c>
      <c r="F76" s="82" t="str">
        <f t="shared" si="27"/>
        <v>1-2017</v>
      </c>
      <c r="G76" s="83">
        <f>G74</f>
        <v>42743</v>
      </c>
      <c r="H76" s="84">
        <f>IF(($BB$10="CDI"),($AY$10),IF(AND($BB$10="CDD",$AO76&gt;0),(J$3),IF(($AO76&gt;$BA$10),(J$3),0)))</f>
        <v>3</v>
      </c>
      <c r="I76" s="85">
        <f>IF(($BB$8="CDI"),($AY$8),IF(AND($BB$8="CDD",$AO76&gt;0),(AZ$10),IF(($AO76&gt;$BA76),(AZ$10),0)))</f>
        <v>3</v>
      </c>
      <c r="J76" s="86">
        <f>IF(AND(I76&lt;&gt;0,AO76=0,K76=""),"REPOS",K76)</f>
        <v>0</v>
      </c>
      <c r="K76" s="99"/>
      <c r="L76" s="87">
        <f t="shared" si="24"/>
        <v>0</v>
      </c>
      <c r="M76" s="88"/>
      <c r="N76" s="89"/>
      <c r="O76" s="90"/>
      <c r="P76" s="91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91"/>
      <c r="AD76" s="91"/>
      <c r="AE76" s="91"/>
      <c r="AF76" s="91"/>
      <c r="AG76" s="91"/>
      <c r="AH76" s="91"/>
      <c r="AI76" s="91"/>
      <c r="AJ76" s="91"/>
      <c r="AK76" s="91"/>
      <c r="AL76" s="91"/>
      <c r="AM76" s="89"/>
      <c r="AN76" s="92"/>
      <c r="AO76" s="93">
        <f t="shared" si="28"/>
        <v>0.25</v>
      </c>
      <c r="AP76" s="1"/>
      <c r="AQ76" s="94"/>
      <c r="AR76" s="1"/>
      <c r="AS76" s="95"/>
      <c r="AT76" s="96"/>
      <c r="AU76" s="96"/>
      <c r="AV76" s="74"/>
      <c r="AW76" s="97"/>
      <c r="AX76" s="74"/>
      <c r="AY76" s="1"/>
      <c r="AZ76" s="1"/>
      <c r="BA76" s="1"/>
      <c r="BB76" s="1"/>
    </row>
    <row r="77" spans="1:54" x14ac:dyDescent="0.2">
      <c r="A77" s="33" t="str">
        <f>IF($BA$11&lt;&gt;0,"mag","")</f>
        <v>mag</v>
      </c>
      <c r="B77" s="100">
        <v>0.35416666666666669</v>
      </c>
      <c r="C77" s="101">
        <v>0.52083333333333337</v>
      </c>
      <c r="D77" s="102"/>
      <c r="E77" s="103"/>
      <c r="F77" s="104" t="str">
        <f t="shared" si="27"/>
        <v>1-2017</v>
      </c>
      <c r="G77" s="83">
        <f>G74</f>
        <v>42743</v>
      </c>
      <c r="H77" s="84">
        <f>IF(($BB$11="CDI"),($AY$11),IF(AND($BB$11="CDD",$AO77&gt;0),(K$3),IF(($AO77&gt;$BA$11),(K$3),0)))</f>
        <v>4</v>
      </c>
      <c r="I77" s="85">
        <f>IF(($BB$11="CDI"),($AY$11),IF(AND($BB$11="CDD",$AO77&gt;0),(AZ$11),IF(($AO77&gt;$BA77),(AZ$11),0)))</f>
        <v>4</v>
      </c>
      <c r="J77" s="86">
        <f>IF(AND(I77&lt;&gt;0,AO77=0,K77=""),"REPOS",K77)</f>
        <v>0</v>
      </c>
      <c r="K77" s="86"/>
      <c r="L77" s="87">
        <f t="shared" si="24"/>
        <v>0</v>
      </c>
      <c r="M77" s="88"/>
      <c r="N77" s="89"/>
      <c r="O77" s="90"/>
      <c r="P77" s="91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91"/>
      <c r="AD77" s="91"/>
      <c r="AE77" s="91"/>
      <c r="AF77" s="91"/>
      <c r="AG77" s="91"/>
      <c r="AH77" s="91"/>
      <c r="AI77" s="91"/>
      <c r="AJ77" s="91"/>
      <c r="AK77" s="91"/>
      <c r="AL77" s="91"/>
      <c r="AM77" s="89"/>
      <c r="AN77" s="92"/>
      <c r="AO77" s="93">
        <f t="shared" si="28"/>
        <v>0.16666666666666669</v>
      </c>
      <c r="AP77" s="1"/>
      <c r="AQ77" s="94"/>
      <c r="AR77" s="1"/>
      <c r="AS77" s="95"/>
      <c r="AT77" s="96"/>
      <c r="AU77" s="96"/>
      <c r="AV77" s="74"/>
      <c r="AW77" s="97"/>
      <c r="AX77" s="74"/>
      <c r="AY77" s="1"/>
      <c r="AZ77" s="1"/>
      <c r="BA77" s="1"/>
      <c r="BB77" s="1"/>
    </row>
    <row r="78" spans="1:54" ht="17" thickBot="1" x14ac:dyDescent="0.25">
      <c r="A78" s="33" t="str">
        <f>IF($BA$12&lt;&gt;0,"mag","")</f>
        <v>mag</v>
      </c>
      <c r="B78" s="98"/>
      <c r="C78" s="79"/>
      <c r="D78" s="80">
        <v>0.54166666666666663</v>
      </c>
      <c r="E78" s="81">
        <v>0.75</v>
      </c>
      <c r="F78" s="82" t="str">
        <f t="shared" si="27"/>
        <v>1-2017</v>
      </c>
      <c r="G78" s="83">
        <f>G74</f>
        <v>42743</v>
      </c>
      <c r="H78" s="84">
        <f>IF(($BB$12="CDI"),($AY$12),IF(AND($BB$12="CDD",$AO78&gt;0),(M$3),IF(($AO78&gt;$BA78),(M$3),0)))</f>
        <v>5</v>
      </c>
      <c r="I78" s="85">
        <f>IF(($BB$12="CDI"),($AY$12),IF(AND($BB$12="CDD",$AO78&gt;0),(AZ$12),IF(($AO78&gt;$BA78),(AZ$12),0)))</f>
        <v>5</v>
      </c>
      <c r="J78" s="99">
        <f t="shared" ref="J78:J83" si="29">IF(AND(I78&lt;&gt;0,AO78=0,K78=""),"REPOS",K78)</f>
        <v>0</v>
      </c>
      <c r="K78" s="99"/>
      <c r="L78" s="87">
        <f t="shared" si="24"/>
        <v>0</v>
      </c>
      <c r="M78" s="88"/>
      <c r="N78" s="89"/>
      <c r="O78" s="90"/>
      <c r="P78" s="91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91"/>
      <c r="AD78" s="91"/>
      <c r="AE78" s="91"/>
      <c r="AF78" s="91"/>
      <c r="AG78" s="91"/>
      <c r="AH78" s="91"/>
      <c r="AI78" s="91"/>
      <c r="AJ78" s="91"/>
      <c r="AK78" s="91"/>
      <c r="AL78" s="91"/>
      <c r="AM78" s="89"/>
      <c r="AN78" s="92"/>
      <c r="AO78" s="93">
        <f t="shared" si="28"/>
        <v>0.20833333333333337</v>
      </c>
      <c r="AP78" s="1"/>
      <c r="AQ78" s="94"/>
      <c r="AR78" s="1"/>
      <c r="AS78" s="107"/>
      <c r="AT78" s="108"/>
      <c r="AU78" s="108"/>
      <c r="AV78" s="109"/>
      <c r="AW78" s="110"/>
      <c r="AX78" s="74"/>
      <c r="AY78" s="1"/>
      <c r="AZ78" s="1"/>
      <c r="BA78" s="1"/>
      <c r="BB78" s="1"/>
    </row>
    <row r="79" spans="1:54" ht="17" thickTop="1" x14ac:dyDescent="0.2">
      <c r="A79" s="33" t="str">
        <f>IF($BA$13&lt;&gt;0,"mag","")</f>
        <v/>
      </c>
      <c r="B79" s="98"/>
      <c r="C79" s="79"/>
      <c r="D79" s="80">
        <v>0.58333333333333304</v>
      </c>
      <c r="E79" s="81">
        <v>0.75</v>
      </c>
      <c r="F79" s="82" t="str">
        <f t="shared" si="27"/>
        <v>1-2017</v>
      </c>
      <c r="G79" s="83">
        <f>G74</f>
        <v>42743</v>
      </c>
      <c r="H79" s="111">
        <f>IF(($BB$13="CDI"),($AY$13),IF(AND($BB$13="CDD",$AO79&gt;0),(R$3),IF(($AO79&gt;$BA79),(R$3),0)))</f>
        <v>6</v>
      </c>
      <c r="I79" s="112">
        <f>IF(($BB$13="CDI"),($AY$13),IF(AND($BB$13="CDD",$AO79&gt;0),(AZ$13),IF(($AO79&gt;$BA79),(AZ$13),0)))</f>
        <v>6</v>
      </c>
      <c r="J79" s="86">
        <f t="shared" si="29"/>
        <v>0</v>
      </c>
      <c r="K79" s="86"/>
      <c r="L79" s="87">
        <f t="shared" si="24"/>
        <v>0</v>
      </c>
      <c r="M79" s="88"/>
      <c r="N79" s="89"/>
      <c r="O79" s="90"/>
      <c r="P79" s="91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91"/>
      <c r="AD79" s="91"/>
      <c r="AE79" s="91"/>
      <c r="AF79" s="91"/>
      <c r="AG79" s="91"/>
      <c r="AH79" s="91"/>
      <c r="AI79" s="91"/>
      <c r="AJ79" s="91"/>
      <c r="AK79" s="91"/>
      <c r="AL79" s="91"/>
      <c r="AM79" s="89"/>
      <c r="AN79" s="92"/>
      <c r="AO79" s="93">
        <f t="shared" si="28"/>
        <v>0.16666666666666696</v>
      </c>
      <c r="AP79" s="1"/>
      <c r="AQ79" s="94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 x14ac:dyDescent="0.2">
      <c r="A80" s="33" t="str">
        <f>IF($BA$14&lt;&gt;0,"mag","")</f>
        <v/>
      </c>
      <c r="B80" s="100">
        <v>0.35416666666666669</v>
      </c>
      <c r="C80" s="101">
        <v>0.52083333333333337</v>
      </c>
      <c r="D80" s="102">
        <v>0.58333333333333337</v>
      </c>
      <c r="E80" s="103">
        <v>0.72916666666666663</v>
      </c>
      <c r="F80" s="104" t="str">
        <f t="shared" si="27"/>
        <v>1-2017</v>
      </c>
      <c r="G80" s="83">
        <f>G74</f>
        <v>42743</v>
      </c>
      <c r="H80" s="111">
        <f>IF(($BB$14="CDI"),($AY$14),IF(AND($BB$14="CDD",$AO80&gt;0),(W$3),IF(($AO80&gt;$BA80),(W$3),0)))</f>
        <v>7</v>
      </c>
      <c r="I80" s="112">
        <f>IF(($BB$14="CDI"),($AY$14),IF(AND($BB$14="CDD",$AO80&gt;0),(AZ$14),IF(($AO80&gt;$BA80),(AZ$14),0)))</f>
        <v>7</v>
      </c>
      <c r="J80" s="113">
        <f t="shared" si="29"/>
        <v>0</v>
      </c>
      <c r="K80" s="113"/>
      <c r="L80" s="87">
        <f t="shared" si="24"/>
        <v>0</v>
      </c>
      <c r="M80" s="88"/>
      <c r="N80" s="89"/>
      <c r="O80" s="90"/>
      <c r="P80" s="91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91"/>
      <c r="AD80" s="91"/>
      <c r="AE80" s="91"/>
      <c r="AF80" s="91"/>
      <c r="AG80" s="91"/>
      <c r="AH80" s="91"/>
      <c r="AI80" s="91"/>
      <c r="AJ80" s="91"/>
      <c r="AK80" s="91"/>
      <c r="AL80" s="91"/>
      <c r="AM80" s="89"/>
      <c r="AN80" s="92"/>
      <c r="AO80" s="93">
        <f t="shared" si="28"/>
        <v>0.31249999999999994</v>
      </c>
      <c r="AP80" s="1"/>
      <c r="AQ80" s="94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 x14ac:dyDescent="0.2">
      <c r="A81" s="33" t="str">
        <f>IF($BA$15&lt;&gt;0,"mag","")</f>
        <v/>
      </c>
      <c r="B81" s="100">
        <v>0.35416666666666669</v>
      </c>
      <c r="C81" s="101">
        <v>0.52083333333333337</v>
      </c>
      <c r="D81" s="102">
        <v>0.6875</v>
      </c>
      <c r="E81" s="103">
        <v>0.75</v>
      </c>
      <c r="F81" s="104" t="str">
        <f t="shared" si="27"/>
        <v>1-2017</v>
      </c>
      <c r="G81" s="83">
        <f>G74</f>
        <v>42743</v>
      </c>
      <c r="H81" s="111">
        <f>IF(($BB$15="CDI"),($AY$15),IF(AND($BB$15="CDD",$AO81&gt;0),(AB$3),IF(($AO81&gt;$BA81),(AB$3),0)))</f>
        <v>8</v>
      </c>
      <c r="I81" s="112">
        <f>IF(($BB$15="CDI"),($AY$15),IF(AND($BB$15="CDD",$AO81&gt;0),(AZ$15),IF(($AO81&gt;$BA81),(AZ$15),0)))</f>
        <v>8</v>
      </c>
      <c r="J81" s="99">
        <f t="shared" si="29"/>
        <v>0</v>
      </c>
      <c r="K81" s="99"/>
      <c r="L81" s="87">
        <f t="shared" si="24"/>
        <v>0</v>
      </c>
      <c r="M81" s="88"/>
      <c r="N81" s="89"/>
      <c r="O81" s="90"/>
      <c r="P81" s="91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91"/>
      <c r="AD81" s="91"/>
      <c r="AE81" s="91"/>
      <c r="AF81" s="91"/>
      <c r="AG81" s="91"/>
      <c r="AH81" s="91"/>
      <c r="AI81" s="91"/>
      <c r="AJ81" s="91"/>
      <c r="AK81" s="91"/>
      <c r="AL81" s="91"/>
      <c r="AM81" s="89"/>
      <c r="AN81" s="92"/>
      <c r="AO81" s="93">
        <f t="shared" si="28"/>
        <v>0.22916666666666669</v>
      </c>
      <c r="AP81" s="1"/>
      <c r="AQ81" s="94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 x14ac:dyDescent="0.2">
      <c r="A82" s="33" t="str">
        <f>IF($BA$16&lt;&gt;0,"mag","")</f>
        <v/>
      </c>
      <c r="B82" s="100">
        <v>0.35416666666666669</v>
      </c>
      <c r="C82" s="101">
        <v>0.52083333333333337</v>
      </c>
      <c r="D82" s="102"/>
      <c r="E82" s="103"/>
      <c r="F82" s="104" t="str">
        <f t="shared" si="27"/>
        <v>1-2017</v>
      </c>
      <c r="G82" s="83">
        <f>G74</f>
        <v>42743</v>
      </c>
      <c r="H82" s="111">
        <f>IF(($BB$16="CDI"),($AY$16),IF(AND($BB$16="CDD",$AO82&gt;0),(AG$3),IF(($AO82&gt;$BA82),(AG$3),0)))</f>
        <v>9</v>
      </c>
      <c r="I82" s="112">
        <f>IF(($BB$16="CDI"),($AY$16),IF(AND($BB$16="CDD",$AO82&gt;0),(AZ$16),IF(($AO82&gt;$BA82),(AZ$16),0)))</f>
        <v>9</v>
      </c>
      <c r="J82" s="99">
        <f t="shared" si="29"/>
        <v>0</v>
      </c>
      <c r="K82" s="99"/>
      <c r="L82" s="87">
        <f t="shared" si="24"/>
        <v>0</v>
      </c>
      <c r="M82" s="88"/>
      <c r="N82" s="89"/>
      <c r="O82" s="90"/>
      <c r="P82" s="91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91"/>
      <c r="AD82" s="91"/>
      <c r="AE82" s="91"/>
      <c r="AF82" s="91"/>
      <c r="AG82" s="91"/>
      <c r="AH82" s="91"/>
      <c r="AI82" s="91"/>
      <c r="AJ82" s="91"/>
      <c r="AK82" s="91"/>
      <c r="AL82" s="91"/>
      <c r="AM82" s="89"/>
      <c r="AN82" s="92"/>
      <c r="AO82" s="93">
        <f t="shared" si="28"/>
        <v>0.16666666666666669</v>
      </c>
      <c r="AP82" s="1"/>
      <c r="AQ82" s="145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 ht="17" thickBot="1" x14ac:dyDescent="0.25">
      <c r="A83" s="33" t="str">
        <f>IF($BA$17&lt;&gt;0,"mag","")</f>
        <v/>
      </c>
      <c r="B83" s="115">
        <v>0.35416666666666669</v>
      </c>
      <c r="C83" s="116">
        <v>0.52083333333333337</v>
      </c>
      <c r="D83" s="117"/>
      <c r="E83" s="118"/>
      <c r="F83" s="119" t="str">
        <f t="shared" si="27"/>
        <v>1-2017</v>
      </c>
      <c r="G83" s="120">
        <f>G74</f>
        <v>42743</v>
      </c>
      <c r="H83" s="111">
        <f>IF(($BB$17="CDI"),($AY$17),IF(AND($BB$17="CDD",$AO83&gt;0),(AL$3),IF(($AO83&gt;$BA83),(AL$3),0)))</f>
        <v>10</v>
      </c>
      <c r="I83" s="112">
        <f>IF(($BB$17="CDI"),($AY$17),IF(AND($BB$17="CDD",$AO83&gt;0),(AZ$17),IF(($AO83&gt;$BA83),(AZ$17),0)))</f>
        <v>10</v>
      </c>
      <c r="J83" s="146">
        <f t="shared" si="29"/>
        <v>0</v>
      </c>
      <c r="K83" s="146"/>
      <c r="L83" s="146">
        <f t="shared" si="24"/>
        <v>0</v>
      </c>
      <c r="M83" s="121"/>
      <c r="N83" s="122"/>
      <c r="O83" s="123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  <c r="AL83" s="124"/>
      <c r="AM83" s="122"/>
      <c r="AN83" s="125"/>
      <c r="AO83" s="147">
        <f t="shared" si="28"/>
        <v>0.16666666666666669</v>
      </c>
      <c r="AP83" s="1"/>
      <c r="AQ83" s="126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</sheetData>
  <mergeCells count="20">
    <mergeCell ref="B6:C6"/>
    <mergeCell ref="D6:E6"/>
    <mergeCell ref="M4:Q4"/>
    <mergeCell ref="R4:V4"/>
    <mergeCell ref="W4:AA4"/>
    <mergeCell ref="M6:Q6"/>
    <mergeCell ref="R6:V6"/>
    <mergeCell ref="W6:AA6"/>
    <mergeCell ref="AG6:AK6"/>
    <mergeCell ref="AL6:AO6"/>
    <mergeCell ref="AG4:AK4"/>
    <mergeCell ref="AL4:AO4"/>
    <mergeCell ref="M5:Q5"/>
    <mergeCell ref="R5:V5"/>
    <mergeCell ref="W5:AA5"/>
    <mergeCell ref="AB5:AF5"/>
    <mergeCell ref="AG5:AK5"/>
    <mergeCell ref="AL5:AO5"/>
    <mergeCell ref="AB4:AF4"/>
    <mergeCell ref="AB6:AF6"/>
  </mergeCells>
  <conditionalFormatting sqref="M8:AN8 M63:AN63 M52:AN52 M41:AN41 M30:AN30 M19:AN19 M74:AN74">
    <cfRule type="expression" dxfId="9" priority="10" stopIfTrue="1">
      <formula>OR(AND(M7&gt;=$B8, M7 &lt;=$C8),AND(M7&gt;=$D8, M7 &lt;=$E8))</formula>
    </cfRule>
  </conditionalFormatting>
  <conditionalFormatting sqref="M9:AN9 M64:AN64 M53:AN53 M42:AN42 M31:AN31 M20:AN20 M75:AN75">
    <cfRule type="expression" dxfId="8" priority="11" stopIfTrue="1">
      <formula>OR(AND(M7&gt;=$B9, M7 &lt;=$C9),AND(M7&gt;=$D9, M7 &lt;=$E9))</formula>
    </cfRule>
  </conditionalFormatting>
  <conditionalFormatting sqref="M10:AN10 M65:AN65 M54:AN54 M43:AN43 M32:AN32 M21:AN21 M76:AN76">
    <cfRule type="expression" dxfId="7" priority="12" stopIfTrue="1">
      <formula>OR(AND(M7&gt;=$B10, M7 &lt;=$C10),AND(M7&gt;=$D10, M7 &lt;=$E10))</formula>
    </cfRule>
  </conditionalFormatting>
  <conditionalFormatting sqref="M11:AN11 M66:AN66 M55:AN55 M44:AN44 M33:AN33 M22:AN22 M77:AN77">
    <cfRule type="expression" dxfId="6" priority="13" stopIfTrue="1">
      <formula>OR(AND(M7&gt;=$B11, M7 &lt;=$C11),AND(M7&gt;=$D11, M7 &lt;=$E11))</formula>
    </cfRule>
  </conditionalFormatting>
  <conditionalFormatting sqref="M12:AN12 M67:AN67 M56:AN56 M45:AN45 M34:AN34 M23:AN23 M78:AN78">
    <cfRule type="expression" dxfId="5" priority="14" stopIfTrue="1">
      <formula>OR(AND(M7&gt;=$B12, M7 &lt;=$C12),AND(M7&gt;=$D12, M7 &lt;=$E12))</formula>
    </cfRule>
  </conditionalFormatting>
  <conditionalFormatting sqref="M13:AN13 M68:AN68 M57:AN57 M46:AN46 M35:AN35 M24:AN24 M79:AN79">
    <cfRule type="expression" dxfId="4" priority="15" stopIfTrue="1">
      <formula>OR(AND(M7&gt;=$B13, M7 &lt;=$C13),AND(M7&gt;=$D13, M7 &lt;=$E13))</formula>
    </cfRule>
  </conditionalFormatting>
  <conditionalFormatting sqref="M14:AN14 M69:AN69 M58:AN58 M47:AN47 M36:AN36 M25:AN25 M80:AN80">
    <cfRule type="expression" dxfId="3" priority="16" stopIfTrue="1">
      <formula>OR(AND(M7&gt;=$B14, M7 &lt;=$C14),AND(M7&gt;=$D14, M7 &lt;=$E14))</formula>
    </cfRule>
  </conditionalFormatting>
  <conditionalFormatting sqref="M15:AN15 M70:AN70 M59:AN59 M48:AN48 M37:AN37 M26:AN26 M81:AN81">
    <cfRule type="expression" dxfId="2" priority="17" stopIfTrue="1">
      <formula>OR(AND(M7&gt;=$B15, M7 &lt;=$C15),AND(M7&gt;=$D15, M7 &lt;=$E15))</formula>
    </cfRule>
  </conditionalFormatting>
  <conditionalFormatting sqref="M16:AN16 M71:AN71 M60:AN60 M49:AN49 M38:AN38 M27:AN27 M82:AN82">
    <cfRule type="expression" dxfId="1" priority="18" stopIfTrue="1">
      <formula>OR(AND(M7&gt;=$B16, M7 &lt;=$C16),AND(M7&gt;=$D16, M7 &lt;=$E16))</formula>
    </cfRule>
  </conditionalFormatting>
  <conditionalFormatting sqref="M17:AN17 M72:AN72 M61:AN61 M50:AN50 M39:AN39 M28:AN28 M83:AN83">
    <cfRule type="expression" dxfId="0" priority="19" stopIfTrue="1">
      <formula>OR(AND(M7&gt;=$B17, M7 &lt;=$C17),AND(M7&gt;=$D17, M7 &lt;=$E17))</formula>
    </cfRule>
  </conditionalFormatting>
  <dataValidations count="1">
    <dataValidation type="list" allowBlank="1" showInputMessage="1" showErrorMessage="1" sqref="K8:K17 K19:K28 K30:K39 K41:K50 K52:K61 K63:K72 K74:K83">
      <formula1>Situations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2017-07-04T13:05:17Z</dcterms:created>
  <dcterms:modified xsi:type="dcterms:W3CDTF">2017-07-04T15:31:15Z</dcterms:modified>
</cp:coreProperties>
</file>