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tophe\Downloads\"/>
    </mc:Choice>
  </mc:AlternateContent>
  <bookViews>
    <workbookView xWindow="0" yWindow="0" windowWidth="28800" windowHeight="1363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29" i="1" l="1"/>
  <c r="U22" i="1"/>
  <c r="U15" i="1"/>
  <c r="S29" i="1"/>
  <c r="S22" i="1"/>
  <c r="S15" i="1"/>
  <c r="X28" i="1"/>
  <c r="X27" i="1"/>
  <c r="X26" i="1"/>
  <c r="X25" i="1"/>
  <c r="X24" i="1"/>
  <c r="X21" i="1"/>
  <c r="X20" i="1"/>
  <c r="X19" i="1"/>
  <c r="X18" i="1"/>
  <c r="X17" i="1"/>
  <c r="X14" i="1"/>
  <c r="X13" i="1"/>
  <c r="X12" i="1"/>
  <c r="X11" i="1"/>
  <c r="X10" i="1"/>
  <c r="X7" i="1"/>
  <c r="X6" i="1"/>
  <c r="X5" i="1"/>
  <c r="X4" i="1"/>
  <c r="X3" i="1"/>
  <c r="W28" i="1"/>
  <c r="W27" i="1"/>
  <c r="W26" i="1"/>
  <c r="W25" i="1"/>
  <c r="W24" i="1"/>
  <c r="W21" i="1"/>
  <c r="W20" i="1"/>
  <c r="W19" i="1"/>
  <c r="W18" i="1"/>
  <c r="W17" i="1"/>
  <c r="W14" i="1"/>
  <c r="W13" i="1"/>
  <c r="W12" i="1"/>
  <c r="W11" i="1"/>
  <c r="W10" i="1"/>
  <c r="W7" i="1"/>
  <c r="W6" i="1"/>
  <c r="W5" i="1"/>
  <c r="W4" i="1"/>
  <c r="W3" i="1"/>
  <c r="U3" i="1"/>
  <c r="U4" i="1"/>
  <c r="U5" i="1"/>
  <c r="U6" i="1"/>
  <c r="U7" i="1"/>
  <c r="U10" i="1"/>
  <c r="U11" i="1"/>
  <c r="U12" i="1"/>
  <c r="U13" i="1"/>
  <c r="U14" i="1"/>
  <c r="U17" i="1"/>
  <c r="U18" i="1"/>
  <c r="U19" i="1"/>
  <c r="U20" i="1"/>
  <c r="U21" i="1"/>
  <c r="U24" i="1"/>
  <c r="U25" i="1"/>
  <c r="U26" i="1"/>
  <c r="U27" i="1"/>
  <c r="U28" i="1"/>
  <c r="U8" i="1" l="1"/>
  <c r="U38" i="1"/>
  <c r="M29" i="1"/>
  <c r="J29" i="1"/>
  <c r="R28" i="1"/>
  <c r="Q28" i="1"/>
  <c r="P28" i="1"/>
  <c r="O28" i="1"/>
  <c r="N28" i="1"/>
  <c r="S28" i="1" s="1"/>
  <c r="R27" i="1"/>
  <c r="Q27" i="1"/>
  <c r="P27" i="1"/>
  <c r="O27" i="1"/>
  <c r="N27" i="1"/>
  <c r="K27" i="1"/>
  <c r="R26" i="1"/>
  <c r="Q26" i="1"/>
  <c r="P26" i="1"/>
  <c r="O26" i="1"/>
  <c r="N26" i="1"/>
  <c r="K26" i="1"/>
  <c r="R25" i="1"/>
  <c r="Q25" i="1"/>
  <c r="P25" i="1"/>
  <c r="O25" i="1"/>
  <c r="N25" i="1"/>
  <c r="K25" i="1"/>
  <c r="R24" i="1"/>
  <c r="Q24" i="1"/>
  <c r="P24" i="1"/>
  <c r="O24" i="1"/>
  <c r="N24" i="1"/>
  <c r="K24" i="1"/>
  <c r="K20" i="1"/>
  <c r="K19" i="1"/>
  <c r="K18" i="1"/>
  <c r="K13" i="1"/>
  <c r="K12" i="1"/>
  <c r="K11" i="1"/>
  <c r="S17" i="1"/>
  <c r="U31" i="1" l="1"/>
  <c r="S26" i="1"/>
  <c r="S27" i="1"/>
  <c r="S25" i="1"/>
  <c r="S24" i="1"/>
  <c r="K6" i="1"/>
  <c r="K5" i="1"/>
  <c r="K4" i="1"/>
  <c r="M22" i="1" l="1"/>
  <c r="J22" i="1"/>
  <c r="R21" i="1"/>
  <c r="Q21" i="1"/>
  <c r="P21" i="1"/>
  <c r="O21" i="1"/>
  <c r="N21" i="1"/>
  <c r="R20" i="1"/>
  <c r="Q20" i="1"/>
  <c r="P20" i="1"/>
  <c r="O20" i="1"/>
  <c r="N20" i="1"/>
  <c r="R19" i="1"/>
  <c r="Q19" i="1"/>
  <c r="P19" i="1"/>
  <c r="O19" i="1"/>
  <c r="N19" i="1"/>
  <c r="R18" i="1"/>
  <c r="Q18" i="1"/>
  <c r="P18" i="1"/>
  <c r="O18" i="1"/>
  <c r="N18" i="1"/>
  <c r="R17" i="1"/>
  <c r="Q17" i="1"/>
  <c r="P17" i="1"/>
  <c r="O17" i="1"/>
  <c r="N17" i="1"/>
  <c r="K17" i="1"/>
  <c r="M15" i="1"/>
  <c r="J15" i="1"/>
  <c r="R14" i="1"/>
  <c r="Q14" i="1"/>
  <c r="P14" i="1"/>
  <c r="O14" i="1"/>
  <c r="N14" i="1"/>
  <c r="R13" i="1"/>
  <c r="Q13" i="1"/>
  <c r="P13" i="1"/>
  <c r="O13" i="1"/>
  <c r="N13" i="1"/>
  <c r="R12" i="1"/>
  <c r="Q12" i="1"/>
  <c r="P12" i="1"/>
  <c r="O12" i="1"/>
  <c r="N12" i="1"/>
  <c r="R11" i="1"/>
  <c r="Q11" i="1"/>
  <c r="P11" i="1"/>
  <c r="O11" i="1"/>
  <c r="N11" i="1"/>
  <c r="R10" i="1"/>
  <c r="Q10" i="1"/>
  <c r="P10" i="1"/>
  <c r="O10" i="1"/>
  <c r="N10" i="1"/>
  <c r="K10" i="1"/>
  <c r="R7" i="1"/>
  <c r="R6" i="1"/>
  <c r="R5" i="1"/>
  <c r="R4" i="1"/>
  <c r="R3" i="1"/>
  <c r="Q3" i="1"/>
  <c r="Q7" i="1"/>
  <c r="Q5" i="1"/>
  <c r="Q4" i="1"/>
  <c r="Q6" i="1"/>
  <c r="P7" i="1"/>
  <c r="P6" i="1"/>
  <c r="P5" i="1"/>
  <c r="P4" i="1"/>
  <c r="P3" i="1"/>
  <c r="O7" i="1"/>
  <c r="O6" i="1"/>
  <c r="O5" i="1"/>
  <c r="O4" i="1"/>
  <c r="S18" i="1" l="1"/>
  <c r="S21" i="1"/>
  <c r="S11" i="1"/>
  <c r="S20" i="1"/>
  <c r="S19" i="1"/>
  <c r="S14" i="1"/>
  <c r="S13" i="1"/>
  <c r="S12" i="1"/>
  <c r="S10" i="1"/>
  <c r="O3" i="1"/>
  <c r="N7" i="1"/>
  <c r="S7" i="1" s="1"/>
  <c r="N6" i="1"/>
  <c r="S6" i="1" s="1"/>
  <c r="N5" i="1"/>
  <c r="S5" i="1" s="1"/>
  <c r="N4" i="1"/>
  <c r="S4" i="1" s="1"/>
  <c r="N3" i="1"/>
  <c r="S3" i="1" s="1"/>
  <c r="S8" i="1" l="1"/>
  <c r="M8" i="1"/>
  <c r="J8" i="1"/>
  <c r="K3" i="1"/>
  <c r="S31" i="1" l="1"/>
</calcChain>
</file>

<file path=xl/sharedStrings.xml><?xml version="1.0" encoding="utf-8"?>
<sst xmlns="http://schemas.openxmlformats.org/spreadsheetml/2006/main" count="100" uniqueCount="52">
  <si>
    <t>DATE</t>
  </si>
  <si>
    <t>Fin</t>
  </si>
  <si>
    <t>Immat.</t>
  </si>
  <si>
    <t>Gasoil</t>
  </si>
  <si>
    <t>Traction</t>
  </si>
  <si>
    <t>Heures</t>
  </si>
  <si>
    <t>nuit</t>
  </si>
  <si>
    <t>ou fin</t>
  </si>
  <si>
    <t>Prise</t>
  </si>
  <si>
    <t>DQ-689-CZ</t>
  </si>
  <si>
    <t>tracteur</t>
  </si>
  <si>
    <t>début</t>
  </si>
  <si>
    <t>fin</t>
  </si>
  <si>
    <t>Kms</t>
  </si>
  <si>
    <t>jour</t>
  </si>
  <si>
    <t>Blue</t>
  </si>
  <si>
    <t>C°</t>
  </si>
  <si>
    <t>AD</t>
  </si>
  <si>
    <t>31 19h00</t>
  </si>
  <si>
    <t>31 19h30</t>
  </si>
  <si>
    <t>Total Kms :</t>
  </si>
  <si>
    <t>Total litres :</t>
  </si>
  <si>
    <t>Total heures semaine :</t>
  </si>
  <si>
    <t>W</t>
  </si>
  <si>
    <t>TOT</t>
  </si>
  <si>
    <t>TW</t>
  </si>
  <si>
    <t>TR</t>
  </si>
  <si>
    <t>PDPLV</t>
  </si>
  <si>
    <t>MeP</t>
  </si>
  <si>
    <t>Rep.</t>
  </si>
  <si>
    <t>Tot. nuit :</t>
  </si>
  <si>
    <t>Départ 22h00</t>
  </si>
  <si>
    <t>Lavage tracteur</t>
  </si>
  <si>
    <t>Un 2ème plei a été effectué soit pour un interim, soit car prise en charge d'un autre tracteur, soit car plein non fait par chauffeur jour (voir détail manuel)</t>
  </si>
  <si>
    <t>Plein non fait = Augmentation C°</t>
  </si>
  <si>
    <t>Trop plein = Baisse C°</t>
  </si>
  <si>
    <r>
      <t xml:space="preserve">  </t>
    </r>
    <r>
      <rPr>
        <sz val="12"/>
        <color rgb="FFFF0000"/>
        <rFont val="Times New Roman"/>
        <family val="1"/>
      </rPr>
      <t>P</t>
    </r>
    <r>
      <rPr>
        <sz val="12"/>
        <color theme="1"/>
        <rFont val="Times New Roman"/>
        <family val="1"/>
      </rPr>
      <t xml:space="preserve">as </t>
    </r>
    <r>
      <rPr>
        <sz val="12"/>
        <color rgb="FFFF0000"/>
        <rFont val="Times New Roman"/>
        <family val="1"/>
      </rPr>
      <t>D</t>
    </r>
    <r>
      <rPr>
        <sz val="12"/>
        <color theme="1"/>
        <rFont val="Times New Roman"/>
        <family val="1"/>
      </rPr>
      <t xml:space="preserve">e </t>
    </r>
    <r>
      <rPr>
        <sz val="12"/>
        <color rgb="FFFF0000"/>
        <rFont val="Times New Roman"/>
        <family val="1"/>
      </rPr>
      <t>P</t>
    </r>
    <r>
      <rPr>
        <sz val="12"/>
        <color theme="1"/>
        <rFont val="Times New Roman"/>
        <family val="1"/>
      </rPr>
      <t xml:space="preserve">lein </t>
    </r>
    <r>
      <rPr>
        <sz val="12"/>
        <color rgb="FFFF0000"/>
        <rFont val="Times New Roman"/>
        <family val="1"/>
      </rPr>
      <t>L</t>
    </r>
    <r>
      <rPr>
        <sz val="12"/>
        <color theme="1"/>
        <rFont val="Times New Roman"/>
        <family val="1"/>
      </rPr>
      <t xml:space="preserve">e </t>
    </r>
    <r>
      <rPr>
        <sz val="12"/>
        <color rgb="FFFF0000"/>
        <rFont val="Times New Roman"/>
        <family val="1"/>
      </rPr>
      <t>V</t>
    </r>
    <r>
      <rPr>
        <sz val="12"/>
        <color theme="1"/>
        <rFont val="Times New Roman"/>
        <family val="1"/>
      </rPr>
      <t>endredi</t>
    </r>
  </si>
  <si>
    <r>
      <rPr>
        <sz val="12"/>
        <color rgb="FFFF0000"/>
        <rFont val="Times New Roman"/>
        <family val="1"/>
      </rPr>
      <t xml:space="preserve">  R</t>
    </r>
    <r>
      <rPr>
        <sz val="12"/>
        <color theme="1"/>
        <rFont val="Times New Roman"/>
        <family val="1"/>
      </rPr>
      <t xml:space="preserve">epos </t>
    </r>
    <r>
      <rPr>
        <sz val="12"/>
        <color rgb="FFFF0000"/>
        <rFont val="Times New Roman"/>
        <family val="1"/>
      </rPr>
      <t>C</t>
    </r>
    <r>
      <rPr>
        <sz val="12"/>
        <color theme="1"/>
        <rFont val="Times New Roman"/>
        <family val="1"/>
      </rPr>
      <t xml:space="preserve">ompensatoir ou </t>
    </r>
    <r>
      <rPr>
        <sz val="12"/>
        <color rgb="FFFF0000"/>
        <rFont val="Times New Roman"/>
        <family val="1"/>
      </rPr>
      <t>C</t>
    </r>
    <r>
      <rPr>
        <sz val="12"/>
        <color theme="1"/>
        <rFont val="Times New Roman"/>
        <family val="1"/>
      </rPr>
      <t xml:space="preserve">ongés </t>
    </r>
    <r>
      <rPr>
        <sz val="12"/>
        <color rgb="FFFF0000"/>
        <rFont val="Times New Roman"/>
        <family val="1"/>
      </rPr>
      <t>P</t>
    </r>
    <r>
      <rPr>
        <sz val="12"/>
        <color theme="1"/>
        <rFont val="Times New Roman"/>
        <family val="1"/>
      </rPr>
      <t>ayée</t>
    </r>
  </si>
  <si>
    <t>Tot. H. S. :</t>
  </si>
  <si>
    <t>Tot. H. N. :</t>
  </si>
  <si>
    <t>TRACTION</t>
  </si>
  <si>
    <t>IMMATRICULATION DES SEMIES UTILISEES</t>
  </si>
  <si>
    <t>Le trajet a été fait sous ADR et donc selon les limitations de vitesse en vigueur.</t>
  </si>
  <si>
    <t>L'immatriculation ne correspondait pas à la lettre de voiture (voir détail manuel)</t>
  </si>
  <si>
    <t>Semie non plombée car vide ou comlplet spécial (voir détail manuel)</t>
  </si>
  <si>
    <t>Nouvelles semies de location 3 essieux (pas d'immatriculation sur les lettres de voiture)</t>
  </si>
  <si>
    <t>S 26</t>
  </si>
  <si>
    <t>S 27</t>
  </si>
  <si>
    <t>S 28</t>
  </si>
  <si>
    <t>S 29</t>
  </si>
  <si>
    <t>Férié</t>
  </si>
  <si>
    <r>
      <rPr>
        <sz val="12"/>
        <color rgb="FFFF0000"/>
        <rFont val="Times New Roman"/>
        <family val="1"/>
      </rPr>
      <t>RC</t>
    </r>
    <r>
      <rPr>
        <sz val="12"/>
        <color theme="1"/>
        <rFont val="Times New Roman"/>
        <family val="1"/>
      </rPr>
      <t xml:space="preserve"> ou </t>
    </r>
    <r>
      <rPr>
        <sz val="12"/>
        <color rgb="FFFF0000"/>
        <rFont val="Times New Roman"/>
        <family val="1"/>
      </rPr>
      <t>CP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</si>
</sst>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h:mm;@"/>
    <numFmt numFmtId="165" formatCode="[hh]:mm"/>
    <numFmt numFmtId="166" formatCode="[h]:mm"/>
    <numFmt numFmtId="167" formatCode="[$-40C]hh&quot;:&quot;mm"/>
    <numFmt numFmtId="168" formatCode="[h]:mm:ss;@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0"/>
      <name val="Times New Roman"/>
      <family val="1"/>
    </font>
    <font>
      <sz val="10"/>
      <color theme="1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  <font>
      <b/>
      <sz val="12"/>
      <color theme="1" tint="4.9989318521683403E-2"/>
      <name val="Times New Roman"/>
      <family val="1"/>
    </font>
  </fonts>
  <fills count="14">
    <fill>
      <patternFill patternType="none"/>
    </fill>
    <fill>
      <patternFill patternType="gray125"/>
    </fill>
    <fill>
      <gradientFill degree="135">
        <stop position="0">
          <color theme="0"/>
        </stop>
        <stop position="1">
          <color theme="8" tint="-0.49803155613879818"/>
        </stop>
      </gradient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6600"/>
        <bgColor indexed="64"/>
      </patternFill>
    </fill>
    <fill>
      <gradientFill degree="135">
        <stop position="0">
          <color theme="0"/>
        </stop>
        <stop position="1">
          <color theme="4"/>
        </stop>
      </gradient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rgb="FFFF0000"/>
      </left>
      <right style="double">
        <color rgb="FFFF0000"/>
      </right>
      <top/>
      <bottom style="double">
        <color rgb="FFFF0000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auto="1"/>
      </left>
      <right style="double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 style="thin">
        <color auto="1"/>
      </bottom>
      <diagonal style="thin">
        <color auto="1"/>
      </diagonal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164" fontId="1" fillId="0" borderId="0" xfId="0" applyNumberFormat="1" applyFont="1"/>
    <xf numFmtId="167" fontId="1" fillId="0" borderId="0" xfId="0" applyNumberFormat="1" applyFont="1"/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3" borderId="4" xfId="0" applyFont="1" applyFill="1" applyBorder="1" applyAlignment="1">
      <alignment horizontal="center" vertical="center"/>
    </xf>
    <xf numFmtId="0" fontId="3" fillId="0" borderId="0" xfId="0" applyFont="1"/>
    <xf numFmtId="0" fontId="3" fillId="0" borderId="2" xfId="0" applyFont="1" applyBorder="1" applyAlignment="1">
      <alignment horizontal="center" vertical="center"/>
    </xf>
    <xf numFmtId="168" fontId="1" fillId="0" borderId="0" xfId="0" applyNumberFormat="1" applyFont="1"/>
    <xf numFmtId="164" fontId="3" fillId="0" borderId="5" xfId="0" applyNumberFormat="1" applyFont="1" applyBorder="1" applyAlignment="1">
      <alignment horizontal="center" vertical="center"/>
    </xf>
    <xf numFmtId="165" fontId="3" fillId="3" borderId="6" xfId="0" applyNumberFormat="1" applyFont="1" applyFill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/>
    </xf>
    <xf numFmtId="20" fontId="3" fillId="0" borderId="7" xfId="0" applyNumberFormat="1" applyFont="1" applyBorder="1" applyAlignment="1">
      <alignment horizontal="center" vertical="center"/>
    </xf>
    <xf numFmtId="20" fontId="3" fillId="0" borderId="8" xfId="0" applyNumberFormat="1" applyFont="1" applyBorder="1" applyAlignment="1">
      <alignment horizontal="center" vertical="center"/>
    </xf>
    <xf numFmtId="20" fontId="3" fillId="0" borderId="9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68" fontId="1" fillId="0" borderId="0" xfId="0" applyNumberFormat="1" applyFont="1" applyAlignment="1">
      <alignment horizontal="center" vertical="center"/>
    </xf>
    <xf numFmtId="0" fontId="1" fillId="4" borderId="11" xfId="0" applyFont="1" applyFill="1" applyBorder="1"/>
    <xf numFmtId="0" fontId="1" fillId="5" borderId="11" xfId="0" applyFont="1" applyFill="1" applyBorder="1"/>
    <xf numFmtId="0" fontId="1" fillId="6" borderId="11" xfId="0" applyFont="1" applyFill="1" applyBorder="1"/>
    <xf numFmtId="0" fontId="1" fillId="7" borderId="11" xfId="0" applyFont="1" applyFill="1" applyBorder="1"/>
    <xf numFmtId="0" fontId="1" fillId="9" borderId="11" xfId="0" applyFont="1" applyFill="1" applyBorder="1"/>
    <xf numFmtId="0" fontId="1" fillId="3" borderId="11" xfId="0" applyFont="1" applyFill="1" applyBorder="1"/>
    <xf numFmtId="0" fontId="1" fillId="10" borderId="11" xfId="0" applyFont="1" applyFill="1" applyBorder="1"/>
    <xf numFmtId="0" fontId="1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165" fontId="2" fillId="8" borderId="1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12" borderId="11" xfId="0" applyFont="1" applyFill="1" applyBorder="1"/>
    <xf numFmtId="0" fontId="1" fillId="11" borderId="11" xfId="0" applyFont="1" applyFill="1" applyBorder="1"/>
    <xf numFmtId="14" fontId="3" fillId="0" borderId="3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164" fontId="3" fillId="0" borderId="20" xfId="0" applyNumberFormat="1" applyFont="1" applyBorder="1" applyAlignment="1">
      <alignment horizontal="center" vertical="center"/>
    </xf>
    <xf numFmtId="164" fontId="3" fillId="0" borderId="21" xfId="0" applyNumberFormat="1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6" fillId="13" borderId="12" xfId="0" applyFont="1" applyFill="1" applyBorder="1" applyAlignment="1">
      <alignment horizontal="center" vertical="center"/>
    </xf>
    <xf numFmtId="0" fontId="6" fillId="13" borderId="14" xfId="0" applyFont="1" applyFill="1" applyBorder="1" applyAlignment="1">
      <alignment horizontal="centerContinuous" vertical="center"/>
    </xf>
    <xf numFmtId="0" fontId="6" fillId="13" borderId="15" xfId="0" applyFont="1" applyFill="1" applyBorder="1" applyAlignment="1">
      <alignment horizontal="centerContinuous" vertical="center"/>
    </xf>
    <xf numFmtId="0" fontId="6" fillId="13" borderId="16" xfId="0" applyFont="1" applyFill="1" applyBorder="1" applyAlignment="1">
      <alignment horizontal="centerContinuous" vertical="center"/>
    </xf>
    <xf numFmtId="0" fontId="6" fillId="13" borderId="13" xfId="0" applyFont="1" applyFill="1" applyBorder="1" applyAlignment="1">
      <alignment horizontal="center" vertical="center"/>
    </xf>
    <xf numFmtId="0" fontId="6" fillId="13" borderId="17" xfId="0" applyFont="1" applyFill="1" applyBorder="1" applyAlignment="1">
      <alignment horizontal="centerContinuous" vertical="center"/>
    </xf>
    <xf numFmtId="0" fontId="6" fillId="13" borderId="18" xfId="0" applyFont="1" applyFill="1" applyBorder="1" applyAlignment="1">
      <alignment horizontal="centerContinuous" vertical="center"/>
    </xf>
    <xf numFmtId="0" fontId="6" fillId="13" borderId="19" xfId="0" applyFont="1" applyFill="1" applyBorder="1" applyAlignment="1">
      <alignment horizontal="centerContinuous" vertical="center"/>
    </xf>
    <xf numFmtId="164" fontId="3" fillId="0" borderId="23" xfId="0" applyNumberFormat="1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2" fontId="3" fillId="0" borderId="23" xfId="0" applyNumberFormat="1" applyFont="1" applyBorder="1" applyAlignment="1">
      <alignment horizontal="center" vertical="center"/>
    </xf>
    <xf numFmtId="164" fontId="3" fillId="0" borderId="24" xfId="0" applyNumberFormat="1" applyFont="1" applyBorder="1" applyAlignment="1">
      <alignment horizontal="center" vertical="center"/>
    </xf>
    <xf numFmtId="0" fontId="1" fillId="0" borderId="2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00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8"/>
  <sheetViews>
    <sheetView tabSelected="1" workbookViewId="0">
      <selection activeCell="Y3" sqref="Y3"/>
    </sheetView>
  </sheetViews>
  <sheetFormatPr baseColWidth="10" defaultRowHeight="15.75" x14ac:dyDescent="0.25"/>
  <cols>
    <col min="1" max="1" width="9" style="1" bestFit="1" customWidth="1"/>
    <col min="2" max="2" width="5.85546875" style="1" bestFit="1" customWidth="1"/>
    <col min="3" max="3" width="5.7109375" style="1" bestFit="1" customWidth="1"/>
    <col min="4" max="4" width="5.5703125" style="1" bestFit="1" customWidth="1"/>
    <col min="5" max="5" width="6.28515625" style="1" bestFit="1" customWidth="1"/>
    <col min="6" max="6" width="5.5703125" style="1" bestFit="1" customWidth="1"/>
    <col min="7" max="7" width="4" style="1" bestFit="1" customWidth="1"/>
    <col min="8" max="8" width="9.5703125" style="1" bestFit="1" customWidth="1"/>
    <col min="9" max="9" width="7.7109375" style="1" customWidth="1"/>
    <col min="10" max="10" width="6.140625" style="1" bestFit="1" customWidth="1"/>
    <col min="11" max="11" width="7" style="1" bestFit="1" customWidth="1"/>
    <col min="12" max="12" width="6.28515625" style="1" customWidth="1"/>
    <col min="13" max="14" width="7.140625" style="1" bestFit="1" customWidth="1"/>
    <col min="15" max="15" width="4.140625" style="1" bestFit="1" customWidth="1"/>
    <col min="16" max="16" width="6" style="1" bestFit="1" customWidth="1"/>
    <col min="17" max="17" width="8.7109375" style="1" bestFit="1" customWidth="1"/>
    <col min="18" max="18" width="4.7109375" style="1" customWidth="1"/>
    <col min="19" max="19" width="8.7109375" style="1" bestFit="1" customWidth="1"/>
    <col min="20" max="20" width="9" style="1" bestFit="1" customWidth="1"/>
    <col min="21" max="21" width="9.85546875" style="1" bestFit="1" customWidth="1"/>
    <col min="22" max="22" width="11.42578125" style="1"/>
    <col min="23" max="23" width="11.28515625" style="1" bestFit="1" customWidth="1"/>
    <col min="24" max="24" width="14" style="1" customWidth="1"/>
    <col min="25" max="30" width="13.5703125" style="1" bestFit="1" customWidth="1"/>
    <col min="31" max="16384" width="11.42578125" style="1"/>
  </cols>
  <sheetData>
    <row r="1" spans="1:30" ht="16.5" thickTop="1" x14ac:dyDescent="0.25">
      <c r="A1" s="53" t="s">
        <v>0</v>
      </c>
      <c r="B1" s="53" t="s">
        <v>8</v>
      </c>
      <c r="C1" s="53" t="s">
        <v>28</v>
      </c>
      <c r="D1" s="53" t="s">
        <v>29</v>
      </c>
      <c r="E1" s="53" t="s">
        <v>28</v>
      </c>
      <c r="F1" s="53" t="s">
        <v>29</v>
      </c>
      <c r="G1" s="53" t="s">
        <v>1</v>
      </c>
      <c r="H1" s="53" t="s">
        <v>2</v>
      </c>
      <c r="I1" s="53" t="s">
        <v>13</v>
      </c>
      <c r="J1" s="53" t="s">
        <v>13</v>
      </c>
      <c r="K1" s="53" t="s">
        <v>16</v>
      </c>
      <c r="L1" s="53" t="s">
        <v>17</v>
      </c>
      <c r="M1" s="53" t="s">
        <v>3</v>
      </c>
      <c r="N1" s="53" t="s">
        <v>25</v>
      </c>
      <c r="O1" s="53" t="s">
        <v>26</v>
      </c>
      <c r="P1" s="53" t="s">
        <v>25</v>
      </c>
      <c r="Q1" s="53" t="s">
        <v>26</v>
      </c>
      <c r="R1" s="53" t="s">
        <v>25</v>
      </c>
      <c r="S1" s="53" t="s">
        <v>24</v>
      </c>
      <c r="T1" s="53" t="s">
        <v>4</v>
      </c>
      <c r="U1" s="53" t="s">
        <v>5</v>
      </c>
      <c r="W1" s="55" t="s">
        <v>0</v>
      </c>
      <c r="X1" s="55" t="s">
        <v>40</v>
      </c>
      <c r="Y1" s="56" t="s">
        <v>41</v>
      </c>
      <c r="Z1" s="57"/>
      <c r="AA1" s="57"/>
      <c r="AB1" s="57"/>
      <c r="AC1" s="57"/>
      <c r="AD1" s="58"/>
    </row>
    <row r="2" spans="1:30" ht="16.5" thickBot="1" x14ac:dyDescent="0.3">
      <c r="A2" s="54" t="s">
        <v>46</v>
      </c>
      <c r="B2" s="54" t="s">
        <v>23</v>
      </c>
      <c r="C2" s="54">
        <v>1</v>
      </c>
      <c r="D2" s="54" t="s">
        <v>23</v>
      </c>
      <c r="E2" s="54" t="s">
        <v>7</v>
      </c>
      <c r="F2" s="54" t="s">
        <v>23</v>
      </c>
      <c r="G2" s="54"/>
      <c r="H2" s="54" t="s">
        <v>10</v>
      </c>
      <c r="I2" s="54" t="s">
        <v>11</v>
      </c>
      <c r="J2" s="54" t="s">
        <v>12</v>
      </c>
      <c r="K2" s="54" t="s">
        <v>14</v>
      </c>
      <c r="L2" s="54" t="s">
        <v>15</v>
      </c>
      <c r="M2" s="54"/>
      <c r="N2" s="54">
        <v>1</v>
      </c>
      <c r="O2" s="54">
        <v>1</v>
      </c>
      <c r="P2" s="54">
        <v>2</v>
      </c>
      <c r="Q2" s="54">
        <v>2</v>
      </c>
      <c r="R2" s="54">
        <v>3</v>
      </c>
      <c r="S2" s="54" t="s">
        <v>23</v>
      </c>
      <c r="T2" s="54"/>
      <c r="U2" s="54" t="s">
        <v>6</v>
      </c>
      <c r="W2" s="59"/>
      <c r="X2" s="59"/>
      <c r="Y2" s="60"/>
      <c r="Z2" s="61"/>
      <c r="AA2" s="61"/>
      <c r="AB2" s="61"/>
      <c r="AC2" s="61"/>
      <c r="AD2" s="62"/>
    </row>
    <row r="3" spans="1:30" ht="16.5" thickTop="1" x14ac:dyDescent="0.25">
      <c r="A3" s="46">
        <v>42912</v>
      </c>
      <c r="B3" s="47">
        <v>0.80555555555555547</v>
      </c>
      <c r="C3" s="47">
        <v>0.9902777777777777</v>
      </c>
      <c r="D3" s="47">
        <v>2.2222222222222223E-2</v>
      </c>
      <c r="E3" s="47">
        <v>0.21180555555555555</v>
      </c>
      <c r="F3" s="47"/>
      <c r="G3" s="47"/>
      <c r="H3" s="48" t="s">
        <v>9</v>
      </c>
      <c r="I3" s="48">
        <v>380275</v>
      </c>
      <c r="J3" s="48">
        <v>381006</v>
      </c>
      <c r="K3" s="49">
        <f>($A$38*M3)/(J3-I3)</f>
        <v>21.952120383036934</v>
      </c>
      <c r="L3" s="48">
        <v>32.94</v>
      </c>
      <c r="M3" s="48">
        <v>160.47</v>
      </c>
      <c r="N3" s="47">
        <f>IF($K$38&lt;C3&lt;=$M$38,(C3-B3),(C3+(($M$38-B3)+$C$38)))</f>
        <v>1.1847222222222222</v>
      </c>
      <c r="O3" s="47">
        <f>_xlfn.IFS($K$38&lt;D3&lt;=$M$38,D3-C3,$B$38&lt;=C3&lt;$I$38,D3-C3,(D3-(($M$38-C3)+$C$38)),(D3+(($M$38-C3)+$C$38)))</f>
        <v>3.1944444444444525E-2</v>
      </c>
      <c r="P3" s="47">
        <f>IF($K$38&lt;E3&lt;=$M$38,(E3-D3),IF($B$38&lt;=D3&lt;$I$38,E3-D3,E3+(($M$38-D3)+$C$38)))</f>
        <v>1.1895833333333332</v>
      </c>
      <c r="Q3" s="47" t="str">
        <f>IF(F3="","",IF($K$38&lt;F3&lt;=$M$38,F3-E3,IF($B$38&lt;E3&lt;$I$38,F3-E3,F3+(($M$38-E3)+$C$38))))</f>
        <v/>
      </c>
      <c r="R3" s="50">
        <f>IF(G3="",$B$38,IF($K$38&lt;G3&lt;$M$38,G3-F3,G3+(($M$38-F3)+$C$38)))</f>
        <v>0</v>
      </c>
      <c r="S3" s="51">
        <f>IF(B3="",$H$38,N3+P3+R3)</f>
        <v>2.3743055555555554</v>
      </c>
      <c r="T3" s="52">
        <v>94</v>
      </c>
      <c r="U3" s="51">
        <f>IF(B3="",$B$38,(IF($K$38&lt;C3&lt;$M$38,(C3-$L$38),(C3+$D$38)))+(IF(E3&gt;=$F$38,($F$38-D3),(E3-D3)))+(IF(G3&gt;=$F$38,($F$38-F3),(G3-F3))))</f>
        <v>1.3048611111111108</v>
      </c>
      <c r="V3" s="7"/>
      <c r="W3" s="42">
        <f>A3</f>
        <v>42912</v>
      </c>
      <c r="X3" s="41">
        <f>T3</f>
        <v>94</v>
      </c>
      <c r="Y3" s="41"/>
      <c r="Z3" s="41"/>
      <c r="AA3" s="41"/>
      <c r="AB3" s="41"/>
      <c r="AC3" s="41"/>
      <c r="AD3" s="41"/>
    </row>
    <row r="4" spans="1:30" x14ac:dyDescent="0.25">
      <c r="A4" s="9">
        <v>42913</v>
      </c>
      <c r="B4" s="10"/>
      <c r="C4" s="10"/>
      <c r="D4" s="10"/>
      <c r="E4" s="10"/>
      <c r="F4" s="10"/>
      <c r="G4" s="10"/>
      <c r="H4" s="8" t="s">
        <v>9</v>
      </c>
      <c r="I4" s="8"/>
      <c r="J4" s="8"/>
      <c r="K4" s="11" t="e">
        <f>($A$38*M4)/(J4-I4)</f>
        <v>#DIV/0!</v>
      </c>
      <c r="L4" s="8"/>
      <c r="M4" s="8"/>
      <c r="N4" s="10">
        <f>IF($K$38&lt;C4&lt;=$M$38,(C4-B4),(C4+(($M$38-B4)+$C$38)))</f>
        <v>1</v>
      </c>
      <c r="O4" s="10">
        <f>_xlfn.IFS($K$38&lt;D4&lt;=$M$38,D4-C4,$B$38&lt;=C4&lt;$I$38,D4-C4,(D4-(($M$38-C4)+$C$38)),(D4+(($M$38-C4)+$C$38)))</f>
        <v>1</v>
      </c>
      <c r="P4" s="10">
        <f>IF($K$38&lt;E4&lt;=$M$38,(E4-D4),IF($B$38&lt;=D4&lt;$I$38,E4-D4,E4+(($M$38-D4)+$C$38)))</f>
        <v>1</v>
      </c>
      <c r="Q4" s="10" t="str">
        <f>IF(F4="","",IF($K$38&lt;F4&lt;=$M$38,F4-E4,IF($B$38&lt;E4&lt;$I$38,F4-E4,F4+(($M$38-E4)+$C$38))))</f>
        <v/>
      </c>
      <c r="R4" s="17">
        <f>IF(G4="",$B$38,IF($K$38&lt;G4&lt;$M$38,G4-F4,G4+(($M$38-F4)+$C$38)))</f>
        <v>0</v>
      </c>
      <c r="S4" s="20">
        <f>IF(B4="",$H$38,N4+P4+R4)</f>
        <v>0.33333333333333331</v>
      </c>
      <c r="T4" s="25">
        <v>69</v>
      </c>
      <c r="U4" s="20">
        <f>IF(B4="",$B$38,(IF($K$38&lt;C4&lt;$M$38,(C4-$L$38),(C4+$D$38)))+(IF(E4&gt;=$F$38,($F$38-D4),(E4-D4)))+(IF(G4&gt;=$F$38,($F$38-F4),(G4-F4))))</f>
        <v>0</v>
      </c>
      <c r="V4" s="7"/>
      <c r="W4" s="43">
        <f>A4</f>
        <v>42913</v>
      </c>
      <c r="X4" s="41">
        <f t="shared" ref="X4:X7" si="0">T4</f>
        <v>69</v>
      </c>
      <c r="Y4" s="40"/>
      <c r="Z4" s="40"/>
      <c r="AA4" s="40"/>
      <c r="AB4" s="40"/>
      <c r="AC4" s="40"/>
      <c r="AD4" s="40"/>
    </row>
    <row r="5" spans="1:30" x14ac:dyDescent="0.25">
      <c r="A5" s="9">
        <v>42914</v>
      </c>
      <c r="B5" s="10"/>
      <c r="C5" s="10"/>
      <c r="D5" s="10"/>
      <c r="E5" s="10"/>
      <c r="F5" s="10"/>
      <c r="G5" s="10"/>
      <c r="H5" s="8" t="s">
        <v>9</v>
      </c>
      <c r="I5" s="8"/>
      <c r="J5" s="8"/>
      <c r="K5" s="11" t="e">
        <f>($A$38*M5)/(J5-I5)</f>
        <v>#DIV/0!</v>
      </c>
      <c r="L5" s="8"/>
      <c r="M5" s="8"/>
      <c r="N5" s="10">
        <f>IF($K$38&lt;C5&lt;=$M$38,(C5-B5),(C5+(($M$38-B5)+$C$38)))</f>
        <v>1</v>
      </c>
      <c r="O5" s="10">
        <f>_xlfn.IFS($K$38&lt;D5&lt;=$M$38,D5-C5,$B$38&lt;=C5&lt;$I$38,D5-C5,(D5-(($M$38-C5)+$C$38)),(D5+(($M$38-C5)+$C$38)))</f>
        <v>1</v>
      </c>
      <c r="P5" s="10">
        <f>IF($K$38&lt;E5&lt;=$M$38,(E5-D5),IF($B$38&lt;=D5&lt;$I$38,E5-D5,E5+(($M$38-D5)+$C$38)))</f>
        <v>1</v>
      </c>
      <c r="Q5" s="10" t="str">
        <f>IF(F5="","",IF($K$38&lt;F5&lt;=$M$38,F5-E5,IF($B$38&lt;E5&lt;$I$38,F5-E5,F5+(($M$38-E5)+$C$38))))</f>
        <v/>
      </c>
      <c r="R5" s="17">
        <f>IF(G5="",$B$38,IF($K$38&lt;G5&lt;$M$38,G5-F5,G5+(($M$38-F5)+$C$38)))</f>
        <v>0</v>
      </c>
      <c r="S5" s="20">
        <f>IF(B5="",$H$38,N5+P5+R5)</f>
        <v>0.33333333333333331</v>
      </c>
      <c r="T5" s="25" t="s">
        <v>19</v>
      </c>
      <c r="U5" s="20">
        <f>IF(B5="",$B$38,(IF($K$38&lt;C5&lt;$M$38,(C5-$L$38),(C5+$D$38)))+(IF(E5&gt;=$F$38,($F$38-D5),(E5-D5)))+(IF(G5&gt;=$F$38,($F$38-F5),(G5-F5))))</f>
        <v>0</v>
      </c>
      <c r="V5" s="7"/>
      <c r="W5" s="43">
        <f>A5</f>
        <v>42914</v>
      </c>
      <c r="X5" s="41" t="str">
        <f t="shared" si="0"/>
        <v>31 19h30</v>
      </c>
      <c r="Y5" s="40"/>
      <c r="Z5" s="40"/>
      <c r="AA5" s="40"/>
      <c r="AB5" s="40"/>
      <c r="AC5" s="40"/>
      <c r="AD5" s="40"/>
    </row>
    <row r="6" spans="1:30" x14ac:dyDescent="0.25">
      <c r="A6" s="9">
        <v>42915</v>
      </c>
      <c r="B6" s="10"/>
      <c r="C6" s="10"/>
      <c r="D6" s="10"/>
      <c r="E6" s="10"/>
      <c r="F6" s="10"/>
      <c r="G6" s="10"/>
      <c r="H6" s="8" t="s">
        <v>9</v>
      </c>
      <c r="I6" s="8"/>
      <c r="J6" s="8"/>
      <c r="K6" s="11" t="e">
        <f>($A$38*M6)/(J6-I6)</f>
        <v>#DIV/0!</v>
      </c>
      <c r="L6" s="8"/>
      <c r="M6" s="8"/>
      <c r="N6" s="10">
        <f>IF($K$38&lt;C6&lt;=$M$38,(C6-B6),(C6+(($M$38-B6)+$C$38)))</f>
        <v>1</v>
      </c>
      <c r="O6" s="10">
        <f>_xlfn.IFS($K$38&lt;D6&lt;=$M$38,D6-C6,$B$38&lt;=C6&lt;$I$38,D6-C6,(D6-(($M$38-C6)+$C$38)),(D6+(($M$38-C6)+$C$38)))</f>
        <v>1</v>
      </c>
      <c r="P6" s="10">
        <f>IF($K$38&lt;E6&lt;=$M$38,(E6-D6),IF($B$38&lt;=D6&lt;$I$38,E6-D6,E6+(($M$38-D6)+$C$38)))</f>
        <v>1</v>
      </c>
      <c r="Q6" s="10" t="str">
        <f>IF(F6="","",IF($K$38&lt;F6&lt;=$M$38,F6-E6,IF($B$38&lt;E6&lt;$I$38,F6-E6,F6+(($M$38-E6)+$C$38))))</f>
        <v/>
      </c>
      <c r="R6" s="17">
        <f>IF(G6="",$B$38,IF($K$38&lt;G6&lt;$M$38,G6-F6,G6+(($M$38-F6)+$C$38)))</f>
        <v>0</v>
      </c>
      <c r="S6" s="20">
        <f>IF(B6="",$H$38,N6+P6+R6)</f>
        <v>0.33333333333333331</v>
      </c>
      <c r="T6" s="25">
        <v>13</v>
      </c>
      <c r="U6" s="20">
        <f>IF(B6="",$B$38,(IF($K$38&lt;C6&lt;$M$38,(C6-$L$38),(C6+$D$38)))+(IF(E6&gt;=$F$38,($F$38-D6),(E6-D6)))+(IF(G6&gt;=$F$38,($F$38-F6),(G6-F6))))</f>
        <v>0</v>
      </c>
      <c r="V6" s="7"/>
      <c r="W6" s="43">
        <f>A6</f>
        <v>42915</v>
      </c>
      <c r="X6" s="41">
        <f t="shared" si="0"/>
        <v>13</v>
      </c>
      <c r="Y6" s="40"/>
      <c r="Z6" s="40"/>
      <c r="AA6" s="40"/>
      <c r="AB6" s="40"/>
      <c r="AC6" s="40"/>
      <c r="AD6" s="40"/>
    </row>
    <row r="7" spans="1:30" ht="16.5" thickBot="1" x14ac:dyDescent="0.3">
      <c r="A7" s="9">
        <v>42916</v>
      </c>
      <c r="B7" s="10"/>
      <c r="C7" s="10"/>
      <c r="D7" s="10"/>
      <c r="E7" s="10"/>
      <c r="F7" s="10"/>
      <c r="G7" s="10"/>
      <c r="H7" s="8" t="s">
        <v>9</v>
      </c>
      <c r="I7" s="8"/>
      <c r="J7" s="8"/>
      <c r="K7" s="11"/>
      <c r="L7" s="8"/>
      <c r="M7" s="38" t="s">
        <v>27</v>
      </c>
      <c r="N7" s="10">
        <f>IF($K$38&lt;C7&lt;=$M$38,(C7-B7),(C7+(($M$38-B7)+$C$38)))</f>
        <v>1</v>
      </c>
      <c r="O7" s="10">
        <f>_xlfn.IFS($K$38&lt;D7&lt;=$M$38,D7-C7,$B$38&lt;=C7&lt;$I$38,D7-C7,(D7-(($M$38-C7)+$C$38)),(D7+(($M$38-C7)+$C$38)))</f>
        <v>1</v>
      </c>
      <c r="P7" s="10">
        <f>IF($K$38&lt;E7&lt;=$M$38,(E7-D7),IF($B$38&lt;=D7&lt;$I$38,E7-D7,E7+(($M$38-D7)+$C$38)))</f>
        <v>1</v>
      </c>
      <c r="Q7" s="10" t="str">
        <f>IF(F7="","",IF($K$38&lt;F7&lt;=$M$38,F7-E7,IF($B$38&lt;E7&lt;$I$38,F7-E7,F7+(($M$38-E7)+$C$38))))</f>
        <v/>
      </c>
      <c r="R7" s="17">
        <f>IF(G7="",$B$38,IF($K$38&lt;G7&lt;$M$38,G7-F7,G7+(($M$38-F7)+$C$38)))</f>
        <v>0</v>
      </c>
      <c r="S7" s="21">
        <f>IF(B7="",$H$38,N7+P7+R7)</f>
        <v>0.33333333333333331</v>
      </c>
      <c r="T7" s="25" t="s">
        <v>18</v>
      </c>
      <c r="U7" s="21">
        <f>IF(B7="",$B$38,(IF($K$38&lt;C7&lt;$M$38,(C7-$L$38),(C7+$D$38)))+(IF(E7&gt;=$F$38,($F$38-D7),(E7-D7)))+(IF(G7&gt;=$F$38,($F$38-F7),(G7-F7))))</f>
        <v>0</v>
      </c>
      <c r="V7" s="7"/>
      <c r="W7" s="43">
        <f>A7</f>
        <v>42916</v>
      </c>
      <c r="X7" s="41" t="str">
        <f t="shared" si="0"/>
        <v>31 19h00</v>
      </c>
      <c r="Y7" s="40"/>
      <c r="Z7" s="40"/>
      <c r="AA7" s="40"/>
      <c r="AB7" s="40"/>
      <c r="AC7" s="40"/>
      <c r="AD7" s="40"/>
    </row>
    <row r="8" spans="1:30" ht="17.25" thickTop="1" thickBot="1" x14ac:dyDescent="0.3">
      <c r="I8" s="12" t="s">
        <v>20</v>
      </c>
      <c r="J8" s="13">
        <f>SUM((J3-I3),(J4-I4),(J5-I5),(J6-I6),(J7-I7))</f>
        <v>731</v>
      </c>
      <c r="K8" s="14"/>
      <c r="L8" s="12" t="s">
        <v>21</v>
      </c>
      <c r="M8" s="13">
        <f>SUM(M3:M7)</f>
        <v>160.47</v>
      </c>
      <c r="N8" s="14"/>
      <c r="O8" s="14"/>
      <c r="P8" s="14"/>
      <c r="Q8" s="14"/>
      <c r="R8" s="12" t="s">
        <v>22</v>
      </c>
      <c r="S8" s="18">
        <f>SUM(S3:S7)</f>
        <v>3.7076388888888894</v>
      </c>
      <c r="T8" s="12" t="s">
        <v>30</v>
      </c>
      <c r="U8" s="18">
        <f>SUM(U3:U7)</f>
        <v>1.3048611111111108</v>
      </c>
    </row>
    <row r="9" spans="1:30" ht="17.25" thickTop="1" thickBot="1" x14ac:dyDescent="0.3">
      <c r="A9" s="4" t="s">
        <v>47</v>
      </c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</row>
    <row r="10" spans="1:30" ht="16.5" thickTop="1" x14ac:dyDescent="0.25">
      <c r="A10" s="9">
        <v>42919</v>
      </c>
      <c r="B10" s="10"/>
      <c r="C10" s="10"/>
      <c r="D10" s="10"/>
      <c r="E10" s="10"/>
      <c r="F10" s="10"/>
      <c r="G10" s="10"/>
      <c r="H10" s="8" t="s">
        <v>9</v>
      </c>
      <c r="I10" s="8"/>
      <c r="J10" s="8"/>
      <c r="K10" s="11" t="e">
        <f>($A$38*M10)/(J10-I10)</f>
        <v>#DIV/0!</v>
      </c>
      <c r="L10" s="8"/>
      <c r="M10" s="8"/>
      <c r="N10" s="10">
        <f>IF($K$38&lt;C10&lt;=$M$38,(C10-B10),(C10+(($M$38-B10)+$C$38)))</f>
        <v>1</v>
      </c>
      <c r="O10" s="10">
        <f>_xlfn.IFS($K$38&lt;D10&lt;=$M$38,D10-C10,$B$38&lt;=C10&lt;$I$38,D10-C10,(D10-(($M$38-C10)+$C$38)),(D10+(($M$38-C10)+$C$38)))</f>
        <v>1</v>
      </c>
      <c r="P10" s="10">
        <f>IF($K$38&lt;E10&lt;=$M$38,(E10-D10),IF($B$38&lt;=D10&lt;$I$38,E10-D10,E10+(($M$38-D10)+$C$38)))</f>
        <v>1</v>
      </c>
      <c r="Q10" s="10" t="str">
        <f>IF(F10="","",IF($K$38&lt;F10&lt;=$M$38,F10-E10,IF($B$38&lt;E10&lt;$I$38,F10-E10,F10+(($M$38-E10)+$C$38))))</f>
        <v/>
      </c>
      <c r="R10" s="17">
        <f>IF(G10="",$B$38,IF($K$38&lt;G10&lt;$M$38,G10-F10,G10+(($M$38-F10)+$C$38)))</f>
        <v>0</v>
      </c>
      <c r="S10" s="22">
        <f>IF(B10="",$H$38,N10+P10+R10)</f>
        <v>0.33333333333333331</v>
      </c>
      <c r="T10" s="25">
        <v>21</v>
      </c>
      <c r="U10" s="19">
        <f>IF(B10="",$B$38,(IF($K$38&lt;C10&lt;$M$38,(C10-$L$38),(C10+$D$38)))+(IF(E10&gt;=$F$38,($F$38-D10),(E10-D10)))+(IF(G10&gt;=$F$38,($F$38-F10),(G10-F10))))</f>
        <v>0</v>
      </c>
      <c r="W10" s="43">
        <f>A10</f>
        <v>42919</v>
      </c>
      <c r="X10" s="40">
        <f t="shared" ref="X10:X14" si="1">T10</f>
        <v>21</v>
      </c>
      <c r="Y10" s="40"/>
      <c r="Z10" s="40"/>
      <c r="AA10" s="40"/>
      <c r="AB10" s="40"/>
      <c r="AC10" s="40"/>
      <c r="AD10" s="40"/>
    </row>
    <row r="11" spans="1:30" x14ac:dyDescent="0.25">
      <c r="A11" s="9">
        <v>42920</v>
      </c>
      <c r="B11" s="10"/>
      <c r="C11" s="10"/>
      <c r="D11" s="10"/>
      <c r="E11" s="10"/>
      <c r="F11" s="10"/>
      <c r="G11" s="10"/>
      <c r="H11" s="8" t="s">
        <v>9</v>
      </c>
      <c r="I11" s="8"/>
      <c r="J11" s="8"/>
      <c r="K11" s="11" t="e">
        <f>($A$38*M11)/(J11-I11)</f>
        <v>#DIV/0!</v>
      </c>
      <c r="L11" s="8"/>
      <c r="M11" s="8"/>
      <c r="N11" s="10">
        <f>IF($K$38&lt;C11&lt;=$M$38,(C11-B11),(C11+(($M$38-B11)+$C$38)))</f>
        <v>1</v>
      </c>
      <c r="O11" s="10">
        <f>_xlfn.IFS($K$38&lt;D11&lt;=$M$38,D11-C11,$B$38&lt;=C11&lt;$I$38,D11-C11,(D11-(($M$38-C11)+$C$38)),(D11+(($M$38-C11)+$C$38)))</f>
        <v>1</v>
      </c>
      <c r="P11" s="10">
        <f>IF($K$38&lt;E11&lt;=$M$38,(E11-D11),IF($B$38&lt;=D11&lt;$I$38,E11-D11,E11+(($M$38-D11)+$C$38)))</f>
        <v>1</v>
      </c>
      <c r="Q11" s="10" t="str">
        <f>IF(F11="","",IF($K$38&lt;F11&lt;=$M$38,F11-E11,IF($B$38&lt;E11&lt;$I$38,F11-E11,F11+(($M$38-E11)+$C$38))))</f>
        <v/>
      </c>
      <c r="R11" s="17">
        <f>IF(G11="",$B$38,IF($K$38&lt;G11&lt;$M$38,G11-F11,G11+(($M$38-F11)+$C$38)))</f>
        <v>0</v>
      </c>
      <c r="S11" s="23">
        <f>IF(B11="",$H$38,N11+P11+R11)</f>
        <v>0.33333333333333331</v>
      </c>
      <c r="T11" s="25">
        <v>94</v>
      </c>
      <c r="U11" s="20">
        <f>IF(B11="",$B$38,(IF($K$38&lt;C11&lt;$M$38,(C11-$L$38),(C11+$D$38)))+(IF(E11&gt;=$F$38,($F$38-D11),(E11-D11)))+(IF(G11&gt;=$F$38,($F$38-F11),(G11-F11))))</f>
        <v>0</v>
      </c>
      <c r="W11" s="43">
        <f>A11</f>
        <v>42920</v>
      </c>
      <c r="X11" s="41">
        <f t="shared" si="1"/>
        <v>94</v>
      </c>
      <c r="Y11" s="40"/>
      <c r="Z11" s="40"/>
      <c r="AA11" s="40"/>
      <c r="AB11" s="40"/>
      <c r="AC11" s="40"/>
      <c r="AD11" s="40"/>
    </row>
    <row r="12" spans="1:30" x14ac:dyDescent="0.25">
      <c r="A12" s="9">
        <v>42921</v>
      </c>
      <c r="B12" s="10"/>
      <c r="C12" s="10"/>
      <c r="D12" s="10"/>
      <c r="E12" s="10"/>
      <c r="F12" s="10"/>
      <c r="G12" s="10"/>
      <c r="H12" s="8" t="s">
        <v>9</v>
      </c>
      <c r="I12" s="8"/>
      <c r="J12" s="8"/>
      <c r="K12" s="11" t="e">
        <f>($A$38*M12)/(J12-I12)</f>
        <v>#DIV/0!</v>
      </c>
      <c r="L12" s="8"/>
      <c r="M12" s="8"/>
      <c r="N12" s="10">
        <f>IF($K$38&lt;C12&lt;=$M$38,(C12-B12),(C12+(($M$38-B12)+$C$38)))</f>
        <v>1</v>
      </c>
      <c r="O12" s="10">
        <f>_xlfn.IFS($K$38&lt;D12&lt;=$M$38,D12-C12,$B$38&lt;=C12&lt;$I$38,D12-C12,(D12-(($M$38-C12)+$C$38)),(D12+(($M$38-C12)+$C$38)))</f>
        <v>1</v>
      </c>
      <c r="P12" s="10">
        <f>IF($K$38&lt;E12&lt;=$M$38,(E12-D12),IF($B$38&lt;=D12&lt;$I$38,E12-D12,E12+(($M$38-D12)+$C$38)))</f>
        <v>1</v>
      </c>
      <c r="Q12" s="10" t="str">
        <f>IF(F12="","",IF($K$38&lt;F12&lt;=$M$38,F12-E12,IF($B$38&lt;E12&lt;$I$38,F12-E12,F12+(($M$38-E12)+$C$38))))</f>
        <v/>
      </c>
      <c r="R12" s="17">
        <f>IF(G12="",$B$38,IF($K$38&lt;G12&lt;$M$38,G12-F12,G12+(($M$38-F12)+$C$38)))</f>
        <v>0</v>
      </c>
      <c r="S12" s="23">
        <f>IF(B12="",$H$38,N12+P12+R12)</f>
        <v>0.33333333333333331</v>
      </c>
      <c r="T12" s="25">
        <v>69</v>
      </c>
      <c r="U12" s="20">
        <f>IF(B12="",$B$38,(IF($K$38&lt;C12&lt;$M$38,(C12-$L$38),(C12+$D$38)))+(IF(E12&gt;=$F$38,($F$38-D12),(E12-D12)))+(IF(G12&gt;=$F$38,($F$38-F12),(G12-F12))))</f>
        <v>0</v>
      </c>
      <c r="W12" s="43">
        <f>A12</f>
        <v>42921</v>
      </c>
      <c r="X12" s="41">
        <f t="shared" si="1"/>
        <v>69</v>
      </c>
      <c r="Y12" s="40"/>
      <c r="Z12" s="40"/>
      <c r="AA12" s="40"/>
      <c r="AB12" s="40"/>
      <c r="AC12" s="40"/>
      <c r="AD12" s="40"/>
    </row>
    <row r="13" spans="1:30" x14ac:dyDescent="0.25">
      <c r="A13" s="9">
        <v>42922</v>
      </c>
      <c r="B13" s="10"/>
      <c r="C13" s="10"/>
      <c r="D13" s="10"/>
      <c r="E13" s="10"/>
      <c r="F13" s="10"/>
      <c r="G13" s="10"/>
      <c r="H13" s="8" t="s">
        <v>9</v>
      </c>
      <c r="I13" s="8"/>
      <c r="J13" s="8"/>
      <c r="K13" s="11" t="e">
        <f>($A$38*M13)/(J13-I13)</f>
        <v>#DIV/0!</v>
      </c>
      <c r="L13" s="8"/>
      <c r="M13" s="8"/>
      <c r="N13" s="10">
        <f>IF($K$38&lt;C13&lt;=$M$38,(C13-B13),(C13+(($M$38-B13)+$C$38)))</f>
        <v>1</v>
      </c>
      <c r="O13" s="10">
        <f>_xlfn.IFS($K$38&lt;D13&lt;=$M$38,D13-C13,$B$38&lt;=C13&lt;$I$38,D13-C13,(D13-(($M$38-C13)+$C$38)),(D13+(($M$38-C13)+$C$38)))</f>
        <v>1</v>
      </c>
      <c r="P13" s="10">
        <f>IF($K$38&lt;E13&lt;=$M$38,(E13-D13),IF($B$38&lt;=D13&lt;$I$38,E13-D13,E13+(($M$38-D13)+$C$38)))</f>
        <v>1</v>
      </c>
      <c r="Q13" s="10" t="str">
        <f>IF(F13="","",IF($K$38&lt;F13&lt;=$M$38,F13-E13,IF($B$38&lt;E13&lt;$I$38,F13-E13,F13+(($M$38-E13)+$C$38))))</f>
        <v/>
      </c>
      <c r="R13" s="17">
        <f>IF(G13="",$B$38,IF($K$38&lt;G13&lt;$M$38,G13-F13,G13+(($M$38-F13)+$C$38)))</f>
        <v>0</v>
      </c>
      <c r="S13" s="23">
        <f>IF(B13="",$H$38,N13+P13+R13)</f>
        <v>0.33333333333333331</v>
      </c>
      <c r="T13" s="25" t="s">
        <v>19</v>
      </c>
      <c r="U13" s="20">
        <f>IF(B13="",$B$38,(IF($K$38&lt;C13&lt;$M$38,(C13-$L$38),(C13+$D$38)))+(IF(E13&gt;=$F$38,($F$38-D13),(E13-D13)))+(IF(G13&gt;=$F$38,($F$38-F13),(G13-F13))))</f>
        <v>0</v>
      </c>
      <c r="W13" s="43">
        <f>A13</f>
        <v>42922</v>
      </c>
      <c r="X13" s="41" t="str">
        <f t="shared" si="1"/>
        <v>31 19h30</v>
      </c>
      <c r="Y13" s="40"/>
      <c r="Z13" s="40"/>
      <c r="AA13" s="40"/>
      <c r="AB13" s="40"/>
      <c r="AC13" s="40"/>
      <c r="AD13" s="40"/>
    </row>
    <row r="14" spans="1:30" ht="16.5" thickBot="1" x14ac:dyDescent="0.3">
      <c r="A14" s="9">
        <v>42923</v>
      </c>
      <c r="B14" s="10"/>
      <c r="C14" s="10"/>
      <c r="D14" s="10"/>
      <c r="E14" s="10"/>
      <c r="F14" s="10"/>
      <c r="G14" s="10"/>
      <c r="H14" s="8" t="s">
        <v>9</v>
      </c>
      <c r="I14" s="8"/>
      <c r="J14" s="15"/>
      <c r="K14" s="11"/>
      <c r="L14" s="8"/>
      <c r="M14" s="39" t="s">
        <v>27</v>
      </c>
      <c r="N14" s="10">
        <f>IF($K$38&lt;C14&lt;=$M$38,(C14-B14),(C14+(($M$38-B14)+$C$38)))</f>
        <v>1</v>
      </c>
      <c r="O14" s="10">
        <f>_xlfn.IFS($K$38&lt;D14&lt;=$M$38,D14-C14,$B$38&lt;=C14&lt;$I$38,D14-C14,(D14-(($M$38-C14)+$C$38)),(D14+(($M$38-C14)+$C$38)))</f>
        <v>1</v>
      </c>
      <c r="P14" s="10">
        <f>IF($K$38&lt;E14&lt;=$M$38,(E14-D14),IF($B$38&lt;=D14&lt;$I$38,E14-D14,E14+(($M$38-D14)+$C$38)))</f>
        <v>1</v>
      </c>
      <c r="Q14" s="10" t="str">
        <f>IF(F14="","",IF($K$38&lt;F14&lt;=$M$38,F14-E14,IF($B$38&lt;E14&lt;$I$38,F14-E14,F14+(($M$38-E14)+$C$38))))</f>
        <v/>
      </c>
      <c r="R14" s="17">
        <f>IF(G14="",$B$38,IF($K$38&lt;G14&lt;$M$38,G14-F14,G14+(($M$38-F14)+$C$38)))</f>
        <v>0</v>
      </c>
      <c r="S14" s="24">
        <f>IF(B14="",$H$38,N14+P14+R14)</f>
        <v>0.33333333333333331</v>
      </c>
      <c r="T14" s="25">
        <v>13</v>
      </c>
      <c r="U14" s="21">
        <f>IF(B14="",$B$38,(IF($K$38&lt;C14&lt;$M$38,(C14-$L$38),(C14+$D$38)))+(IF(E14&gt;=$F$38,($F$38-D14),(E14-D14)))+(IF(G14&gt;=$F$38,($F$38-F14),(G14-F14))))</f>
        <v>0</v>
      </c>
      <c r="W14" s="43">
        <f>A14</f>
        <v>42923</v>
      </c>
      <c r="X14" s="41">
        <f t="shared" si="1"/>
        <v>13</v>
      </c>
      <c r="Y14" s="40"/>
      <c r="Z14" s="40"/>
      <c r="AA14" s="40"/>
      <c r="AB14" s="40"/>
      <c r="AC14" s="40"/>
      <c r="AD14" s="40"/>
    </row>
    <row r="15" spans="1:30" ht="17.25" thickTop="1" thickBot="1" x14ac:dyDescent="0.3">
      <c r="I15" s="12" t="s">
        <v>20</v>
      </c>
      <c r="J15" s="13">
        <f>SUM((J10-I10),(J11-I11),(J12-I12),(J13-I13),(J14-I14))</f>
        <v>0</v>
      </c>
      <c r="K15" s="14"/>
      <c r="L15" s="12" t="s">
        <v>21</v>
      </c>
      <c r="M15" s="13">
        <f>SUM(M10:M14)</f>
        <v>0</v>
      </c>
      <c r="N15" s="14"/>
      <c r="O15" s="14"/>
      <c r="P15" s="14"/>
      <c r="Q15" s="14"/>
      <c r="R15" s="12" t="s">
        <v>22</v>
      </c>
      <c r="S15" s="18">
        <f>SUM(S10:S14)</f>
        <v>1.6666666666666665</v>
      </c>
      <c r="T15" s="12" t="s">
        <v>30</v>
      </c>
      <c r="U15" s="18">
        <f>SUM(U10:U14)</f>
        <v>0</v>
      </c>
    </row>
    <row r="16" spans="1:30" ht="17.25" thickTop="1" thickBot="1" x14ac:dyDescent="0.3">
      <c r="A16" s="4" t="s">
        <v>48</v>
      </c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</row>
    <row r="17" spans="1:30" ht="16.5" thickTop="1" x14ac:dyDescent="0.25">
      <c r="A17" s="9">
        <v>42926</v>
      </c>
      <c r="B17" s="10"/>
      <c r="C17" s="10"/>
      <c r="D17" s="10"/>
      <c r="E17" s="10"/>
      <c r="F17" s="10"/>
      <c r="G17" s="10"/>
      <c r="H17" s="8" t="s">
        <v>9</v>
      </c>
      <c r="I17" s="8"/>
      <c r="J17" s="8"/>
      <c r="K17" s="11" t="e">
        <f>($A$38*M17)/(J17-I17)</f>
        <v>#DIV/0!</v>
      </c>
      <c r="L17" s="8"/>
      <c r="M17" s="8"/>
      <c r="N17" s="10">
        <f>IF($K$38&lt;C17&lt;=$M$38,(C17-B17),(C17+(($M$38-B17)+$C$38)))</f>
        <v>1</v>
      </c>
      <c r="O17" s="10">
        <f>_xlfn.IFS($K$38&lt;D17&lt;=$M$38,D17-C17,$B$38&lt;=C17&lt;$I$38,D17-C17,(D17-(($M$38-C17)+$C$38)),(D17+(($M$38-C17)+$C$38)))</f>
        <v>1</v>
      </c>
      <c r="P17" s="10">
        <f>IF($K$38&lt;E17&lt;=$M$38,(E17-D17),IF($B$38&lt;=D17&lt;$I$38,E17-D17,E17+(($M$38-D17)+$C$38)))</f>
        <v>1</v>
      </c>
      <c r="Q17" s="10" t="str">
        <f>IF(F17="","",IF($K$38&lt;F17&lt;=$M$38,F17-E17,IF($B$38&lt;E17&lt;$I$38,F17-E17,F17+(($M$38-E17)+$C$38))))</f>
        <v/>
      </c>
      <c r="R17" s="17">
        <f>IF(G17="",$B$38,IF($K$38&lt;G17&lt;$M$38,G17-F17,G17+(($M$38-F17)+$C$38)))</f>
        <v>0</v>
      </c>
      <c r="S17" s="22">
        <f>IF(B17="",$H$38,N17+P17+R17)</f>
        <v>0.33333333333333331</v>
      </c>
      <c r="T17" s="25" t="s">
        <v>18</v>
      </c>
      <c r="U17" s="19">
        <f>IF(B17="",$B$38,(IF($K$38&lt;C17&lt;$M$38,(C17-$L$38),(C17+$D$38)))+(IF(E17&gt;=$F$38,($F$38-D17),(E17-D17)))+(IF(G17&gt;=$F$38,($F$38-F17),(G17-F17))))</f>
        <v>0</v>
      </c>
      <c r="W17" s="43">
        <f>A17</f>
        <v>42926</v>
      </c>
      <c r="X17" s="40" t="str">
        <f t="shared" ref="X17:X21" si="2">T17</f>
        <v>31 19h00</v>
      </c>
      <c r="Y17" s="40"/>
      <c r="Z17" s="40"/>
      <c r="AA17" s="40"/>
      <c r="AB17" s="40"/>
      <c r="AC17" s="40"/>
      <c r="AD17" s="40"/>
    </row>
    <row r="18" spans="1:30" x14ac:dyDescent="0.25">
      <c r="A18" s="9">
        <v>42927</v>
      </c>
      <c r="B18" s="10"/>
      <c r="C18" s="10"/>
      <c r="D18" s="10"/>
      <c r="E18" s="10"/>
      <c r="F18" s="10"/>
      <c r="G18" s="10"/>
      <c r="H18" s="8" t="s">
        <v>9</v>
      </c>
      <c r="I18" s="8"/>
      <c r="J18" s="8"/>
      <c r="K18" s="11" t="e">
        <f>($A$38*M18)/(J18-I18)</f>
        <v>#DIV/0!</v>
      </c>
      <c r="L18" s="8"/>
      <c r="M18" s="8"/>
      <c r="N18" s="10">
        <f>IF($K$38&lt;C18&lt;=$M$38,(C18-B18),(C18+(($M$38-B18)+$C$38)))</f>
        <v>1</v>
      </c>
      <c r="O18" s="10">
        <f>_xlfn.IFS($K$38&lt;D18&lt;=$M$38,D18-C18,$B$38&lt;=C18&lt;$I$38,D18-C18,(D18-(($M$38-C18)+$C$38)),(D18+(($M$38-C18)+$C$38)))</f>
        <v>1</v>
      </c>
      <c r="P18" s="10">
        <f>IF($K$38&lt;E18&lt;=$M$38,(E18-D18),IF($B$38&lt;=D18&lt;$I$38,E18-D18,E18+(($M$38-D18)+$C$38)))</f>
        <v>1</v>
      </c>
      <c r="Q18" s="10" t="str">
        <f>IF(F18="","",IF($K$38&lt;F18&lt;=$M$38,F18-E18,IF($B$38&lt;E18&lt;$I$38,F18-E18,F18+(($M$38-E18)+$C$38))))</f>
        <v/>
      </c>
      <c r="R18" s="17">
        <f>IF(G18="",$B$38,IF($K$38&lt;G18&lt;$M$38,G18-F18,G18+(($M$38-F18)+$C$38)))</f>
        <v>0</v>
      </c>
      <c r="S18" s="23">
        <f>IF(B18="",$H$38,N18+P18+R18)</f>
        <v>0.33333333333333331</v>
      </c>
      <c r="T18" s="25">
        <v>21</v>
      </c>
      <c r="U18" s="20">
        <f>IF(B18="",$B$38,(IF($K$38&lt;C18&lt;$M$38,(C18-$L$38),(C18+$D$38)))+(IF(E18&gt;=$F$38,($F$38-D18),(E18-D18)))+(IF(G18&gt;=$F$38,($F$38-F18),(G18-F18))))</f>
        <v>0</v>
      </c>
      <c r="W18" s="43">
        <f>A18</f>
        <v>42927</v>
      </c>
      <c r="X18" s="41">
        <f t="shared" si="2"/>
        <v>21</v>
      </c>
      <c r="Y18" s="40"/>
      <c r="Z18" s="40"/>
      <c r="AA18" s="40"/>
      <c r="AB18" s="40"/>
      <c r="AC18" s="40"/>
      <c r="AD18" s="40"/>
    </row>
    <row r="19" spans="1:30" x14ac:dyDescent="0.25">
      <c r="A19" s="9">
        <v>42928</v>
      </c>
      <c r="B19" s="10"/>
      <c r="C19" s="10"/>
      <c r="D19" s="10"/>
      <c r="E19" s="10"/>
      <c r="F19" s="10"/>
      <c r="G19" s="10"/>
      <c r="H19" s="8" t="s">
        <v>9</v>
      </c>
      <c r="I19" s="8"/>
      <c r="J19" s="8"/>
      <c r="K19" s="11" t="e">
        <f>($A$38*M19)/(J19-I19)</f>
        <v>#DIV/0!</v>
      </c>
      <c r="L19" s="8"/>
      <c r="M19" s="8"/>
      <c r="N19" s="10">
        <f>IF($K$38&lt;C19&lt;=$M$38,(C19-B19),(C19+(($M$38-B19)+$C$38)))</f>
        <v>1</v>
      </c>
      <c r="O19" s="10">
        <f>_xlfn.IFS($K$38&lt;D19&lt;=$M$38,D19-C19,$B$38&lt;=C19&lt;$I$38,D19-C19,(D19-(($M$38-C19)+$C$38)),(D19+(($M$38-C19)+$C$38)))</f>
        <v>1</v>
      </c>
      <c r="P19" s="10">
        <f>IF($K$38&lt;E19&lt;=$M$38,(E19-D19),IF($B$38&lt;=D19&lt;$I$38,E19-D19,E19+(($M$38-D19)+$C$38)))</f>
        <v>1</v>
      </c>
      <c r="Q19" s="10" t="str">
        <f>IF(F19="","",IF($K$38&lt;F19&lt;=$M$38,F19-E19,IF($B$38&lt;E19&lt;$I$38,F19-E19,F19+(($M$38-E19)+$C$38))))</f>
        <v/>
      </c>
      <c r="R19" s="17">
        <f>IF(G19="",$B$38,IF($K$38&lt;G19&lt;$M$38,G19-F19,G19+(($M$38-F19)+$C$38)))</f>
        <v>0</v>
      </c>
      <c r="S19" s="23">
        <f>IF(B19="",$H$38,N19+P19+R19)</f>
        <v>0.33333333333333331</v>
      </c>
      <c r="T19" s="25">
        <v>94</v>
      </c>
      <c r="U19" s="20">
        <f>IF(B19="",$B$38,(IF($K$38&lt;C19&lt;$M$38,(C19-$L$38),(C19+$D$38)))+(IF(E19&gt;=$F$38,($F$38-D19),(E19-D19)))+(IF(G19&gt;=$F$38,($F$38-F19),(G19-F19))))</f>
        <v>0</v>
      </c>
      <c r="W19" s="43">
        <f t="shared" ref="W19:W21" si="3">A19</f>
        <v>42928</v>
      </c>
      <c r="X19" s="41">
        <f t="shared" si="2"/>
        <v>94</v>
      </c>
      <c r="Y19" s="40"/>
      <c r="Z19" s="40"/>
      <c r="AA19" s="40"/>
      <c r="AB19" s="40"/>
      <c r="AC19" s="40"/>
      <c r="AD19" s="40"/>
    </row>
    <row r="20" spans="1:30" x14ac:dyDescent="0.25">
      <c r="A20" s="9">
        <v>42929</v>
      </c>
      <c r="B20" s="63"/>
      <c r="C20" s="63"/>
      <c r="D20" s="63"/>
      <c r="E20" s="63"/>
      <c r="F20" s="63"/>
      <c r="G20" s="63"/>
      <c r="H20" s="64"/>
      <c r="I20" s="64"/>
      <c r="J20" s="64"/>
      <c r="K20" s="65" t="e">
        <f>($A$38*M20)/(J20-I20)</f>
        <v>#DIV/0!</v>
      </c>
      <c r="L20" s="64"/>
      <c r="M20" s="64"/>
      <c r="N20" s="63">
        <f>IF($K$38&lt;C20&lt;=$M$38,(C20-B20),(C20+(($M$38-B20)+$C$38)))</f>
        <v>1</v>
      </c>
      <c r="O20" s="63">
        <f>_xlfn.IFS($K$38&lt;D20&lt;=$M$38,D20-C20,$B$38&lt;=C20&lt;$I$38,D20-C20,(D20-(($M$38-C20)+$C$38)),(D20+(($M$38-C20)+$C$38)))</f>
        <v>1</v>
      </c>
      <c r="P20" s="63">
        <f>IF($K$38&lt;E20&lt;=$M$38,(E20-D20),IF($B$38&lt;=D20&lt;$I$38,E20-D20,E20+(($M$38-D20)+$C$38)))</f>
        <v>1</v>
      </c>
      <c r="Q20" s="63" t="str">
        <f>IF(F20="","",IF($K$38&lt;F20&lt;=$M$38,F20-E20,IF($B$38&lt;E20&lt;$I$38,F20-E20,F20+(($M$38-E20)+$C$38))))</f>
        <v/>
      </c>
      <c r="R20" s="66">
        <f>IF(G20="",$B$38,IF($K$38&lt;G20&lt;$M$38,G20-F20,G20+(($M$38-F20)+$C$38)))</f>
        <v>0</v>
      </c>
      <c r="S20" s="23">
        <f>IF(B20="",$H$38,N20+P20+R20)</f>
        <v>0.33333333333333331</v>
      </c>
      <c r="T20" s="25" t="s">
        <v>50</v>
      </c>
      <c r="U20" s="20">
        <f>IF(B20="",$B$38,(IF($K$38&lt;C20&lt;$M$38,(C20-$L$38),(C20+$D$38)))+(IF(E20&gt;=$F$38,($F$38-D20),(E20-D20)))+(IF(G20&gt;=$F$38,($F$38-F20),(G20-F20))))</f>
        <v>0</v>
      </c>
      <c r="W20" s="43">
        <f t="shared" si="3"/>
        <v>42929</v>
      </c>
      <c r="X20" s="41" t="str">
        <f t="shared" si="2"/>
        <v>Férié</v>
      </c>
      <c r="Y20" s="67"/>
      <c r="Z20" s="67"/>
      <c r="AA20" s="67"/>
      <c r="AB20" s="67"/>
      <c r="AC20" s="67"/>
      <c r="AD20" s="67"/>
    </row>
    <row r="21" spans="1:30" ht="16.5" thickBot="1" x14ac:dyDescent="0.3">
      <c r="A21" s="9">
        <v>42930</v>
      </c>
      <c r="B21" s="10"/>
      <c r="C21" s="10"/>
      <c r="D21" s="10"/>
      <c r="E21" s="10"/>
      <c r="F21" s="10"/>
      <c r="G21" s="10"/>
      <c r="H21" s="8" t="s">
        <v>9</v>
      </c>
      <c r="I21" s="8"/>
      <c r="J21" s="15"/>
      <c r="K21" s="11"/>
      <c r="L21" s="8"/>
      <c r="M21" s="39" t="s">
        <v>27</v>
      </c>
      <c r="N21" s="10">
        <f>IF($K$38&lt;C21&lt;=$M$38,(C21-B21),(C21+(($M$38-B21)+$C$38)))</f>
        <v>1</v>
      </c>
      <c r="O21" s="10">
        <f>_xlfn.IFS($K$38&lt;D21&lt;=$M$38,D21-C21,$B$38&lt;=C21&lt;$I$38,D21-C21,(D21-(($M$38-C21)+$C$38)),(D21+(($M$38-C21)+$C$38)))</f>
        <v>1</v>
      </c>
      <c r="P21" s="10">
        <f>IF($K$38&lt;E21&lt;=$M$38,(E21-D21),IF($B$38&lt;=D21&lt;$I$38,E21-D21,E21+(($M$38-D21)+$C$38)))</f>
        <v>1</v>
      </c>
      <c r="Q21" s="10" t="str">
        <f>IF(F21="","",IF($K$38&lt;F21&lt;=$M$38,F21-E21,IF($B$38&lt;E21&lt;$I$38,F21-E21,F21+(($M$38-E21)+$C$38))))</f>
        <v/>
      </c>
      <c r="R21" s="17">
        <f>IF(G21="",$B$38,IF($K$38&lt;G21&lt;$M$38,G21-F21,G21+(($M$38-F21)+$C$38)))</f>
        <v>0</v>
      </c>
      <c r="S21" s="24">
        <f>IF(B21="",$H$38,N21+P21+R21)</f>
        <v>0.33333333333333331</v>
      </c>
      <c r="T21" s="25" t="s">
        <v>19</v>
      </c>
      <c r="U21" s="21">
        <f>IF(B21="",$B$38,(IF($K$38&lt;C21&lt;$M$38,(C21-$L$38),(C21+$D$38)))+(IF(E21&gt;=$F$38,($F$38-D21),(E21-D21)))+(IF(G21&gt;=$F$38,($F$38-F21),(G21-F21))))</f>
        <v>0</v>
      </c>
      <c r="W21" s="43">
        <f t="shared" si="3"/>
        <v>42930</v>
      </c>
      <c r="X21" s="41" t="str">
        <f t="shared" si="2"/>
        <v>31 19h30</v>
      </c>
      <c r="Y21" s="40"/>
      <c r="Z21" s="40"/>
      <c r="AA21" s="40"/>
      <c r="AB21" s="40"/>
      <c r="AC21" s="40"/>
      <c r="AD21" s="40"/>
    </row>
    <row r="22" spans="1:30" ht="17.25" thickTop="1" thickBot="1" x14ac:dyDescent="0.3">
      <c r="I22" s="12" t="s">
        <v>20</v>
      </c>
      <c r="J22" s="13">
        <f>SUM((J17-I17),(J18-I18),(J19-I19),(J20-I20),(J21-I21))</f>
        <v>0</v>
      </c>
      <c r="K22" s="14"/>
      <c r="L22" s="12" t="s">
        <v>21</v>
      </c>
      <c r="M22" s="13">
        <f>SUM(M17:M21)</f>
        <v>0</v>
      </c>
      <c r="N22" s="14"/>
      <c r="O22" s="14"/>
      <c r="P22" s="14"/>
      <c r="Q22" s="14"/>
      <c r="R22" s="12" t="s">
        <v>22</v>
      </c>
      <c r="S22" s="18">
        <f>SUM(S17:S21)</f>
        <v>1.6666666666666665</v>
      </c>
      <c r="T22" s="12" t="s">
        <v>30</v>
      </c>
      <c r="U22" s="18">
        <f>SUM(U17:U21)</f>
        <v>0</v>
      </c>
    </row>
    <row r="23" spans="1:30" ht="17.25" thickTop="1" thickBot="1" x14ac:dyDescent="0.3">
      <c r="A23" s="4" t="s">
        <v>49</v>
      </c>
    </row>
    <row r="24" spans="1:30" ht="16.5" thickTop="1" x14ac:dyDescent="0.25">
      <c r="A24" s="9">
        <v>42933</v>
      </c>
      <c r="B24" s="10"/>
      <c r="C24" s="10"/>
      <c r="D24" s="10"/>
      <c r="E24" s="10"/>
      <c r="F24" s="10"/>
      <c r="G24" s="10"/>
      <c r="H24" s="8" t="s">
        <v>9</v>
      </c>
      <c r="I24" s="8"/>
      <c r="J24" s="8"/>
      <c r="K24" s="11" t="e">
        <f>($A$38*M24)/(J24-I24)</f>
        <v>#DIV/0!</v>
      </c>
      <c r="L24" s="8"/>
      <c r="M24" s="8"/>
      <c r="N24" s="10">
        <f>IF($K$38&lt;C24&lt;=$M$38,(C24-B24),(C24+(($M$38-B24)+$C$38)))</f>
        <v>1</v>
      </c>
      <c r="O24" s="10">
        <f>_xlfn.IFS($K$38&lt;D24&lt;=$M$38,D24-C24,$B$38&lt;=C24&lt;$I$38,D24-C24,(D24-(($M$38-C24)+$C$38)),(D24+(($M$38-C24)+$C$38)))</f>
        <v>1</v>
      </c>
      <c r="P24" s="10">
        <f>IF($K$38&lt;E24&lt;=$M$38,(E24-D24),IF($B$38&lt;=D24&lt;$I$38,E24-D24,E24+(($M$38-D24)+$C$38)))</f>
        <v>1</v>
      </c>
      <c r="Q24" s="10" t="str">
        <f>IF(F24="","",IF($K$38&lt;F24&lt;=$M$38,F24-E24,IF($B$38&lt;E24&lt;$I$38,F24-E24,F24+(($M$38-E24)+$C$38))))</f>
        <v/>
      </c>
      <c r="R24" s="17">
        <f>IF(G24="",$B$38,IF($K$38&lt;G24&lt;$M$38,G24-F24,G24+(($M$38-F24)+$C$38)))</f>
        <v>0</v>
      </c>
      <c r="S24" s="22">
        <f>IF(B24="",$H$38,N24+P24+R24)</f>
        <v>0.33333333333333331</v>
      </c>
      <c r="T24" s="25">
        <v>13</v>
      </c>
      <c r="U24" s="19">
        <f>IF(B24="",$B$38,IF($L$38&lt;C24&lt;$M$38,(C24-$L$38),(C24+$D$38))+IF($L$38&lt;E24&lt;=$M$38,(E24-D24),(E24+(($M$38-D24)+$C$38))+IF(G24&gt;=$F$38,($F$38-F24),(G24-F24))))</f>
        <v>0</v>
      </c>
      <c r="W24" s="43">
        <f t="shared" ref="W24:W28" si="4">A24</f>
        <v>42933</v>
      </c>
      <c r="X24" s="40">
        <f t="shared" ref="X24:X28" si="5">T24</f>
        <v>13</v>
      </c>
      <c r="Y24" s="40"/>
      <c r="Z24" s="40"/>
      <c r="AA24" s="40"/>
      <c r="AB24" s="40"/>
      <c r="AC24" s="40"/>
      <c r="AD24" s="40"/>
    </row>
    <row r="25" spans="1:30" x14ac:dyDescent="0.25">
      <c r="A25" s="9">
        <v>42934</v>
      </c>
      <c r="B25" s="10"/>
      <c r="C25" s="10"/>
      <c r="D25" s="10"/>
      <c r="E25" s="10"/>
      <c r="F25" s="10"/>
      <c r="G25" s="10"/>
      <c r="H25" s="8" t="s">
        <v>9</v>
      </c>
      <c r="I25" s="8"/>
      <c r="J25" s="8"/>
      <c r="K25" s="11" t="e">
        <f>($A$38*M25)/(J25-I25)</f>
        <v>#DIV/0!</v>
      </c>
      <c r="L25" s="8"/>
      <c r="M25" s="8"/>
      <c r="N25" s="10">
        <f>IF($K$38&lt;C25&lt;=$M$38,(C25-B25),(C25+(($M$38-B25)+$C$38)))</f>
        <v>1</v>
      </c>
      <c r="O25" s="10">
        <f>_xlfn.IFS($K$38&lt;D25&lt;=$M$38,D25-C25,$B$38&lt;=C25&lt;$I$38,D25-C25,(D25-(($M$38-C25)+$C$38)),(D25+(($M$38-C25)+$C$38)))</f>
        <v>1</v>
      </c>
      <c r="P25" s="10">
        <f>IF($K$38&lt;E25&lt;=$M$38,(E25-D25),IF($B$38&lt;=D25&lt;$I$38,E25-D25,E25+(($M$38-D25)+$C$38)))</f>
        <v>1</v>
      </c>
      <c r="Q25" s="10" t="str">
        <f>IF(F25="","",IF($K$38&lt;F25&lt;=$M$38,F25-E25,IF($B$38&lt;E25&lt;$I$38,F25-E25,F25+(($M$38-E25)+$C$38))))</f>
        <v/>
      </c>
      <c r="R25" s="17">
        <f>IF(G25="",$B$38,IF($K$38&lt;G25&lt;$M$38,G25-F25,G25+(($M$38-F25)+$C$38)))</f>
        <v>0</v>
      </c>
      <c r="S25" s="23">
        <f>IF(B25="",$H$38,N25+P25+R25)</f>
        <v>0.33333333333333331</v>
      </c>
      <c r="T25" s="25" t="s">
        <v>18</v>
      </c>
      <c r="U25" s="20">
        <f>IF(B25="",$B$38,(IF($K$38&lt;C25&lt;$M$38,(C25-$L$38),(C25+$D$38)))+(IF(E25&gt;=$F$38,($F$38-D25),(E25-D25)))+(IF(G25&gt;=$F$38,($F$38-F25),(G25-F25))))</f>
        <v>0</v>
      </c>
      <c r="W25" s="43">
        <f t="shared" si="4"/>
        <v>42934</v>
      </c>
      <c r="X25" s="41" t="str">
        <f t="shared" si="5"/>
        <v>31 19h00</v>
      </c>
      <c r="Y25" s="40"/>
      <c r="Z25" s="40"/>
      <c r="AA25" s="40"/>
      <c r="AB25" s="40"/>
      <c r="AC25" s="40"/>
      <c r="AD25" s="40"/>
    </row>
    <row r="26" spans="1:30" x14ac:dyDescent="0.25">
      <c r="A26" s="9">
        <v>42935</v>
      </c>
      <c r="B26" s="10"/>
      <c r="C26" s="10"/>
      <c r="D26" s="10"/>
      <c r="E26" s="10"/>
      <c r="F26" s="10"/>
      <c r="G26" s="10"/>
      <c r="H26" s="8" t="s">
        <v>9</v>
      </c>
      <c r="I26" s="8"/>
      <c r="J26" s="8"/>
      <c r="K26" s="11" t="e">
        <f>($A$38*M26)/(J26-I26)</f>
        <v>#DIV/0!</v>
      </c>
      <c r="L26" s="8"/>
      <c r="M26" s="8"/>
      <c r="N26" s="10">
        <f>IF($K$38&lt;C26&lt;=$M$38,(C26-B26),(C26+(($M$38-B26)+$C$38)))</f>
        <v>1</v>
      </c>
      <c r="O26" s="10">
        <f>_xlfn.IFS($K$38&lt;D26&lt;=$M$38,D26-C26,$B$38&lt;=C26&lt;$I$38,D26-C26,(D26-(($M$38-C26)+$C$38)),(D26+(($M$38-C26)+$C$38)))</f>
        <v>1</v>
      </c>
      <c r="P26" s="10">
        <f>IF($K$38&lt;E26&lt;=$M$38,(E26-D26),IF($B$38&lt;=D26&lt;$I$38,E26-D26,E26+(($M$38-D26)+$C$38)))</f>
        <v>1</v>
      </c>
      <c r="Q26" s="10" t="str">
        <f>IF(F26="","",IF($K$38&lt;F26&lt;=$M$38,F26-E26,IF($B$38&lt;E26&lt;$I$38,F26-E26,F26+(($M$38-E26)+$C$38))))</f>
        <v/>
      </c>
      <c r="R26" s="17">
        <f>IF(G26="",$B$38,IF($K$38&lt;G26&lt;$M$38,G26-F26,G26+(($M$38-F26)+$C$38)))</f>
        <v>0</v>
      </c>
      <c r="S26" s="23">
        <f>IF(B26="",$H$38,N26+P26+R26)</f>
        <v>0.33333333333333331</v>
      </c>
      <c r="T26" s="25">
        <v>21</v>
      </c>
      <c r="U26" s="20">
        <f>IF(B26="",$B$38,(IF($K$38&lt;C26&lt;$M$38,(C26-$L$38),(C26+$D$38)))+(IF(E26&gt;=$F$38,($F$38-D26),(E26-D26)))+(IF(G26&gt;=$F$38,($F$38-F26),(G26-F26))))</f>
        <v>0</v>
      </c>
      <c r="W26" s="43">
        <f t="shared" si="4"/>
        <v>42935</v>
      </c>
      <c r="X26" s="41">
        <f t="shared" si="5"/>
        <v>21</v>
      </c>
      <c r="Y26" s="40"/>
      <c r="Z26" s="40"/>
      <c r="AA26" s="40"/>
      <c r="AB26" s="40"/>
      <c r="AC26" s="40"/>
      <c r="AD26" s="40"/>
    </row>
    <row r="27" spans="1:30" x14ac:dyDescent="0.25">
      <c r="A27" s="9">
        <v>42936</v>
      </c>
      <c r="B27" s="10"/>
      <c r="C27" s="10"/>
      <c r="D27" s="10"/>
      <c r="E27" s="10"/>
      <c r="F27" s="10"/>
      <c r="G27" s="10"/>
      <c r="H27" s="8" t="s">
        <v>9</v>
      </c>
      <c r="I27" s="8"/>
      <c r="J27" s="8"/>
      <c r="K27" s="11" t="e">
        <f>($A$38*M27)/(J27-I27)</f>
        <v>#DIV/0!</v>
      </c>
      <c r="L27" s="8"/>
      <c r="M27" s="8"/>
      <c r="N27" s="10">
        <f>IF($K$38&lt;C27&lt;=$M$38,(C27-B27),(C27+(($M$38-B27)+$C$38)))</f>
        <v>1</v>
      </c>
      <c r="O27" s="10">
        <f>_xlfn.IFS($K$38&lt;D27&lt;=$M$38,D27-C27,$B$38&lt;=C27&lt;$I$38,D27-C27,(D27-(($M$38-C27)+$C$38)),(D27+(($M$38-C27)+$C$38)))</f>
        <v>1</v>
      </c>
      <c r="P27" s="10">
        <f>IF($K$38&lt;E27&lt;=$M$38,(E27-D27),IF($B$38&lt;=D27&lt;$I$38,E27-D27,E27+(($M$38-D27)+$C$38)))</f>
        <v>1</v>
      </c>
      <c r="Q27" s="10" t="str">
        <f>IF(F27="","",IF($K$38&lt;F27&lt;=$M$38,F27-E27,IF($B$38&lt;E27&lt;$I$38,F27-E27,F27+(($M$38-E27)+$C$38))))</f>
        <v/>
      </c>
      <c r="R27" s="17">
        <f>IF(G27="",$B$38,IF($K$38&lt;G27&lt;$M$38,G27-F27,G27+(($M$38-F27)+$C$38)))</f>
        <v>0</v>
      </c>
      <c r="S27" s="23">
        <f>IF(B27="",$H$38,N27+P27+R27)</f>
        <v>0.33333333333333331</v>
      </c>
      <c r="T27" s="25">
        <v>94</v>
      </c>
      <c r="U27" s="20">
        <f>IF(B27="",$B$38,(IF($K$38&lt;C27&lt;$M$38,(C27-$L$38),(C27+$D$38)))+(IF(E27&gt;=$F$38,($F$38-D27),(E27-D27)))+(IF(G27&gt;=$F$38,($F$38-F27),(G27-F27))))</f>
        <v>0</v>
      </c>
      <c r="W27" s="43">
        <f t="shared" si="4"/>
        <v>42936</v>
      </c>
      <c r="X27" s="41">
        <f t="shared" si="5"/>
        <v>94</v>
      </c>
      <c r="Y27" s="40"/>
      <c r="Z27" s="40"/>
      <c r="AA27" s="40"/>
      <c r="AB27" s="40"/>
      <c r="AC27" s="40"/>
      <c r="AD27" s="40"/>
    </row>
    <row r="28" spans="1:30" ht="16.5" thickBot="1" x14ac:dyDescent="0.3">
      <c r="A28" s="9">
        <v>42937</v>
      </c>
      <c r="B28" s="10"/>
      <c r="C28" s="10"/>
      <c r="D28" s="10"/>
      <c r="E28" s="10"/>
      <c r="F28" s="10"/>
      <c r="G28" s="10"/>
      <c r="H28" s="8" t="s">
        <v>9</v>
      </c>
      <c r="I28" s="8"/>
      <c r="J28" s="15"/>
      <c r="K28" s="11"/>
      <c r="L28" s="8"/>
      <c r="M28" s="39" t="s">
        <v>27</v>
      </c>
      <c r="N28" s="10">
        <f>IF($K$38&lt;C28&lt;=$M$38,(C28-B28),(C28+(($M$38-B28)+$C$38)))</f>
        <v>1</v>
      </c>
      <c r="O28" s="10">
        <f>_xlfn.IFS($K$38&lt;D28&lt;=$M$38,D28-C28,$B$38&lt;=C28&lt;$I$38,D28-C28,(D28-(($M$38-C28)+$C$38)),(D28+(($M$38-C28)+$C$38)))</f>
        <v>1</v>
      </c>
      <c r="P28" s="10">
        <f>IF($K$38&lt;E28&lt;=$M$38,(E28-D28),IF($B$38&lt;=D28&lt;$I$38,E28-D28,E28+(($M$38-D28)+$C$38)))</f>
        <v>1</v>
      </c>
      <c r="Q28" s="10" t="str">
        <f>IF(F28="","",IF($K$38&lt;F28&lt;=$M$38,F28-E28,IF($B$38&lt;E28&lt;$I$38,F28-E28,F28+(($M$38-E28)+$C$38))))</f>
        <v/>
      </c>
      <c r="R28" s="17">
        <f>IF(G28="",$B$38,IF($K$38&lt;G28&lt;$M$38,G28-F28,G28+(($M$38-F28)+$C$38)))</f>
        <v>0</v>
      </c>
      <c r="S28" s="24">
        <f>IF(B28="",$H$38,N28+P28+R28)</f>
        <v>0.33333333333333331</v>
      </c>
      <c r="T28" s="25">
        <v>69</v>
      </c>
      <c r="U28" s="21">
        <f>IF(B28="",$B$38,(IF($K$38&lt;C28&lt;$M$38,(C28-$L$38),(C28+$D$38)))+(IF(E28&gt;=$F$38,($F$38-D28),(E28-D28)))+(IF(G28&gt;=$F$38,($F$38-F28),(G28-F28))))</f>
        <v>0</v>
      </c>
      <c r="W28" s="43">
        <f t="shared" si="4"/>
        <v>42937</v>
      </c>
      <c r="X28" s="41">
        <f t="shared" si="5"/>
        <v>69</v>
      </c>
      <c r="Y28" s="40"/>
      <c r="Z28" s="40"/>
      <c r="AA28" s="40"/>
      <c r="AB28" s="40"/>
      <c r="AC28" s="40"/>
      <c r="AD28" s="40"/>
    </row>
    <row r="29" spans="1:30" ht="17.25" thickTop="1" thickBot="1" x14ac:dyDescent="0.3">
      <c r="I29" s="12" t="s">
        <v>20</v>
      </c>
      <c r="J29" s="13">
        <f>SUM((J24-I24),(J25-I25),(J26-I26),(J27-I27),(J28-I28))</f>
        <v>0</v>
      </c>
      <c r="K29" s="14"/>
      <c r="L29" s="12" t="s">
        <v>21</v>
      </c>
      <c r="M29" s="13">
        <f>SUM(M24:M28)</f>
        <v>0</v>
      </c>
      <c r="N29" s="14"/>
      <c r="O29" s="14"/>
      <c r="P29" s="14"/>
      <c r="Q29" s="14"/>
      <c r="R29" s="12" t="s">
        <v>22</v>
      </c>
      <c r="S29" s="18">
        <f>SUM(S24:S28)</f>
        <v>1.6666666666666665</v>
      </c>
      <c r="T29" s="12" t="s">
        <v>30</v>
      </c>
      <c r="U29" s="18">
        <f>SUM(U24:U28)</f>
        <v>0</v>
      </c>
    </row>
    <row r="30" spans="1:30" ht="17.25" thickTop="1" thickBot="1" x14ac:dyDescent="0.3">
      <c r="P30" s="6"/>
      <c r="W30" s="44"/>
      <c r="X30" s="1" t="s">
        <v>42</v>
      </c>
    </row>
    <row r="31" spans="1:30" ht="17.25" thickTop="1" thickBot="1" x14ac:dyDescent="0.3">
      <c r="A31" s="27"/>
      <c r="B31" s="1" t="s">
        <v>31</v>
      </c>
      <c r="R31" s="12" t="s">
        <v>38</v>
      </c>
      <c r="S31" s="37">
        <f>IF(S8&gt;$T$38,S8-$T$38,$B$38)+IF(S15&gt;$T$38,S15-$T$38,$B$38)+IF(S22&gt;$T$38,S22-$T$38,$B$38)+IF(S29&gt;$T$38,S29-$T$38,$B$38)</f>
        <v>2.0409722222222229</v>
      </c>
      <c r="T31" s="12" t="s">
        <v>39</v>
      </c>
      <c r="U31" s="37">
        <f>U8+U15+U22+U29</f>
        <v>1.3048611111111108</v>
      </c>
      <c r="W31" s="30"/>
      <c r="X31" s="1" t="s">
        <v>43</v>
      </c>
    </row>
    <row r="32" spans="1:30" ht="17.25" thickTop="1" thickBot="1" x14ac:dyDescent="0.3">
      <c r="A32" s="29"/>
      <c r="B32" s="1" t="s">
        <v>32</v>
      </c>
      <c r="W32" s="28"/>
      <c r="X32" s="1" t="s">
        <v>44</v>
      </c>
      <c r="Y32"/>
    </row>
    <row r="33" spans="1:24" ht="17.25" thickTop="1" thickBot="1" x14ac:dyDescent="0.3">
      <c r="A33" s="31"/>
      <c r="B33" s="1" t="s">
        <v>33</v>
      </c>
      <c r="W33" s="45"/>
      <c r="X33" s="1" t="s">
        <v>45</v>
      </c>
    </row>
    <row r="34" spans="1:24" ht="17.25" thickTop="1" thickBot="1" x14ac:dyDescent="0.3">
      <c r="A34" s="32"/>
      <c r="B34" s="1" t="s">
        <v>34</v>
      </c>
      <c r="H34" s="34" t="s">
        <v>51</v>
      </c>
      <c r="I34" s="1" t="s">
        <v>37</v>
      </c>
    </row>
    <row r="35" spans="1:24" ht="17.25" thickTop="1" thickBot="1" x14ac:dyDescent="0.3">
      <c r="A35" s="33"/>
      <c r="B35" s="1" t="s">
        <v>35</v>
      </c>
      <c r="H35" s="35" t="s">
        <v>27</v>
      </c>
      <c r="I35" s="1" t="s">
        <v>36</v>
      </c>
    </row>
    <row r="36" spans="1:24" ht="16.5" thickTop="1" x14ac:dyDescent="0.25"/>
    <row r="37" spans="1:24" x14ac:dyDescent="0.25">
      <c r="S37" s="26"/>
    </row>
    <row r="38" spans="1:24" x14ac:dyDescent="0.25">
      <c r="A38" s="2">
        <v>100</v>
      </c>
      <c r="B38" s="3">
        <v>0</v>
      </c>
      <c r="C38" s="3">
        <v>6.9444444444444447E-4</v>
      </c>
      <c r="D38" s="3">
        <v>0.125</v>
      </c>
      <c r="E38" s="3">
        <v>0.16666666666666666</v>
      </c>
      <c r="F38" s="3">
        <v>0.25</v>
      </c>
      <c r="G38" s="3"/>
      <c r="H38" s="3">
        <v>0.33333333333333331</v>
      </c>
      <c r="I38" s="3">
        <v>0.58333333333333337</v>
      </c>
      <c r="J38" s="3">
        <v>0.66666666666666663</v>
      </c>
      <c r="K38" s="3">
        <v>0.79166666666666663</v>
      </c>
      <c r="L38" s="3">
        <v>0.875</v>
      </c>
      <c r="M38" s="3">
        <v>0.99930555555555556</v>
      </c>
      <c r="N38" s="5">
        <v>7</v>
      </c>
      <c r="P38" s="5">
        <v>1</v>
      </c>
      <c r="Q38" s="5">
        <v>2</v>
      </c>
      <c r="S38" s="5">
        <v>3</v>
      </c>
      <c r="T38" s="36">
        <v>1.6666666666666667</v>
      </c>
      <c r="U38" s="16">
        <f>SUM(U3:U7,U10:U14,U17:U21,U24:U28)</f>
        <v>1.3048611111111108</v>
      </c>
    </row>
  </sheetData>
  <pageMargins left="0" right="0" top="0" bottom="0" header="0.31496062992125984" footer="0.31496062992125984"/>
  <pageSetup paperSize="9" orientation="landscape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Rouvier</dc:creator>
  <cp:lastModifiedBy>Christophe Rouvier</cp:lastModifiedBy>
  <cp:lastPrinted>2017-06-26T15:00:42Z</cp:lastPrinted>
  <dcterms:created xsi:type="dcterms:W3CDTF">2017-06-20T15:00:43Z</dcterms:created>
  <dcterms:modified xsi:type="dcterms:W3CDTF">2017-06-27T05:13:55Z</dcterms:modified>
</cp:coreProperties>
</file>