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067"/>
  <workbookPr defaultThemeVersion="166925"/>
  <mc:AlternateContent xmlns:mc="http://schemas.openxmlformats.org/markup-compatibility/2006">
    <mc:Choice Requires="x15">
      <x15ac:absPath xmlns:x15ac="http://schemas.microsoft.com/office/spreadsheetml/2010/11/ac" url="C:\Users\Yassine\Desktop\"/>
    </mc:Choice>
  </mc:AlternateContent>
  <bookViews>
    <workbookView xWindow="0" yWindow="0" windowWidth="20490" windowHeight="7680" activeTab="4"/>
  </bookViews>
  <sheets>
    <sheet name="Certificat" sheetId="1" r:id="rId1"/>
    <sheet name="Echelles" sheetId="4" r:id="rId2"/>
    <sheet name="Rockwell" sheetId="2" r:id="rId3"/>
    <sheet name="Brinell" sheetId="3" r:id="rId4"/>
    <sheet name="Vickers" sheetId="5" r:id="rId5"/>
  </sheets>
  <definedNames>
    <definedName name="EchellesALL">Echelles!$A$2:$A$37</definedName>
    <definedName name="EchellesBrinell">Brinell!$A$2:$A$22</definedName>
    <definedName name="EchellesRockwell">Rockwell!$J$3:$J$17</definedName>
    <definedName name="Erreurs">Rockwell!$K$3:$CW$17</definedName>
    <definedName name="Intervalles">Rockwell!$K$2:$CW$2</definedName>
    <definedName name="ValeursMOY">Certificat!$C$79:$D$81,Certificat!$C$83:$D$85,Certificat!$C$87:$D$89,Certificat!$C$91:$D$93</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S26" i="5" l="1"/>
  <c r="G79" i="1"/>
  <c r="G93" i="1" l="1"/>
  <c r="G92" i="1"/>
  <c r="G91" i="1"/>
  <c r="G89" i="1"/>
  <c r="G88" i="1"/>
  <c r="G87" i="1"/>
  <c r="G85" i="1"/>
  <c r="G84" i="1"/>
  <c r="G83" i="1"/>
  <c r="G81" i="1"/>
  <c r="G80" i="1"/>
  <c r="H14" i="5"/>
  <c r="J14" i="5" s="1"/>
  <c r="K91" i="1" s="1"/>
  <c r="H8" i="5"/>
  <c r="J8" i="5" s="1"/>
  <c r="K85" i="1" s="1"/>
  <c r="I7" i="5"/>
  <c r="F2" i="5"/>
  <c r="H2" i="5" s="1"/>
  <c r="F75" i="1"/>
  <c r="F74" i="1"/>
  <c r="F73" i="1"/>
  <c r="F71" i="1"/>
  <c r="F70" i="1"/>
  <c r="F69" i="1"/>
  <c r="F66" i="1"/>
  <c r="F67" i="1"/>
  <c r="F65" i="1"/>
  <c r="F62" i="1"/>
  <c r="F63" i="1"/>
  <c r="F61" i="1"/>
  <c r="F16" i="5"/>
  <c r="H16" i="5" s="1"/>
  <c r="J16" i="5" s="1"/>
  <c r="K93" i="1" s="1"/>
  <c r="F15" i="5"/>
  <c r="I15" i="5" s="1"/>
  <c r="F14" i="5"/>
  <c r="I14" i="5" s="1"/>
  <c r="F12" i="5"/>
  <c r="I12" i="5" s="1"/>
  <c r="F11" i="5"/>
  <c r="H11" i="5" s="1"/>
  <c r="J11" i="5" s="1"/>
  <c r="K88" i="1" s="1"/>
  <c r="F10" i="5"/>
  <c r="I10" i="5" s="1"/>
  <c r="F8" i="5"/>
  <c r="I8" i="5" s="1"/>
  <c r="F7" i="5"/>
  <c r="H7" i="5" s="1"/>
  <c r="J7" i="5" s="1"/>
  <c r="K84" i="1" s="1"/>
  <c r="F6" i="5"/>
  <c r="H6" i="5" s="1"/>
  <c r="J6" i="5" s="1"/>
  <c r="K83" i="1" s="1"/>
  <c r="F4" i="5"/>
  <c r="I4" i="5" s="1"/>
  <c r="F3" i="5"/>
  <c r="H3" i="5" s="1"/>
  <c r="J3" i="5" s="1"/>
  <c r="K80" i="1" s="1"/>
  <c r="I6" i="5" l="1"/>
  <c r="I11" i="5"/>
  <c r="I16" i="5"/>
  <c r="H4" i="5"/>
  <c r="J4" i="5" s="1"/>
  <c r="K81" i="1" s="1"/>
  <c r="H10" i="5"/>
  <c r="J10" i="5" s="1"/>
  <c r="K87" i="1" s="1"/>
  <c r="H12" i="5"/>
  <c r="J12" i="5" s="1"/>
  <c r="K89" i="1" s="1"/>
  <c r="H15" i="5"/>
  <c r="J15" i="5" s="1"/>
  <c r="K92" i="1" s="1"/>
  <c r="I2" i="5"/>
  <c r="J2" i="5" s="1"/>
  <c r="I3" i="5"/>
  <c r="M92" i="1"/>
  <c r="M91" i="1"/>
  <c r="M88" i="1"/>
  <c r="M89" i="1"/>
  <c r="M87" i="1"/>
  <c r="N12" i="3"/>
  <c r="N13" i="3"/>
  <c r="N11" i="3"/>
  <c r="N9" i="3"/>
  <c r="N10" i="3"/>
  <c r="N8" i="3"/>
  <c r="N6" i="3"/>
  <c r="N7" i="3"/>
  <c r="N5" i="3"/>
  <c r="N3" i="3"/>
  <c r="N4" i="3"/>
  <c r="N2" i="3"/>
  <c r="K2" i="3"/>
  <c r="Q12" i="3"/>
  <c r="M12" i="3" s="1"/>
  <c r="Q13" i="3"/>
  <c r="M13" i="3" s="1"/>
  <c r="Q11" i="3"/>
  <c r="M11" i="3" s="1"/>
  <c r="Q9" i="3"/>
  <c r="M9" i="3" s="1"/>
  <c r="Q10" i="3"/>
  <c r="M10" i="3" s="1"/>
  <c r="Q8" i="3"/>
  <c r="M8" i="3" s="1"/>
  <c r="Q6" i="3"/>
  <c r="M6" i="3" s="1"/>
  <c r="Q7" i="3"/>
  <c r="M7" i="3" s="1"/>
  <c r="Q5" i="3"/>
  <c r="M5" i="3" s="1"/>
  <c r="Q3" i="3"/>
  <c r="M3" i="3" s="1"/>
  <c r="Q4" i="3"/>
  <c r="M4" i="3" s="1"/>
  <c r="Q2" i="3"/>
  <c r="M2" i="3" s="1"/>
  <c r="K12" i="3"/>
  <c r="K13" i="3"/>
  <c r="K11" i="3"/>
  <c r="K9" i="3"/>
  <c r="K10" i="3"/>
  <c r="K8" i="3"/>
  <c r="K6" i="3"/>
  <c r="K7" i="3"/>
  <c r="K5" i="3"/>
  <c r="K3" i="3"/>
  <c r="K4" i="3"/>
  <c r="O6" i="3" l="1"/>
  <c r="O3" i="3"/>
  <c r="M80" i="1" s="1"/>
  <c r="O8" i="3"/>
  <c r="O13" i="3"/>
  <c r="M93" i="1" s="1"/>
  <c r="O4" i="3"/>
  <c r="M81" i="1" s="1"/>
  <c r="O5" i="3"/>
  <c r="M83" i="1" s="1"/>
  <c r="O12" i="3"/>
  <c r="O11" i="3"/>
  <c r="O10" i="3"/>
  <c r="O9" i="3"/>
  <c r="O7" i="3"/>
  <c r="M85" i="1" s="1"/>
  <c r="O2" i="3"/>
  <c r="M79" i="1" s="1"/>
  <c r="F2" i="3"/>
  <c r="G2" i="3" s="1"/>
  <c r="F3" i="3"/>
  <c r="G3" i="3" s="1"/>
  <c r="H3" i="3" s="1"/>
  <c r="F4" i="3"/>
  <c r="G4" i="3" s="1"/>
  <c r="F5" i="3"/>
  <c r="G5" i="3" s="1"/>
  <c r="F6" i="3"/>
  <c r="G6" i="3" s="1"/>
  <c r="H6" i="3" s="1"/>
  <c r="F7" i="3"/>
  <c r="G7" i="3" s="1"/>
  <c r="H7" i="3" s="1"/>
  <c r="F8" i="3"/>
  <c r="G8" i="3" s="1"/>
  <c r="H8" i="3" s="1"/>
  <c r="F9" i="3"/>
  <c r="G9" i="3" s="1"/>
  <c r="H9" i="3" s="1"/>
  <c r="F10" i="3"/>
  <c r="G10" i="3" s="1"/>
  <c r="H10" i="3" s="1"/>
  <c r="F11" i="3"/>
  <c r="G11" i="3" s="1"/>
  <c r="H11" i="3" s="1"/>
  <c r="F12" i="3"/>
  <c r="G12" i="3" s="1"/>
  <c r="H12" i="3" s="1"/>
  <c r="F13" i="3"/>
  <c r="G13" i="3" s="1"/>
  <c r="H2" i="3" l="1"/>
  <c r="H13" i="3"/>
  <c r="H5" i="3"/>
  <c r="H4" i="3"/>
  <c r="E74" i="1"/>
  <c r="E75" i="1"/>
  <c r="E73" i="1"/>
  <c r="E70" i="1"/>
  <c r="E71" i="1"/>
  <c r="E69" i="1"/>
  <c r="E66" i="1"/>
  <c r="E67" i="1"/>
  <c r="E65" i="1"/>
  <c r="E62" i="1"/>
  <c r="E63" i="1"/>
  <c r="E61" i="1"/>
  <c r="C5" i="4"/>
  <c r="C4" i="4"/>
  <c r="D28" i="4"/>
  <c r="D25" i="4"/>
  <c r="D24" i="4"/>
  <c r="D23" i="4"/>
  <c r="D21" i="4"/>
  <c r="D20" i="4"/>
  <c r="D19" i="4"/>
  <c r="D18" i="4"/>
  <c r="D17" i="4"/>
  <c r="D13" i="3"/>
  <c r="D10" i="3"/>
  <c r="D9" i="3"/>
  <c r="D8" i="3"/>
  <c r="D6" i="3"/>
  <c r="D5" i="3"/>
  <c r="D4" i="3"/>
  <c r="D3" i="3"/>
  <c r="D2" i="3"/>
  <c r="I37" i="2" l="1"/>
  <c r="I38" i="2"/>
  <c r="I36" i="2"/>
  <c r="I34" i="2"/>
  <c r="I35" i="2"/>
  <c r="I28" i="2"/>
  <c r="I29" i="2"/>
  <c r="I30" i="2"/>
  <c r="I31" i="2"/>
  <c r="I32" i="2"/>
  <c r="I33" i="2"/>
  <c r="I27" i="2"/>
  <c r="O37" i="2"/>
  <c r="H37" i="2" s="1"/>
  <c r="O38" i="2"/>
  <c r="H38" i="2" s="1"/>
  <c r="O36" i="2"/>
  <c r="H36" i="2" s="1"/>
  <c r="O34" i="2"/>
  <c r="H34" i="2" s="1"/>
  <c r="O35" i="2"/>
  <c r="H35" i="2" s="1"/>
  <c r="O33" i="2"/>
  <c r="H33" i="2" s="1"/>
  <c r="O31" i="2"/>
  <c r="H31" i="2" s="1"/>
  <c r="O32" i="2"/>
  <c r="H32" i="2" s="1"/>
  <c r="O30" i="2"/>
  <c r="H30" i="2" s="1"/>
  <c r="O28" i="2"/>
  <c r="H28" i="2" s="1"/>
  <c r="O29" i="2"/>
  <c r="H29" i="2" s="1"/>
  <c r="G38" i="2"/>
  <c r="G37" i="2"/>
  <c r="J37" i="2" s="1"/>
  <c r="G36" i="2"/>
  <c r="J36" i="2" s="1"/>
  <c r="G35" i="2"/>
  <c r="J35" i="2" s="1"/>
  <c r="G34" i="2"/>
  <c r="G33" i="2"/>
  <c r="G32" i="2"/>
  <c r="G31" i="2"/>
  <c r="J31" i="2" s="1"/>
  <c r="M84" i="1" s="1"/>
  <c r="G30" i="2"/>
  <c r="J30" i="2" s="1"/>
  <c r="G29" i="2"/>
  <c r="J29" i="2" s="1"/>
  <c r="G28" i="2"/>
  <c r="G27" i="2"/>
  <c r="J34" i="2" l="1"/>
  <c r="J32" i="2"/>
  <c r="J38" i="2"/>
  <c r="J33" i="2"/>
  <c r="J28" i="2"/>
  <c r="O27" i="2"/>
  <c r="H27" i="2" s="1"/>
  <c r="J27" i="2" s="1"/>
  <c r="I93" i="1" l="1"/>
  <c r="I92" i="1"/>
  <c r="I91" i="1"/>
  <c r="I89" i="1"/>
  <c r="I88" i="1"/>
  <c r="I87" i="1"/>
  <c r="I85" i="1"/>
  <c r="I84" i="1"/>
  <c r="I83" i="1"/>
  <c r="I80" i="1"/>
  <c r="I81" i="1"/>
  <c r="I79" i="1"/>
  <c r="C83" i="1" l="1"/>
  <c r="D30" i="2" s="1"/>
  <c r="E30" i="2" s="1"/>
  <c r="C93" i="1"/>
  <c r="C92" i="1"/>
  <c r="C91" i="1"/>
  <c r="C88" i="1"/>
  <c r="C89" i="1"/>
  <c r="E89" i="1" s="1"/>
  <c r="C87" i="1"/>
  <c r="C84" i="1"/>
  <c r="D31" i="2" s="1"/>
  <c r="E31" i="2" s="1"/>
  <c r="C85" i="1"/>
  <c r="D32" i="2" s="1"/>
  <c r="E32" i="2" s="1"/>
  <c r="C81" i="1"/>
  <c r="D29" i="2" s="1"/>
  <c r="E29" i="2" s="1"/>
  <c r="C80" i="1"/>
  <c r="D28" i="2" s="1"/>
  <c r="E28" i="2" s="1"/>
  <c r="C79" i="1"/>
  <c r="D27" i="2" s="1"/>
  <c r="E27" i="2" s="1"/>
  <c r="K79" i="1" s="1"/>
  <c r="D38" i="2" l="1"/>
  <c r="E38" i="2" s="1"/>
  <c r="D37" i="2"/>
  <c r="E37" i="2" s="1"/>
  <c r="D36" i="2"/>
  <c r="E36" i="2" s="1"/>
  <c r="D35" i="2"/>
  <c r="E35" i="2" s="1"/>
  <c r="D34" i="2"/>
  <c r="E34" i="2" s="1"/>
  <c r="D33" i="2"/>
  <c r="E33" i="2" s="1"/>
  <c r="E79" i="1"/>
  <c r="E81" i="1"/>
  <c r="E84" i="1"/>
  <c r="E91" i="1"/>
  <c r="E80" i="1"/>
  <c r="E87" i="1"/>
  <c r="E92" i="1"/>
  <c r="E85" i="1"/>
  <c r="E83" i="1"/>
  <c r="E88" i="1"/>
  <c r="E93" i="1"/>
</calcChain>
</file>

<file path=xl/comments1.xml><?xml version="1.0" encoding="utf-8"?>
<comments xmlns="http://schemas.openxmlformats.org/spreadsheetml/2006/main">
  <authors>
    <author>Yassine SADIA</author>
    <author>SOMECO</author>
  </authors>
  <commentList>
    <comment ref="M40" authorId="0" shapeId="0">
      <text>
        <r>
          <rPr>
            <b/>
            <sz val="9"/>
            <color indexed="81"/>
            <rFont val="Tahoma"/>
            <family val="2"/>
          </rPr>
          <t>Valeur à prendre depuis un Certificat de calibration, page 3, "Incertitude de mesure" ou "Uncertainty of Measurement"</t>
        </r>
      </text>
    </comment>
    <comment ref="D97" authorId="1" shapeId="0">
      <text>
        <r>
          <rPr>
            <b/>
            <sz val="8"/>
            <color indexed="81"/>
            <rFont val="Arial"/>
            <family val="2"/>
          </rPr>
          <t>Vous avez une ligne de commentaire disponible (Facultatif).</t>
        </r>
        <r>
          <rPr>
            <sz val="8"/>
            <color indexed="81"/>
            <rFont val="Tahoma"/>
            <family val="2"/>
          </rPr>
          <t xml:space="preserve">
</t>
        </r>
      </text>
    </comment>
  </commentList>
</comments>
</file>

<file path=xl/comments2.xml><?xml version="1.0" encoding="utf-8"?>
<comments xmlns="http://schemas.openxmlformats.org/spreadsheetml/2006/main">
  <authors>
    <author>Yassine SADIA</author>
  </authors>
  <commentList>
    <comment ref="G2" authorId="0" shapeId="0">
      <text>
        <r>
          <rPr>
            <b/>
            <sz val="9"/>
            <color indexed="81"/>
            <rFont val="Tahoma"/>
            <family val="2"/>
          </rPr>
          <t>Yassine SADIA:</t>
        </r>
        <r>
          <rPr>
            <sz val="9"/>
            <color indexed="81"/>
            <rFont val="Tahoma"/>
            <family val="2"/>
          </rPr>
          <t xml:space="preserve">
20 à ≤75</t>
        </r>
      </text>
    </comment>
    <comment ref="G3" authorId="0" shapeId="0">
      <text>
        <r>
          <rPr>
            <b/>
            <sz val="9"/>
            <color indexed="81"/>
            <rFont val="Tahoma"/>
            <family val="2"/>
          </rPr>
          <t>Yassine SADIA:</t>
        </r>
        <r>
          <rPr>
            <sz val="9"/>
            <color indexed="81"/>
            <rFont val="Tahoma"/>
            <family val="2"/>
          </rPr>
          <t xml:space="preserve">
&gt;75 à ≤95</t>
        </r>
      </text>
    </comment>
    <comment ref="G4" authorId="0" shapeId="0">
      <text>
        <r>
          <rPr>
            <b/>
            <sz val="9"/>
            <color indexed="81"/>
            <rFont val="Tahoma"/>
            <family val="2"/>
          </rPr>
          <t>Yassine SADIA:</t>
        </r>
        <r>
          <rPr>
            <sz val="9"/>
            <color indexed="81"/>
            <rFont val="Tahoma"/>
            <family val="2"/>
          </rPr>
          <t xml:space="preserve">
10 à ≤45</t>
        </r>
      </text>
    </comment>
    <comment ref="G5" authorId="0" shapeId="0">
      <text>
        <r>
          <rPr>
            <b/>
            <sz val="9"/>
            <color indexed="81"/>
            <rFont val="Tahoma"/>
            <family val="2"/>
          </rPr>
          <t>Yassine SADIA:</t>
        </r>
        <r>
          <rPr>
            <sz val="9"/>
            <color indexed="81"/>
            <rFont val="Tahoma"/>
            <family val="2"/>
          </rPr>
          <t xml:space="preserve">
&gt;45 à ≤80</t>
        </r>
      </text>
    </comment>
    <comment ref="G6" authorId="0" shapeId="0">
      <text>
        <r>
          <rPr>
            <b/>
            <sz val="9"/>
            <color indexed="81"/>
            <rFont val="Tahoma"/>
            <family val="2"/>
          </rPr>
          <t>Yassine SADIA:</t>
        </r>
        <r>
          <rPr>
            <sz val="9"/>
            <color indexed="81"/>
            <rFont val="Tahoma"/>
            <family val="2"/>
          </rPr>
          <t xml:space="preserve">
&gt;80 à ≤100</t>
        </r>
      </text>
    </comment>
    <comment ref="G7" authorId="0" shapeId="0">
      <text>
        <r>
          <rPr>
            <b/>
            <sz val="9"/>
            <color indexed="81"/>
            <rFont val="Tahoma"/>
            <family val="2"/>
          </rPr>
          <t>Yassine SADIA:</t>
        </r>
        <r>
          <rPr>
            <sz val="9"/>
            <color indexed="81"/>
            <rFont val="Tahoma"/>
            <family val="2"/>
          </rPr>
          <t xml:space="preserve">
10 à ≤70</t>
        </r>
      </text>
    </comment>
    <comment ref="G8" authorId="0" shapeId="0">
      <text>
        <r>
          <rPr>
            <b/>
            <sz val="9"/>
            <color indexed="81"/>
            <rFont val="Tahoma"/>
            <family val="2"/>
          </rPr>
          <t>Yassine SADIA:</t>
        </r>
        <r>
          <rPr>
            <sz val="9"/>
            <color indexed="81"/>
            <rFont val="Tahoma"/>
            <family val="2"/>
          </rPr>
          <t xml:space="preserve">
40 à ≤70</t>
        </r>
      </text>
    </comment>
    <comment ref="G9" authorId="0" shapeId="0">
      <text>
        <r>
          <rPr>
            <b/>
            <sz val="9"/>
            <color indexed="81"/>
            <rFont val="Tahoma"/>
            <family val="2"/>
          </rPr>
          <t>Yassine SADIA:</t>
        </r>
        <r>
          <rPr>
            <sz val="9"/>
            <color indexed="81"/>
            <rFont val="Tahoma"/>
            <family val="2"/>
          </rPr>
          <t xml:space="preserve">
&gt;70 à ≤77</t>
        </r>
      </text>
    </comment>
    <comment ref="G10" authorId="0" shapeId="0">
      <text>
        <r>
          <rPr>
            <b/>
            <sz val="9"/>
            <color indexed="81"/>
            <rFont val="Tahoma"/>
            <family val="2"/>
          </rPr>
          <t>Yassine SADIA:</t>
        </r>
        <r>
          <rPr>
            <sz val="9"/>
            <color indexed="81"/>
            <rFont val="Tahoma"/>
            <family val="2"/>
          </rPr>
          <t xml:space="preserve">
70 à ≤90</t>
        </r>
      </text>
    </comment>
    <comment ref="G11" authorId="0" shapeId="0">
      <text>
        <r>
          <rPr>
            <b/>
            <sz val="9"/>
            <color indexed="81"/>
            <rFont val="Tahoma"/>
            <family val="2"/>
          </rPr>
          <t>Yassine SADIA:</t>
        </r>
        <r>
          <rPr>
            <sz val="9"/>
            <color indexed="81"/>
            <rFont val="Tahoma"/>
            <family val="2"/>
          </rPr>
          <t xml:space="preserve">
&gt;90 à ≤100</t>
        </r>
      </text>
    </comment>
    <comment ref="G12" authorId="0" shapeId="0">
      <text>
        <r>
          <rPr>
            <b/>
            <sz val="9"/>
            <color indexed="81"/>
            <rFont val="Tahoma"/>
            <family val="2"/>
          </rPr>
          <t>Yassine SADIA:</t>
        </r>
        <r>
          <rPr>
            <sz val="9"/>
            <color indexed="81"/>
            <rFont val="Tahoma"/>
            <family val="2"/>
          </rPr>
          <t xml:space="preserve">
60 à ≤90</t>
        </r>
      </text>
    </comment>
    <comment ref="G13" authorId="0" shapeId="0">
      <text>
        <r>
          <rPr>
            <b/>
            <sz val="9"/>
            <color indexed="81"/>
            <rFont val="Tahoma"/>
            <family val="2"/>
          </rPr>
          <t>Yassine SADIA:</t>
        </r>
        <r>
          <rPr>
            <sz val="9"/>
            <color indexed="81"/>
            <rFont val="Tahoma"/>
            <family val="2"/>
          </rPr>
          <t xml:space="preserve">
&gt;90 à ≤100</t>
        </r>
      </text>
    </comment>
    <comment ref="G14" authorId="0" shapeId="0">
      <text>
        <r>
          <rPr>
            <b/>
            <sz val="9"/>
            <color indexed="81"/>
            <rFont val="Tahoma"/>
            <family val="2"/>
          </rPr>
          <t>Yassine SADIA:</t>
        </r>
        <r>
          <rPr>
            <sz val="9"/>
            <color indexed="81"/>
            <rFont val="Tahoma"/>
            <family val="2"/>
          </rPr>
          <t xml:space="preserve">
30 à ≤50</t>
        </r>
      </text>
    </comment>
    <comment ref="G15" authorId="0" shapeId="0">
      <text>
        <r>
          <rPr>
            <b/>
            <sz val="9"/>
            <color indexed="81"/>
            <rFont val="Tahoma"/>
            <family val="2"/>
          </rPr>
          <t>Yassine SADIA:</t>
        </r>
        <r>
          <rPr>
            <sz val="9"/>
            <color indexed="81"/>
            <rFont val="Tahoma"/>
            <family val="2"/>
          </rPr>
          <t xml:space="preserve">
&gt;50 à ≤75</t>
        </r>
      </text>
    </comment>
    <comment ref="G16" authorId="0" shapeId="0">
      <text>
        <r>
          <rPr>
            <b/>
            <sz val="9"/>
            <color indexed="81"/>
            <rFont val="Tahoma"/>
            <family val="2"/>
          </rPr>
          <t>Yassine SADIA:</t>
        </r>
        <r>
          <rPr>
            <sz val="9"/>
            <color indexed="81"/>
            <rFont val="Tahoma"/>
            <family val="2"/>
          </rPr>
          <t xml:space="preserve">
&gt;75 à ≤94</t>
        </r>
      </text>
    </comment>
    <comment ref="G17" authorId="0" shapeId="0">
      <text>
        <r>
          <rPr>
            <b/>
            <sz val="9"/>
            <color indexed="81"/>
            <rFont val="Tahoma"/>
            <family val="2"/>
          </rPr>
          <t>Yassine SADIA:</t>
        </r>
        <r>
          <rPr>
            <sz val="9"/>
            <color indexed="81"/>
            <rFont val="Tahoma"/>
            <family val="2"/>
          </rPr>
          <t xml:space="preserve">
80 à ≤100</t>
        </r>
      </text>
    </comment>
    <comment ref="G18" authorId="0" shapeId="0">
      <text>
        <r>
          <rPr>
            <b/>
            <sz val="9"/>
            <color indexed="81"/>
            <rFont val="Tahoma"/>
            <family val="2"/>
          </rPr>
          <t>Yassine SADIA:</t>
        </r>
        <r>
          <rPr>
            <sz val="9"/>
            <color indexed="81"/>
            <rFont val="Tahoma"/>
            <family val="2"/>
          </rPr>
          <t xml:space="preserve">
40 à ≤60</t>
        </r>
      </text>
    </comment>
    <comment ref="G19" authorId="0" shapeId="0">
      <text>
        <r>
          <rPr>
            <b/>
            <sz val="9"/>
            <color indexed="81"/>
            <rFont val="Tahoma"/>
            <family val="2"/>
          </rPr>
          <t>Yassine SADIA:</t>
        </r>
        <r>
          <rPr>
            <sz val="9"/>
            <color indexed="81"/>
            <rFont val="Tahoma"/>
            <family val="2"/>
          </rPr>
          <t xml:space="preserve">
&gt;60 à ≤80</t>
        </r>
      </text>
    </comment>
    <comment ref="G20" authorId="0" shapeId="0">
      <text>
        <r>
          <rPr>
            <b/>
            <sz val="9"/>
            <color indexed="81"/>
            <rFont val="Tahoma"/>
            <family val="2"/>
          </rPr>
          <t>Yassine SADIA:</t>
        </r>
        <r>
          <rPr>
            <sz val="9"/>
            <color indexed="81"/>
            <rFont val="Tahoma"/>
            <family val="2"/>
          </rPr>
          <t xml:space="preserve">
&gt;80 à ≤100</t>
        </r>
      </text>
    </comment>
    <comment ref="G21" authorId="0" shapeId="0">
      <text>
        <r>
          <rPr>
            <b/>
            <sz val="9"/>
            <color indexed="81"/>
            <rFont val="Tahoma"/>
            <family val="2"/>
          </rPr>
          <t>Yassine SADIA:</t>
        </r>
        <r>
          <rPr>
            <sz val="9"/>
            <color indexed="81"/>
            <rFont val="Tahoma"/>
            <family val="2"/>
          </rPr>
          <t xml:space="preserve">
Tous intervalles</t>
        </r>
      </text>
    </comment>
    <comment ref="G22" authorId="0" shapeId="0">
      <text>
        <r>
          <rPr>
            <b/>
            <sz val="9"/>
            <color indexed="81"/>
            <rFont val="Tahoma"/>
            <family val="2"/>
          </rPr>
          <t>Yassine SADIA:</t>
        </r>
        <r>
          <rPr>
            <sz val="9"/>
            <color indexed="81"/>
            <rFont val="Tahoma"/>
            <family val="2"/>
          </rPr>
          <t xml:space="preserve">
Tous intervalles</t>
        </r>
      </text>
    </comment>
  </commentList>
</comments>
</file>

<file path=xl/sharedStrings.xml><?xml version="1.0" encoding="utf-8"?>
<sst xmlns="http://schemas.openxmlformats.org/spreadsheetml/2006/main" count="1822" uniqueCount="184">
  <si>
    <t xml:space="preserve">BLOCS DE </t>
  </si>
  <si>
    <t>N° DES BLOCS</t>
  </si>
  <si>
    <t xml:space="preserve"> CARACTERISATION</t>
  </si>
  <si>
    <t>DURETE DU BLOC</t>
  </si>
  <si>
    <t xml:space="preserve"> DURETE DE REFERENCE</t>
  </si>
  <si>
    <t xml:space="preserve"> </t>
  </si>
  <si>
    <t>CARACTERISES PAR :</t>
  </si>
  <si>
    <t>EURO PRODUCTS</t>
  </si>
  <si>
    <t>HABILITATION N° 0441</t>
  </si>
  <si>
    <t>RESULTATS</t>
  </si>
  <si>
    <t>Echelle/Bille(mm)</t>
  </si>
  <si>
    <t>Charge</t>
  </si>
  <si>
    <t>HRA</t>
  </si>
  <si>
    <t>HRC</t>
  </si>
  <si>
    <t>ANALYSE</t>
  </si>
  <si>
    <t>Moyenne calculée</t>
  </si>
  <si>
    <t>Erreur</t>
  </si>
  <si>
    <t>Répétabilité</t>
  </si>
  <si>
    <t>Limite de répétabilité</t>
  </si>
  <si>
    <t>Incertitude de mesure</t>
  </si>
  <si>
    <t>60kg</t>
  </si>
  <si>
    <t>150kg</t>
  </si>
  <si>
    <t>Echelle</t>
  </si>
  <si>
    <t>HRB</t>
  </si>
  <si>
    <t>100kg</t>
  </si>
  <si>
    <t>HRD</t>
  </si>
  <si>
    <t>HR15N</t>
  </si>
  <si>
    <t>15kg</t>
  </si>
  <si>
    <t>HR30N</t>
  </si>
  <si>
    <t>30kg</t>
  </si>
  <si>
    <t>HR45N</t>
  </si>
  <si>
    <t>45kg</t>
  </si>
  <si>
    <t>Bille</t>
  </si>
  <si>
    <t>HRE</t>
  </si>
  <si>
    <t>HRF</t>
  </si>
  <si>
    <t>HRG</t>
  </si>
  <si>
    <t>HRH</t>
  </si>
  <si>
    <t>HRK</t>
  </si>
  <si>
    <t>HR15T</t>
  </si>
  <si>
    <t>HR30T</t>
  </si>
  <si>
    <t>HR45T</t>
  </si>
  <si>
    <t>1/16"</t>
  </si>
  <si>
    <t>1/8"</t>
  </si>
  <si>
    <t>Rapport Echelle/Force-Bille</t>
  </si>
  <si>
    <t>Err. Admis</t>
  </si>
  <si>
    <t>±2</t>
  </si>
  <si>
    <t>±1,5</t>
  </si>
  <si>
    <t>±4</t>
  </si>
  <si>
    <t>±3</t>
  </si>
  <si>
    <t>±2 HRA</t>
  </si>
  <si>
    <t>±1,5 HRA</t>
  </si>
  <si>
    <t>±4 HRBW</t>
  </si>
  <si>
    <t>±3 HRBW</t>
  </si>
  <si>
    <t>±2 HRBW</t>
  </si>
  <si>
    <t>±1,5 HRC</t>
  </si>
  <si>
    <t>±2 HRD</t>
  </si>
  <si>
    <t>±1,5 HRD</t>
  </si>
  <si>
    <t>±2,5 HREW</t>
  </si>
  <si>
    <t>±2 HREW</t>
  </si>
  <si>
    <t>±3 HRFW</t>
  </si>
  <si>
    <t>±2 HRFW</t>
  </si>
  <si>
    <t>±6 HRGW</t>
  </si>
  <si>
    <t>±4,5 HRGW</t>
  </si>
  <si>
    <t>±3 HRGW</t>
  </si>
  <si>
    <t>±2 HRHW</t>
  </si>
  <si>
    <t>±4 HRKW</t>
  </si>
  <si>
    <t>±3 HRKW</t>
  </si>
  <si>
    <t>±2 HRKW</t>
  </si>
  <si>
    <t>±2 HRN</t>
  </si>
  <si>
    <t>±3 HRTW</t>
  </si>
  <si>
    <t>HRN</t>
  </si>
  <si>
    <t>HRT</t>
  </si>
  <si>
    <t>Rapport Echelle/Erreur admissible</t>
  </si>
  <si>
    <t>±2,5</t>
  </si>
  <si>
    <t>±6</t>
  </si>
  <si>
    <t>±4,5</t>
  </si>
  <si>
    <t>Tableau Echelle/Intervalle de dureté - Erreur admissible</t>
  </si>
  <si>
    <t>NC</t>
  </si>
  <si>
    <t>Tableau Echelle/Intervalle de répétabilité</t>
  </si>
  <si>
    <t>Coef1</t>
  </si>
  <si>
    <t>Coef2</t>
  </si>
  <si>
    <t>Résultat</t>
  </si>
  <si>
    <t>Moyenne</t>
  </si>
  <si>
    <t>∂ ecart type</t>
  </si>
  <si>
    <t xml:space="preserve">Résolution ∂ </t>
  </si>
  <si>
    <t>uCRM</t>
  </si>
  <si>
    <t>INCERTITUDE DU BLOC</t>
  </si>
  <si>
    <t>uHCRM</t>
  </si>
  <si>
    <t>ums</t>
  </si>
  <si>
    <t xml:space="preserve"> RÉSOLUTION MACHINE</t>
  </si>
  <si>
    <t>Tableau Incertitude de mesure</t>
  </si>
  <si>
    <t>CONCLUSION  :</t>
  </si>
  <si>
    <t>OBSERVATIONS :</t>
  </si>
  <si>
    <t>Diamètre</t>
  </si>
  <si>
    <t>HBW 10/3000</t>
  </si>
  <si>
    <t>HBW 10/1500</t>
  </si>
  <si>
    <t>HBW 10/1000</t>
  </si>
  <si>
    <t>HBW 10/500</t>
  </si>
  <si>
    <t>HBW 10/250</t>
  </si>
  <si>
    <t>HBW 10/100</t>
  </si>
  <si>
    <t>HBW 5/750</t>
  </si>
  <si>
    <t>HBW 5/250</t>
  </si>
  <si>
    <t>HBW 5/125</t>
  </si>
  <si>
    <t>HBW 5/62,5</t>
  </si>
  <si>
    <t>HBW 5/25</t>
  </si>
  <si>
    <t>HBW 2,5/187,5</t>
  </si>
  <si>
    <t>HBW 2,5/62,5</t>
  </si>
  <si>
    <t>HBW 2,5/31,25</t>
  </si>
  <si>
    <t>HBW 2,5/15,625</t>
  </si>
  <si>
    <t>HBW 2,5/6,25</t>
  </si>
  <si>
    <t>HBW 1/30</t>
  </si>
  <si>
    <t>HBW 1/10</t>
  </si>
  <si>
    <t>HBW 1/5</t>
  </si>
  <si>
    <t>HBW 1/2,5</t>
  </si>
  <si>
    <t>HBW 1/1</t>
  </si>
  <si>
    <t>Charge (kg)</t>
  </si>
  <si>
    <t>Force (N)</t>
  </si>
  <si>
    <t>Rapport Echelle/Bille/Charge</t>
  </si>
  <si>
    <t>3000kg</t>
  </si>
  <si>
    <t>1500kg</t>
  </si>
  <si>
    <t>1000kg</t>
  </si>
  <si>
    <t>500kg</t>
  </si>
  <si>
    <t>250kg</t>
  </si>
  <si>
    <t>750kg</t>
  </si>
  <si>
    <t>125kg</t>
  </si>
  <si>
    <t>62,5kg</t>
  </si>
  <si>
    <t>25kg</t>
  </si>
  <si>
    <t>187,5kg</t>
  </si>
  <si>
    <t>31,25kg</t>
  </si>
  <si>
    <t>15,625kg</t>
  </si>
  <si>
    <t>6,25kg</t>
  </si>
  <si>
    <t>10kg</t>
  </si>
  <si>
    <t>5kg</t>
  </si>
  <si>
    <t>2,5kg</t>
  </si>
  <si>
    <t>1kg</t>
  </si>
  <si>
    <t>Dureté</t>
  </si>
  <si>
    <t>Erreur admissible et
Répétabilité</t>
  </si>
  <si>
    <t>u²CRM</t>
  </si>
  <si>
    <t>u²ms</t>
  </si>
  <si>
    <t>U²CRM-D</t>
  </si>
  <si>
    <t>u²H</t>
  </si>
  <si>
    <t>Erreur machine</t>
  </si>
  <si>
    <t>Erreur admissible machine</t>
  </si>
  <si>
    <t>HV100</t>
  </si>
  <si>
    <t>HV50</t>
  </si>
  <si>
    <t>HV30</t>
  </si>
  <si>
    <t>HV20</t>
  </si>
  <si>
    <t>HV10</t>
  </si>
  <si>
    <t>HV5</t>
  </si>
  <si>
    <t>HV3</t>
  </si>
  <si>
    <t>HV2</t>
  </si>
  <si>
    <t>HV1</t>
  </si>
  <si>
    <t>HV0,5</t>
  </si>
  <si>
    <t>HV0,3</t>
  </si>
  <si>
    <t>HV0,2</t>
  </si>
  <si>
    <t>HV0,1</t>
  </si>
  <si>
    <t>HV2,5</t>
  </si>
  <si>
    <t>HV0,05</t>
  </si>
  <si>
    <t>HV0,025</t>
  </si>
  <si>
    <t>HV0,02</t>
  </si>
  <si>
    <t>HV0,015</t>
  </si>
  <si>
    <t>HV0,01</t>
  </si>
  <si>
    <t>50kg</t>
  </si>
  <si>
    <t>20kg</t>
  </si>
  <si>
    <t>3kg</t>
  </si>
  <si>
    <t>2kg</t>
  </si>
  <si>
    <t>500g</t>
  </si>
  <si>
    <t>300g</t>
  </si>
  <si>
    <t>200g</t>
  </si>
  <si>
    <t>100g</t>
  </si>
  <si>
    <t>50g</t>
  </si>
  <si>
    <t>25g</t>
  </si>
  <si>
    <t>20g</t>
  </si>
  <si>
    <t>15g</t>
  </si>
  <si>
    <t>10g</t>
  </si>
  <si>
    <t>Rapport Echelle/Charge</t>
  </si>
  <si>
    <t>ECHELLES
ROCKWELL
ISO 6508</t>
  </si>
  <si>
    <t>ECHELLES
BRINELL
ISO 6506</t>
  </si>
  <si>
    <t>ECHELLES
VICKERS
ISO 6507</t>
  </si>
  <si>
    <t>Erreur max
HV5 à HV100</t>
  </si>
  <si>
    <t>Erreur max
HV0,2 à &lt; HV5</t>
  </si>
  <si>
    <t>Erreur
admissible</t>
  </si>
  <si>
    <t>Tableau erreur admissible</t>
  </si>
  <si>
    <t>Il affiche bien 2 car comme entouré dans le tableau, il est dans la colonne 350, et la case J42 (Feuille certificat) vaut aussi 350, Mais si je rentre 327 par exemple, aucune colonne ne correspond, donc il faut changer la formule pour la faire correspondre à la plus proche!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</si>
</sst>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0">
    <numFmt numFmtId="44" formatCode="_-* #,##0.00\ &quot;€&quot;_-;\-* #,##0.00\ &quot;€&quot;_-;_-* &quot;-&quot;??\ &quot;€&quot;_-;_-@_-"/>
    <numFmt numFmtId="164" formatCode="???\-???"/>
    <numFmt numFmtId="165" formatCode="0.0"/>
    <numFmt numFmtId="166" formatCode="#.00\k\g"/>
    <numFmt numFmtId="167" formatCode="dd\ \-\ mmmm\ \-\ yyyy"/>
    <numFmt numFmtId="168" formatCode="#,#??,"/>
    <numFmt numFmtId="169" formatCode="0#"/>
    <numFmt numFmtId="170" formatCode="0#&quot; &quot;##&quot; &quot;##&quot; &quot;##&quot; &quot;##"/>
    <numFmt numFmtId="171" formatCode="0?\-??\-??\-??\-??"/>
    <numFmt numFmtId="172" formatCode="h:mm"/>
  </numFmts>
  <fonts count="45" x14ac:knownFonts="1">
    <font>
      <sz val="11"/>
      <color theme="1"/>
      <name val="Calibri"/>
      <family val="2"/>
      <scheme val="minor"/>
    </font>
    <font>
      <b/>
      <sz val="10"/>
      <name val="Arial"/>
      <family val="2"/>
    </font>
    <font>
      <b/>
      <sz val="9"/>
      <name val="Arial"/>
      <family val="2"/>
    </font>
    <font>
      <sz val="14"/>
      <name val="Arial"/>
      <family val="2"/>
    </font>
    <font>
      <sz val="9"/>
      <name val="Arial"/>
      <family val="2"/>
    </font>
    <font>
      <b/>
      <sz val="12"/>
      <name val="Arial"/>
      <family val="2"/>
    </font>
    <font>
      <sz val="10"/>
      <name val="Arial"/>
      <family val="2"/>
    </font>
    <font>
      <b/>
      <i/>
      <sz val="14"/>
      <name val="Arial"/>
      <family val="2"/>
    </font>
    <font>
      <sz val="36"/>
      <color theme="1"/>
      <name val="Calibri"/>
      <family val="2"/>
      <scheme val="minor"/>
    </font>
    <font>
      <sz val="72"/>
      <color theme="1"/>
      <name val="Calibri"/>
      <family val="2"/>
      <scheme val="minor"/>
    </font>
    <font>
      <b/>
      <sz val="10"/>
      <color theme="0"/>
      <name val="Arial"/>
      <family val="2"/>
    </font>
    <font>
      <b/>
      <sz val="10"/>
      <color theme="1"/>
      <name val="Arial"/>
      <family val="2"/>
    </font>
    <font>
      <b/>
      <sz val="10"/>
      <color rgb="FFFF0000"/>
      <name val="Arial"/>
      <family val="2"/>
    </font>
    <font>
      <b/>
      <sz val="11"/>
      <color rgb="FFFF0000"/>
      <name val="Calibri"/>
      <family val="2"/>
      <scheme val="minor"/>
    </font>
    <font>
      <sz val="9"/>
      <color indexed="81"/>
      <name val="Tahoma"/>
      <family val="2"/>
    </font>
    <font>
      <b/>
      <sz val="9"/>
      <color indexed="81"/>
      <name val="Tahoma"/>
      <family val="2"/>
    </font>
    <font>
      <b/>
      <sz val="16"/>
      <color rgb="FFFF0000"/>
      <name val="Calibri"/>
      <family val="2"/>
      <scheme val="minor"/>
    </font>
    <font>
      <b/>
      <sz val="12"/>
      <color rgb="FFFF0000"/>
      <name val="Calibri"/>
      <family val="2"/>
      <scheme val="minor"/>
    </font>
    <font>
      <b/>
      <sz val="11"/>
      <color theme="1"/>
      <name val="Calibri"/>
      <family val="2"/>
      <scheme val="minor"/>
    </font>
    <font>
      <sz val="11"/>
      <color theme="1"/>
      <name val="Calibri"/>
      <family val="2"/>
    </font>
    <font>
      <sz val="14"/>
      <color theme="1"/>
      <name val="Arial"/>
      <family val="2"/>
    </font>
    <font>
      <sz val="10"/>
      <color theme="1"/>
      <name val="Arial"/>
      <family val="2"/>
    </font>
    <font>
      <b/>
      <i/>
      <sz val="14"/>
      <color theme="1"/>
      <name val="Arial"/>
      <family val="2"/>
    </font>
    <font>
      <sz val="12"/>
      <color theme="1"/>
      <name val="Calibri"/>
      <family val="2"/>
      <scheme val="minor"/>
    </font>
    <font>
      <b/>
      <sz val="36"/>
      <name val="Arial"/>
      <family val="2"/>
    </font>
    <font>
      <b/>
      <sz val="20"/>
      <name val="Arial"/>
      <family val="2"/>
    </font>
    <font>
      <sz val="16"/>
      <name val="Arial"/>
      <family val="2"/>
    </font>
    <font>
      <sz val="12"/>
      <name val="Arial"/>
      <family val="2"/>
    </font>
    <font>
      <b/>
      <sz val="14"/>
      <name val="Arial"/>
      <family val="2"/>
    </font>
    <font>
      <b/>
      <sz val="10"/>
      <color indexed="12"/>
      <name val="Arial"/>
      <family val="2"/>
    </font>
    <font>
      <u/>
      <sz val="10"/>
      <name val="Arial"/>
      <family val="2"/>
    </font>
    <font>
      <sz val="8"/>
      <color indexed="81"/>
      <name val="Tahoma"/>
      <family val="2"/>
    </font>
    <font>
      <b/>
      <sz val="8"/>
      <color indexed="81"/>
      <name val="Arial"/>
      <family val="2"/>
    </font>
    <font>
      <b/>
      <sz val="8"/>
      <color theme="1"/>
      <name val="Arial"/>
      <family val="2"/>
    </font>
    <font>
      <sz val="11"/>
      <name val="Arial"/>
      <family val="2"/>
    </font>
    <font>
      <b/>
      <sz val="48"/>
      <color rgb="FFFF0000"/>
      <name val="Arial"/>
      <family val="2"/>
    </font>
    <font>
      <b/>
      <sz val="24"/>
      <color rgb="FFFF0000"/>
      <name val="Arial"/>
      <family val="2"/>
    </font>
    <font>
      <b/>
      <sz val="12"/>
      <color rgb="FFFF0000"/>
      <name val="Arial"/>
      <family val="2"/>
    </font>
    <font>
      <sz val="48"/>
      <color rgb="FFFF0000"/>
      <name val="Arial"/>
      <family val="2"/>
    </font>
    <font>
      <b/>
      <sz val="8"/>
      <color theme="0"/>
      <name val="Arial"/>
      <family val="2"/>
    </font>
    <font>
      <b/>
      <sz val="11"/>
      <color rgb="FFFF0000"/>
      <name val="Arial"/>
      <family val="2"/>
    </font>
    <font>
      <b/>
      <sz val="11"/>
      <color theme="1"/>
      <name val="Arial"/>
      <family val="2"/>
    </font>
    <font>
      <b/>
      <sz val="14"/>
      <color rgb="FFFF0000"/>
      <name val="Arial"/>
      <family val="2"/>
    </font>
    <font>
      <sz val="11"/>
      <color rgb="FFFF0000"/>
      <name val="Arial"/>
      <family val="2"/>
    </font>
    <font>
      <sz val="10"/>
      <color theme="1"/>
      <name val="Calibri"/>
      <family val="2"/>
      <scheme val="minor"/>
    </font>
  </fonts>
  <fills count="20">
    <fill>
      <patternFill patternType="none"/>
    </fill>
    <fill>
      <patternFill patternType="gray125"/>
    </fill>
    <fill>
      <patternFill patternType="solid">
        <fgColor indexed="65"/>
        <bgColor indexed="64"/>
      </patternFill>
    </fill>
    <fill>
      <patternFill patternType="solid">
        <fgColor theme="4"/>
        <bgColor theme="4"/>
      </patternFill>
    </fill>
    <fill>
      <patternFill patternType="solid">
        <fgColor theme="4" tint="0.79998168889431442"/>
        <bgColor theme="4" tint="0.79998168889431442"/>
      </patternFill>
    </fill>
    <fill>
      <patternFill patternType="solid">
        <fgColor theme="8"/>
        <bgColor indexed="64"/>
      </patternFill>
    </fill>
    <fill>
      <patternFill patternType="solid">
        <fgColor theme="4"/>
        <bgColor indexed="64"/>
      </patternFill>
    </fill>
    <fill>
      <patternFill patternType="solid">
        <fgColor theme="9"/>
        <bgColor indexed="64"/>
      </patternFill>
    </fill>
    <fill>
      <patternFill patternType="solid">
        <fgColor rgb="FFFF0000"/>
        <bgColor indexed="64"/>
      </patternFill>
    </fill>
    <fill>
      <patternFill patternType="solid">
        <fgColor rgb="FFFFFF00"/>
        <bgColor indexed="64"/>
      </patternFill>
    </fill>
    <fill>
      <patternFill patternType="solid">
        <fgColor theme="9" tint="-0.249977111117893"/>
        <bgColor indexed="64"/>
      </patternFill>
    </fill>
    <fill>
      <patternFill patternType="solid">
        <fgColor theme="9" tint="0.59999389629810485"/>
        <bgColor indexed="64"/>
      </patternFill>
    </fill>
    <fill>
      <patternFill patternType="solid">
        <fgColor theme="9" tint="0.39997558519241921"/>
        <bgColor indexed="64"/>
      </patternFill>
    </fill>
    <fill>
      <patternFill patternType="solid">
        <fgColor rgb="FF00B0F0"/>
        <bgColor indexed="64"/>
      </patternFill>
    </fill>
    <fill>
      <patternFill patternType="solid">
        <fgColor theme="4" tint="0.79998168889431442"/>
        <bgColor indexed="64"/>
      </patternFill>
    </fill>
    <fill>
      <patternFill patternType="solid">
        <fgColor theme="5" tint="-0.499984740745262"/>
        <bgColor indexed="64"/>
      </patternFill>
    </fill>
    <fill>
      <patternFill patternType="solid">
        <fgColor theme="5"/>
        <bgColor indexed="64"/>
      </patternFill>
    </fill>
    <fill>
      <patternFill patternType="solid">
        <fgColor theme="7"/>
        <bgColor indexed="64"/>
      </patternFill>
    </fill>
    <fill>
      <patternFill patternType="solid">
        <fgColor theme="4" tint="0.39997558519241921"/>
        <bgColor indexed="64"/>
      </patternFill>
    </fill>
    <fill>
      <patternFill patternType="solid">
        <fgColor theme="5" tint="-0.249977111117893"/>
        <bgColor indexed="64"/>
      </patternFill>
    </fill>
  </fills>
  <borders count="32">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top style="thin">
        <color theme="4" tint="0.39997558519241921"/>
      </top>
      <bottom/>
      <diagonal/>
    </border>
    <border diagonalDown="1">
      <left style="thin">
        <color indexed="64"/>
      </left>
      <right style="thin">
        <color indexed="64"/>
      </right>
      <top style="thin">
        <color indexed="64"/>
      </top>
      <bottom style="thin">
        <color indexed="64"/>
      </bottom>
      <diagonal style="thin">
        <color indexed="64"/>
      </diagonal>
    </border>
    <border>
      <left style="thin">
        <color indexed="64"/>
      </left>
      <right style="thin">
        <color indexed="64"/>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style="thin">
        <color indexed="64"/>
      </bottom>
      <diagonal/>
    </border>
    <border>
      <left style="thin">
        <color theme="4" tint="0.39997558519241921"/>
      </left>
      <right/>
      <top style="thin">
        <color theme="4" tint="0.39997558519241921"/>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rgb="FFFF0000"/>
      </left>
      <right style="thin">
        <color indexed="64"/>
      </right>
      <top style="thin">
        <color indexed="64"/>
      </top>
      <bottom style="thin">
        <color indexed="64"/>
      </bottom>
      <diagonal/>
    </border>
    <border>
      <left style="thin">
        <color indexed="64"/>
      </left>
      <right style="thin">
        <color indexed="64"/>
      </right>
      <top style="thin">
        <color indexed="64"/>
      </top>
      <bottom style="thin">
        <color rgb="FFFF0000"/>
      </bottom>
      <diagonal/>
    </border>
    <border>
      <left style="thin">
        <color rgb="FFFF0000"/>
      </left>
      <right/>
      <top/>
      <bottom style="thin">
        <color rgb="FFFF0000"/>
      </bottom>
      <diagonal/>
    </border>
    <border>
      <left style="thin">
        <color rgb="FFFF0000"/>
      </left>
      <right style="thin">
        <color rgb="FFFF0000"/>
      </right>
      <top style="thin">
        <color rgb="FFFF0000"/>
      </top>
      <bottom style="thin">
        <color rgb="FFFF0000"/>
      </bottom>
      <diagonal/>
    </border>
  </borders>
  <cellStyleXfs count="3">
    <xf numFmtId="0" fontId="0" fillId="0" borderId="0"/>
    <xf numFmtId="0" fontId="6" fillId="0" borderId="0"/>
    <xf numFmtId="44" fontId="6" fillId="0" borderId="0" applyFont="0" applyFill="0" applyBorder="0" applyAlignment="0" applyProtection="0"/>
  </cellStyleXfs>
  <cellXfs count="279">
    <xf numFmtId="0" fontId="0" fillId="0" borderId="0" xfId="0"/>
    <xf numFmtId="0" fontId="0" fillId="0" borderId="0" xfId="0" applyAlignment="1">
      <alignment vertical="center"/>
    </xf>
    <xf numFmtId="0" fontId="0" fillId="0" borderId="7" xfId="0" applyBorder="1" applyAlignment="1">
      <alignment horizontal="center" vertical="center"/>
    </xf>
    <xf numFmtId="0" fontId="0" fillId="0" borderId="0" xfId="0" applyBorder="1" applyAlignment="1">
      <alignment horizontal="center" vertical="center"/>
    </xf>
    <xf numFmtId="0" fontId="0" fillId="0" borderId="8" xfId="0" applyBorder="1" applyAlignment="1">
      <alignment horizontal="center" vertical="center"/>
    </xf>
    <xf numFmtId="164" fontId="3" fillId="0" borderId="10" xfId="0" applyNumberFormat="1" applyFont="1" applyBorder="1" applyAlignment="1" applyProtection="1">
      <alignment horizontal="center" vertical="center"/>
    </xf>
    <xf numFmtId="0" fontId="4" fillId="0" borderId="0" xfId="0" applyFont="1" applyBorder="1" applyAlignment="1" applyProtection="1">
      <alignment horizontal="center" vertical="center"/>
      <protection locked="0"/>
    </xf>
    <xf numFmtId="164" fontId="3" fillId="0" borderId="0" xfId="0" applyNumberFormat="1" applyFont="1" applyBorder="1" applyAlignment="1" applyProtection="1">
      <alignment horizontal="center" vertical="center"/>
      <protection locked="0"/>
    </xf>
    <xf numFmtId="1" fontId="3" fillId="0" borderId="0" xfId="0" applyNumberFormat="1" applyFont="1" applyBorder="1" applyAlignment="1" applyProtection="1">
      <alignment horizontal="center" vertical="center"/>
      <protection locked="0"/>
    </xf>
    <xf numFmtId="165" fontId="3" fillId="0" borderId="0" xfId="0" applyNumberFormat="1" applyFont="1" applyBorder="1" applyAlignment="1" applyProtection="1">
      <alignment horizontal="center" vertical="center"/>
      <protection locked="0"/>
    </xf>
    <xf numFmtId="0" fontId="0" fillId="0" borderId="5" xfId="0" applyBorder="1" applyAlignment="1">
      <alignment vertical="center"/>
    </xf>
    <xf numFmtId="0" fontId="6" fillId="2" borderId="12" xfId="0" applyFont="1" applyFill="1" applyBorder="1" applyAlignment="1">
      <alignment horizontal="center" vertical="center"/>
    </xf>
    <xf numFmtId="165" fontId="7" fillId="2" borderId="12" xfId="0" applyNumberFormat="1" applyFont="1" applyFill="1" applyBorder="1" applyAlignment="1" applyProtection="1">
      <alignment horizontal="center" vertical="center"/>
    </xf>
    <xf numFmtId="0" fontId="5" fillId="0" borderId="0" xfId="0" applyFont="1" applyBorder="1" applyAlignment="1" applyProtection="1">
      <alignment horizontal="center" vertical="center"/>
    </xf>
    <xf numFmtId="0" fontId="3" fillId="0" borderId="0" xfId="0" applyFont="1" applyBorder="1" applyAlignment="1" applyProtection="1">
      <alignment vertical="center"/>
      <protection locked="0"/>
    </xf>
    <xf numFmtId="0" fontId="3" fillId="0" borderId="0" xfId="0" applyFont="1" applyBorder="1" applyAlignment="1" applyProtection="1">
      <alignment horizontal="centerContinuous" vertical="center"/>
      <protection locked="0"/>
    </xf>
    <xf numFmtId="166" fontId="3" fillId="0" borderId="0" xfId="0" applyNumberFormat="1" applyFont="1" applyBorder="1" applyAlignment="1" applyProtection="1">
      <alignment horizontal="center" vertical="center"/>
    </xf>
    <xf numFmtId="165" fontId="7" fillId="2" borderId="0" xfId="0" applyNumberFormat="1" applyFont="1" applyFill="1" applyBorder="1" applyAlignment="1" applyProtection="1">
      <alignment horizontal="center" vertical="center"/>
    </xf>
    <xf numFmtId="0" fontId="10" fillId="3" borderId="13" xfId="0" applyFont="1" applyFill="1" applyBorder="1" applyAlignment="1">
      <alignment horizontal="center"/>
    </xf>
    <xf numFmtId="0" fontId="10" fillId="3" borderId="14" xfId="0" applyFont="1" applyFill="1" applyBorder="1" applyAlignment="1">
      <alignment horizontal="center"/>
    </xf>
    <xf numFmtId="0" fontId="11" fillId="4" borderId="13" xfId="0" applyFont="1" applyFill="1" applyBorder="1" applyAlignment="1">
      <alignment horizontal="center"/>
    </xf>
    <xf numFmtId="0" fontId="11" fillId="4" borderId="14" xfId="0" applyFont="1" applyFill="1" applyBorder="1" applyAlignment="1">
      <alignment horizontal="center"/>
    </xf>
    <xf numFmtId="0" fontId="11" fillId="0" borderId="13" xfId="0" applyFont="1" applyBorder="1" applyAlignment="1">
      <alignment horizontal="center"/>
    </xf>
    <xf numFmtId="0" fontId="11" fillId="0" borderId="14" xfId="0" applyFont="1" applyBorder="1" applyAlignment="1">
      <alignment horizontal="center"/>
    </xf>
    <xf numFmtId="0" fontId="11" fillId="0" borderId="0" xfId="0" applyFont="1" applyAlignment="1">
      <alignment horizontal="center" vertical="center"/>
    </xf>
    <xf numFmtId="0" fontId="3" fillId="0" borderId="12" xfId="0" applyFont="1" applyBorder="1" applyAlignment="1" applyProtection="1">
      <alignment horizontal="centerContinuous" vertical="center"/>
    </xf>
    <xf numFmtId="0" fontId="11" fillId="0" borderId="0" xfId="0" applyFont="1" applyBorder="1" applyAlignment="1">
      <alignment horizontal="center" vertical="center"/>
    </xf>
    <xf numFmtId="0" fontId="0" fillId="0" borderId="0" xfId="0" applyBorder="1"/>
    <xf numFmtId="0" fontId="0" fillId="0" borderId="16" xfId="0" applyBorder="1"/>
    <xf numFmtId="0" fontId="11" fillId="0" borderId="12" xfId="0" applyFont="1" applyBorder="1" applyAlignment="1">
      <alignment horizontal="center" vertical="center"/>
    </xf>
    <xf numFmtId="0" fontId="0" fillId="0" borderId="12" xfId="0" applyBorder="1"/>
    <xf numFmtId="0" fontId="11" fillId="6" borderId="12" xfId="0" applyFont="1" applyFill="1" applyBorder="1" applyAlignment="1">
      <alignment horizontal="center" vertical="center"/>
    </xf>
    <xf numFmtId="0" fontId="11" fillId="7" borderId="12" xfId="0" applyFont="1" applyFill="1" applyBorder="1" applyAlignment="1">
      <alignment horizontal="center" vertical="center"/>
    </xf>
    <xf numFmtId="0" fontId="11" fillId="6" borderId="17" xfId="0" applyFont="1" applyFill="1" applyBorder="1" applyAlignment="1">
      <alignment horizontal="center" vertical="center"/>
    </xf>
    <xf numFmtId="0" fontId="11" fillId="0" borderId="17" xfId="0" applyFont="1" applyBorder="1" applyAlignment="1">
      <alignment horizontal="center" vertical="center"/>
    </xf>
    <xf numFmtId="0" fontId="11" fillId="0" borderId="24" xfId="0" applyFont="1" applyFill="1" applyBorder="1" applyAlignment="1">
      <alignment horizontal="center" vertical="center"/>
    </xf>
    <xf numFmtId="0" fontId="11" fillId="0" borderId="12" xfId="0" applyFont="1" applyFill="1" applyBorder="1" applyAlignment="1">
      <alignment horizontal="center" vertical="center"/>
    </xf>
    <xf numFmtId="0" fontId="11" fillId="0" borderId="17" xfId="0" applyFont="1" applyFill="1" applyBorder="1" applyAlignment="1">
      <alignment horizontal="center" vertical="center"/>
    </xf>
    <xf numFmtId="0" fontId="18" fillId="6" borderId="12" xfId="0" applyFont="1" applyFill="1" applyBorder="1" applyAlignment="1">
      <alignment horizontal="center" vertical="center"/>
    </xf>
    <xf numFmtId="0" fontId="18" fillId="0" borderId="12" xfId="0" applyFont="1" applyBorder="1" applyAlignment="1">
      <alignment horizontal="center"/>
    </xf>
    <xf numFmtId="0" fontId="18" fillId="8" borderId="12" xfId="0" applyFont="1" applyFill="1" applyBorder="1" applyAlignment="1">
      <alignment horizontal="center"/>
    </xf>
    <xf numFmtId="0" fontId="18" fillId="9" borderId="12" xfId="0" applyFont="1" applyFill="1" applyBorder="1" applyAlignment="1">
      <alignment horizontal="center" vertical="center"/>
    </xf>
    <xf numFmtId="0" fontId="0" fillId="6" borderId="18" xfId="0" applyFill="1" applyBorder="1"/>
    <xf numFmtId="0" fontId="0" fillId="6" borderId="19" xfId="0" applyFill="1" applyBorder="1"/>
    <xf numFmtId="0" fontId="17" fillId="6" borderId="18" xfId="0" applyFont="1" applyFill="1" applyBorder="1" applyAlignment="1">
      <alignment horizontal="center" vertical="center"/>
    </xf>
    <xf numFmtId="0" fontId="17" fillId="6" borderId="19" xfId="0" applyFont="1" applyFill="1" applyBorder="1" applyAlignment="1">
      <alignment horizontal="center" vertical="center"/>
    </xf>
    <xf numFmtId="0" fontId="17" fillId="6" borderId="20" xfId="0" applyFont="1" applyFill="1" applyBorder="1" applyAlignment="1">
      <alignment horizontal="center" vertical="center"/>
    </xf>
    <xf numFmtId="0" fontId="17" fillId="6" borderId="21" xfId="0" applyFont="1" applyFill="1" applyBorder="1" applyAlignment="1">
      <alignment horizontal="center" vertical="center"/>
    </xf>
    <xf numFmtId="0" fontId="17" fillId="6" borderId="22" xfId="0" applyFont="1" applyFill="1" applyBorder="1" applyAlignment="1">
      <alignment horizontal="center" vertical="center"/>
    </xf>
    <xf numFmtId="0" fontId="17" fillId="6" borderId="23" xfId="0" applyFont="1" applyFill="1" applyBorder="1" applyAlignment="1">
      <alignment horizontal="center" vertical="center"/>
    </xf>
    <xf numFmtId="0" fontId="18" fillId="10" borderId="12" xfId="0" applyFont="1" applyFill="1" applyBorder="1" applyAlignment="1">
      <alignment horizontal="center" vertical="center"/>
    </xf>
    <xf numFmtId="0" fontId="19" fillId="0" borderId="0" xfId="0" applyFont="1"/>
    <xf numFmtId="164" fontId="3" fillId="0" borderId="10" xfId="0" applyNumberFormat="1" applyFont="1" applyBorder="1" applyAlignment="1" applyProtection="1">
      <alignment horizontal="center" vertical="center"/>
    </xf>
    <xf numFmtId="0" fontId="9" fillId="0" borderId="0" xfId="0" applyFont="1" applyAlignment="1">
      <alignment horizontal="center"/>
    </xf>
    <xf numFmtId="0" fontId="0" fillId="0" borderId="2" xfId="0" applyBorder="1" applyAlignment="1">
      <alignment vertical="center"/>
    </xf>
    <xf numFmtId="0" fontId="0" fillId="0" borderId="10" xfId="0" applyBorder="1"/>
    <xf numFmtId="0" fontId="21" fillId="0" borderId="12" xfId="0" applyFont="1" applyBorder="1" applyAlignment="1">
      <alignment horizontal="center"/>
    </xf>
    <xf numFmtId="0" fontId="21" fillId="0" borderId="11" xfId="0" applyFont="1" applyBorder="1" applyAlignment="1">
      <alignment horizontal="center"/>
    </xf>
    <xf numFmtId="0" fontId="18" fillId="11" borderId="12" xfId="0" applyFont="1" applyFill="1" applyBorder="1" applyAlignment="1">
      <alignment horizontal="center"/>
    </xf>
    <xf numFmtId="0" fontId="18" fillId="12" borderId="12" xfId="0" applyFont="1" applyFill="1" applyBorder="1" applyAlignment="1">
      <alignment horizontal="center"/>
    </xf>
    <xf numFmtId="0" fontId="18" fillId="10" borderId="12" xfId="0" applyFont="1" applyFill="1" applyBorder="1" applyAlignment="1">
      <alignment horizontal="center"/>
    </xf>
    <xf numFmtId="0" fontId="18" fillId="13" borderId="12" xfId="0" applyFont="1" applyFill="1" applyBorder="1" applyAlignment="1">
      <alignment horizontal="center"/>
    </xf>
    <xf numFmtId="0" fontId="0" fillId="0" borderId="17" xfId="0" applyBorder="1"/>
    <xf numFmtId="0" fontId="0" fillId="0" borderId="0" xfId="0" applyBorder="1" applyAlignment="1">
      <alignment vertical="center"/>
    </xf>
    <xf numFmtId="0" fontId="0" fillId="0" borderId="0" xfId="0" applyBorder="1" applyAlignment="1">
      <alignment horizontal="centerContinuous" vertical="center"/>
    </xf>
    <xf numFmtId="0" fontId="24" fillId="0" borderId="0" xfId="0" applyFont="1" applyBorder="1" applyAlignment="1">
      <alignment horizontal="center" vertical="center" wrapText="1"/>
    </xf>
    <xf numFmtId="0" fontId="10" fillId="3" borderId="12" xfId="0" applyFont="1" applyFill="1" applyBorder="1" applyAlignment="1">
      <alignment horizontal="center"/>
    </xf>
    <xf numFmtId="0" fontId="33" fillId="4" borderId="12" xfId="0" applyFont="1" applyFill="1" applyBorder="1" applyAlignment="1">
      <alignment horizontal="center"/>
    </xf>
    <xf numFmtId="0" fontId="10" fillId="3" borderId="25" xfId="0" applyFont="1" applyFill="1" applyBorder="1" applyAlignment="1">
      <alignment horizontal="center"/>
    </xf>
    <xf numFmtId="0" fontId="10" fillId="3" borderId="15" xfId="0" applyFont="1" applyFill="1" applyBorder="1" applyAlignment="1">
      <alignment horizontal="center"/>
    </xf>
    <xf numFmtId="0" fontId="11" fillId="4" borderId="12" xfId="0" applyFont="1" applyFill="1" applyBorder="1" applyAlignment="1">
      <alignment horizontal="center"/>
    </xf>
    <xf numFmtId="0" fontId="0" fillId="14" borderId="12" xfId="0" applyFill="1" applyBorder="1"/>
    <xf numFmtId="0" fontId="11" fillId="14" borderId="12" xfId="0" applyFont="1" applyFill="1" applyBorder="1" applyAlignment="1">
      <alignment horizontal="center"/>
    </xf>
    <xf numFmtId="0" fontId="11" fillId="14" borderId="12" xfId="0" applyFont="1" applyFill="1" applyBorder="1" applyAlignment="1">
      <alignment horizontal="center" vertical="center"/>
    </xf>
    <xf numFmtId="0" fontId="34" fillId="0" borderId="12" xfId="0" applyFont="1" applyBorder="1" applyAlignment="1" applyProtection="1">
      <alignment vertical="center"/>
      <protection locked="0"/>
    </xf>
    <xf numFmtId="0" fontId="0" fillId="0" borderId="26" xfId="0" applyBorder="1" applyAlignment="1">
      <alignment horizontal="center"/>
    </xf>
    <xf numFmtId="0" fontId="0" fillId="0" borderId="27" xfId="0" applyBorder="1" applyAlignment="1">
      <alignment horizontal="center"/>
    </xf>
    <xf numFmtId="0" fontId="18" fillId="15" borderId="12" xfId="0" applyFont="1" applyFill="1" applyBorder="1" applyAlignment="1">
      <alignment horizontal="center" vertical="center"/>
    </xf>
    <xf numFmtId="0" fontId="18" fillId="16" borderId="12" xfId="0" applyFont="1" applyFill="1" applyBorder="1" applyAlignment="1">
      <alignment horizontal="center" vertical="center"/>
    </xf>
    <xf numFmtId="0" fontId="18" fillId="7" borderId="12" xfId="0" applyFont="1" applyFill="1" applyBorder="1" applyAlignment="1">
      <alignment horizontal="center" vertical="center"/>
    </xf>
    <xf numFmtId="0" fontId="18" fillId="17" borderId="12" xfId="0" applyFont="1" applyFill="1" applyBorder="1" applyAlignment="1">
      <alignment horizontal="center" vertical="center"/>
    </xf>
    <xf numFmtId="0" fontId="0" fillId="0" borderId="2" xfId="0" applyBorder="1"/>
    <xf numFmtId="0" fontId="39" fillId="3" borderId="12" xfId="0" applyFont="1" applyFill="1" applyBorder="1" applyAlignment="1">
      <alignment horizontal="center" vertical="center" wrapText="1"/>
    </xf>
    <xf numFmtId="0" fontId="0" fillId="0" borderId="12" xfId="0" applyBorder="1" applyAlignment="1">
      <alignment horizontal="center" vertical="center"/>
    </xf>
    <xf numFmtId="0" fontId="0" fillId="19" borderId="12" xfId="0" applyFill="1" applyBorder="1"/>
    <xf numFmtId="0" fontId="41" fillId="0" borderId="12" xfId="0" applyFont="1" applyBorder="1" applyAlignment="1">
      <alignment horizontal="center" vertical="center"/>
    </xf>
    <xf numFmtId="0" fontId="41" fillId="10" borderId="12" xfId="0" applyFont="1" applyFill="1" applyBorder="1" applyAlignment="1">
      <alignment horizontal="center" vertical="center"/>
    </xf>
    <xf numFmtId="0" fontId="0" fillId="0" borderId="0" xfId="0" applyBorder="1" applyAlignment="1" applyProtection="1">
      <alignment horizontal="left" vertical="center" indent="2"/>
      <protection locked="0"/>
    </xf>
    <xf numFmtId="0" fontId="6" fillId="0" borderId="0" xfId="0" applyFont="1" applyBorder="1" applyAlignment="1">
      <alignment horizontal="left" vertical="center" indent="2"/>
    </xf>
    <xf numFmtId="0" fontId="11" fillId="0" borderId="0" xfId="0" applyFont="1" applyBorder="1" applyAlignment="1">
      <alignment horizontal="right" vertical="center"/>
    </xf>
    <xf numFmtId="0" fontId="1" fillId="0" borderId="0" xfId="0" applyFont="1" applyBorder="1" applyAlignment="1" applyProtection="1">
      <alignment horizontal="left" vertical="center" indent="2"/>
    </xf>
    <xf numFmtId="0" fontId="1" fillId="0" borderId="0" xfId="0" applyFont="1" applyBorder="1" applyAlignment="1" applyProtection="1">
      <alignment horizontal="left" vertical="center" indent="2"/>
      <protection locked="0"/>
    </xf>
    <xf numFmtId="170" fontId="0" fillId="0" borderId="0" xfId="0" applyNumberFormat="1" applyBorder="1" applyAlignment="1" applyProtection="1">
      <alignment horizontal="left" vertical="center" indent="2"/>
      <protection locked="0"/>
    </xf>
    <xf numFmtId="0" fontId="6" fillId="0" borderId="0" xfId="0" applyFont="1" applyBorder="1" applyAlignment="1">
      <alignment horizontal="left" vertical="center" indent="2"/>
    </xf>
    <xf numFmtId="0" fontId="6" fillId="0" borderId="9" xfId="0" applyFont="1" applyBorder="1" applyAlignment="1">
      <alignment horizontal="center" vertical="center"/>
    </xf>
    <xf numFmtId="0" fontId="6" fillId="0" borderId="11" xfId="0" applyFont="1" applyBorder="1" applyAlignment="1">
      <alignment horizontal="center" vertical="center"/>
    </xf>
    <xf numFmtId="2" fontId="7" fillId="2" borderId="9" xfId="0" applyNumberFormat="1" applyFont="1" applyFill="1" applyBorder="1" applyAlignment="1">
      <alignment horizontal="center" vertical="center"/>
    </xf>
    <xf numFmtId="2" fontId="7" fillId="2" borderId="11" xfId="0" applyNumberFormat="1" applyFont="1" applyFill="1" applyBorder="1" applyAlignment="1">
      <alignment horizontal="center" vertical="center"/>
    </xf>
    <xf numFmtId="165" fontId="7" fillId="0" borderId="9" xfId="0" applyNumberFormat="1" applyFont="1" applyBorder="1" applyAlignment="1">
      <alignment horizontal="center" vertical="center"/>
    </xf>
    <xf numFmtId="165" fontId="7" fillId="0" borderId="11" xfId="0" applyNumberFormat="1" applyFont="1" applyBorder="1" applyAlignment="1">
      <alignment horizontal="center" vertical="center"/>
    </xf>
    <xf numFmtId="2" fontId="7" fillId="0" borderId="9" xfId="0" applyNumberFormat="1" applyFont="1" applyBorder="1" applyAlignment="1">
      <alignment horizontal="center" vertical="center"/>
    </xf>
    <xf numFmtId="2" fontId="7" fillId="0" borderId="11" xfId="0" applyNumberFormat="1" applyFont="1" applyBorder="1" applyAlignment="1">
      <alignment horizontal="center" vertical="center"/>
    </xf>
    <xf numFmtId="169" fontId="4" fillId="0" borderId="0" xfId="0" applyNumberFormat="1" applyFont="1" applyBorder="1" applyAlignment="1" applyProtection="1">
      <alignment horizontal="left" vertical="center" indent="2"/>
      <protection locked="0"/>
    </xf>
    <xf numFmtId="0" fontId="0" fillId="0" borderId="0" xfId="0" applyBorder="1" applyAlignment="1" applyProtection="1">
      <alignment horizontal="left" vertical="center" indent="2"/>
      <protection locked="0"/>
    </xf>
    <xf numFmtId="0" fontId="11" fillId="0" borderId="17" xfId="0" applyFont="1" applyBorder="1" applyAlignment="1">
      <alignment horizontal="center" wrapText="1"/>
    </xf>
    <xf numFmtId="0" fontId="11" fillId="0" borderId="24" xfId="0" applyFont="1" applyBorder="1" applyAlignment="1">
      <alignment horizontal="center" wrapText="1"/>
    </xf>
    <xf numFmtId="2" fontId="22" fillId="0" borderId="9" xfId="0" applyNumberFormat="1" applyFont="1" applyBorder="1" applyAlignment="1">
      <alignment horizontal="center" vertical="center"/>
    </xf>
    <xf numFmtId="2" fontId="22" fillId="0" borderId="11" xfId="0" applyNumberFormat="1" applyFont="1" applyBorder="1" applyAlignment="1">
      <alignment horizontal="center" vertical="center"/>
    </xf>
    <xf numFmtId="2" fontId="7" fillId="2" borderId="10" xfId="0" applyNumberFormat="1" applyFont="1" applyFill="1" applyBorder="1" applyAlignment="1">
      <alignment horizontal="center" vertical="center"/>
    </xf>
    <xf numFmtId="2" fontId="0" fillId="0" borderId="10" xfId="0" applyNumberFormat="1" applyBorder="1" applyAlignment="1">
      <alignment horizontal="center" vertical="center"/>
    </xf>
    <xf numFmtId="0" fontId="0" fillId="0" borderId="9" xfId="0" applyBorder="1" applyAlignment="1">
      <alignment horizontal="center" vertical="center"/>
    </xf>
    <xf numFmtId="0" fontId="0" fillId="0" borderId="11" xfId="0" applyBorder="1" applyAlignment="1">
      <alignment horizontal="center" vertical="center"/>
    </xf>
    <xf numFmtId="0" fontId="5" fillId="2" borderId="1" xfId="0" applyFont="1" applyFill="1" applyBorder="1" applyAlignment="1">
      <alignment horizontal="center" vertical="center"/>
    </xf>
    <xf numFmtId="0" fontId="5" fillId="2" borderId="3" xfId="0" applyFont="1" applyFill="1" applyBorder="1" applyAlignment="1">
      <alignment horizontal="center" vertical="center"/>
    </xf>
    <xf numFmtId="0" fontId="5" fillId="2" borderId="7" xfId="0" applyFont="1" applyFill="1" applyBorder="1" applyAlignment="1">
      <alignment horizontal="center" vertical="center"/>
    </xf>
    <xf numFmtId="0" fontId="5" fillId="2" borderId="8" xfId="0" applyFont="1" applyFill="1" applyBorder="1" applyAlignment="1">
      <alignment horizontal="center" vertical="center"/>
    </xf>
    <xf numFmtId="0" fontId="5" fillId="2" borderId="4" xfId="0" applyFont="1" applyFill="1" applyBorder="1" applyAlignment="1">
      <alignment horizontal="center" vertical="center"/>
    </xf>
    <xf numFmtId="0" fontId="5" fillId="2" borderId="6" xfId="0" applyFont="1" applyFill="1" applyBorder="1" applyAlignment="1">
      <alignment horizontal="center" vertical="center"/>
    </xf>
    <xf numFmtId="0" fontId="0" fillId="2" borderId="9" xfId="0" applyFill="1" applyBorder="1" applyAlignment="1">
      <alignment horizontal="center" vertical="center"/>
    </xf>
    <xf numFmtId="0" fontId="0" fillId="2" borderId="11" xfId="0" applyFill="1" applyBorder="1" applyAlignment="1">
      <alignment horizontal="center" vertical="center"/>
    </xf>
    <xf numFmtId="0" fontId="6" fillId="0" borderId="9" xfId="0" applyFont="1" applyBorder="1" applyAlignment="1">
      <alignment horizontal="center" vertical="center" wrapText="1"/>
    </xf>
    <xf numFmtId="0" fontId="0" fillId="0" borderId="11" xfId="0" applyBorder="1" applyAlignment="1">
      <alignment horizontal="center" vertical="center" wrapText="1"/>
    </xf>
    <xf numFmtId="0" fontId="3" fillId="0" borderId="9" xfId="0" applyFont="1" applyBorder="1" applyAlignment="1" applyProtection="1">
      <alignment horizontal="center" vertical="center"/>
      <protection locked="0"/>
    </xf>
    <xf numFmtId="0" fontId="3" fillId="0" borderId="10" xfId="0" applyFont="1" applyBorder="1" applyAlignment="1" applyProtection="1">
      <alignment horizontal="center" vertical="center"/>
      <protection locked="0"/>
    </xf>
    <xf numFmtId="0" fontId="3" fillId="0" borderId="11" xfId="0" applyFont="1" applyBorder="1" applyAlignment="1" applyProtection="1">
      <alignment horizontal="center" vertical="center"/>
      <protection locked="0"/>
    </xf>
    <xf numFmtId="166" fontId="3" fillId="0" borderId="9" xfId="0" applyNumberFormat="1" applyFont="1" applyBorder="1" applyAlignment="1" applyProtection="1">
      <alignment horizontal="center" vertical="center"/>
    </xf>
    <xf numFmtId="166" fontId="3" fillId="0" borderId="11" xfId="0" applyNumberFormat="1" applyFont="1" applyBorder="1" applyAlignment="1" applyProtection="1">
      <alignment horizontal="center" vertical="center"/>
    </xf>
    <xf numFmtId="166" fontId="3" fillId="0" borderId="10" xfId="0" applyNumberFormat="1" applyFont="1" applyBorder="1" applyAlignment="1" applyProtection="1">
      <alignment horizontal="center" vertical="center"/>
    </xf>
    <xf numFmtId="0" fontId="5" fillId="0" borderId="1" xfId="0" applyFont="1" applyBorder="1" applyAlignment="1" applyProtection="1">
      <alignment horizontal="center" vertical="center"/>
    </xf>
    <xf numFmtId="0" fontId="5" fillId="0" borderId="2" xfId="0" applyFont="1" applyBorder="1" applyAlignment="1" applyProtection="1">
      <alignment horizontal="center" vertical="center"/>
    </xf>
    <xf numFmtId="0" fontId="5" fillId="0" borderId="3" xfId="0" applyFont="1" applyBorder="1" applyAlignment="1" applyProtection="1">
      <alignment horizontal="center" vertical="center"/>
    </xf>
    <xf numFmtId="0" fontId="5" fillId="0" borderId="7" xfId="0" applyFont="1" applyBorder="1" applyAlignment="1" applyProtection="1">
      <alignment horizontal="center" vertical="center"/>
    </xf>
    <xf numFmtId="0" fontId="5" fillId="0" borderId="0" xfId="0" applyFont="1" applyBorder="1" applyAlignment="1" applyProtection="1">
      <alignment horizontal="center" vertical="center"/>
    </xf>
    <xf numFmtId="0" fontId="5" fillId="0" borderId="8" xfId="0" applyFont="1" applyBorder="1" applyAlignment="1" applyProtection="1">
      <alignment horizontal="center" vertical="center"/>
    </xf>
    <xf numFmtId="0" fontId="5" fillId="0" borderId="4" xfId="0" applyFont="1" applyBorder="1" applyAlignment="1" applyProtection="1">
      <alignment horizontal="center" vertical="center"/>
    </xf>
    <xf numFmtId="0" fontId="5" fillId="0" borderId="5" xfId="0" applyFont="1" applyBorder="1" applyAlignment="1" applyProtection="1">
      <alignment horizontal="center" vertical="center"/>
    </xf>
    <xf numFmtId="0" fontId="5" fillId="0" borderId="6" xfId="0" applyFont="1" applyBorder="1" applyAlignment="1" applyProtection="1">
      <alignment horizontal="center" vertical="center"/>
    </xf>
    <xf numFmtId="0" fontId="4" fillId="0" borderId="5" xfId="0" applyFont="1" applyBorder="1" applyAlignment="1" applyProtection="1">
      <alignment horizontal="center" vertical="center"/>
      <protection locked="0"/>
    </xf>
    <xf numFmtId="0" fontId="4" fillId="0" borderId="6" xfId="0" applyFont="1" applyBorder="1" applyAlignment="1" applyProtection="1">
      <alignment horizontal="center" vertical="center"/>
      <protection locked="0"/>
    </xf>
    <xf numFmtId="164" fontId="3" fillId="0" borderId="1" xfId="0" applyNumberFormat="1" applyFont="1" applyBorder="1" applyAlignment="1" applyProtection="1">
      <alignment horizontal="center" vertical="center"/>
      <protection locked="0"/>
    </xf>
    <xf numFmtId="164" fontId="3" fillId="0" borderId="2" xfId="0" applyNumberFormat="1" applyFont="1" applyBorder="1" applyAlignment="1" applyProtection="1">
      <alignment horizontal="center" vertical="center"/>
      <protection locked="0"/>
    </xf>
    <xf numFmtId="164" fontId="3" fillId="0" borderId="3" xfId="0" applyNumberFormat="1" applyFont="1" applyBorder="1" applyAlignment="1" applyProtection="1">
      <alignment horizontal="center" vertical="center"/>
      <protection locked="0"/>
    </xf>
    <xf numFmtId="1" fontId="3" fillId="0" borderId="1" xfId="0" applyNumberFormat="1" applyFont="1" applyBorder="1" applyAlignment="1" applyProtection="1">
      <alignment horizontal="center" vertical="center"/>
      <protection locked="0"/>
    </xf>
    <xf numFmtId="1" fontId="3" fillId="0" borderId="2" xfId="0" applyNumberFormat="1" applyFont="1" applyBorder="1" applyAlignment="1" applyProtection="1">
      <alignment horizontal="center" vertical="center"/>
      <protection locked="0"/>
    </xf>
    <xf numFmtId="1" fontId="3" fillId="0" borderId="3" xfId="0" applyNumberFormat="1" applyFont="1" applyBorder="1" applyAlignment="1" applyProtection="1">
      <alignment horizontal="center" vertical="center"/>
      <protection locked="0"/>
    </xf>
    <xf numFmtId="165" fontId="3" fillId="0" borderId="9" xfId="0" applyNumberFormat="1" applyFont="1" applyBorder="1" applyAlignment="1" applyProtection="1">
      <alignment horizontal="center" vertical="center"/>
      <protection locked="0"/>
    </xf>
    <xf numFmtId="165" fontId="3" fillId="0" borderId="10" xfId="0" applyNumberFormat="1" applyFont="1" applyBorder="1" applyAlignment="1" applyProtection="1">
      <alignment horizontal="center" vertical="center"/>
      <protection locked="0"/>
    </xf>
    <xf numFmtId="165" fontId="3" fillId="0" borderId="11" xfId="0" applyNumberFormat="1" applyFont="1" applyBorder="1" applyAlignment="1" applyProtection="1">
      <alignment horizontal="center" vertical="center"/>
      <protection locked="0"/>
    </xf>
    <xf numFmtId="0" fontId="4" fillId="0" borderId="0" xfId="0" applyFont="1" applyBorder="1" applyAlignment="1" applyProtection="1">
      <alignment horizontal="center" vertical="center"/>
      <protection locked="0"/>
    </xf>
    <xf numFmtId="165" fontId="3" fillId="0" borderId="2" xfId="0" applyNumberFormat="1" applyFont="1" applyBorder="1" applyAlignment="1" applyProtection="1">
      <alignment horizontal="center" vertical="center"/>
      <protection locked="0"/>
    </xf>
    <xf numFmtId="164" fontId="3" fillId="0" borderId="9" xfId="0" applyNumberFormat="1" applyFont="1" applyBorder="1" applyAlignment="1" applyProtection="1">
      <alignment horizontal="center" vertical="center"/>
    </xf>
    <xf numFmtId="164" fontId="3" fillId="0" borderId="10" xfId="0" applyNumberFormat="1" applyFont="1" applyBorder="1" applyAlignment="1" applyProtection="1">
      <alignment horizontal="center" vertical="center"/>
    </xf>
    <xf numFmtId="164" fontId="3" fillId="0" borderId="11" xfId="0" applyNumberFormat="1" applyFont="1" applyBorder="1" applyAlignment="1" applyProtection="1">
      <alignment horizontal="center" vertical="center"/>
    </xf>
    <xf numFmtId="0" fontId="4" fillId="0" borderId="8" xfId="0" applyFont="1" applyBorder="1" applyAlignment="1" applyProtection="1">
      <alignment horizontal="center" vertical="center"/>
      <protection locked="0"/>
    </xf>
    <xf numFmtId="164" fontId="3" fillId="0" borderId="9" xfId="0" applyNumberFormat="1" applyFont="1" applyBorder="1" applyAlignment="1" applyProtection="1">
      <alignment horizontal="center" vertical="center"/>
      <protection locked="0"/>
    </xf>
    <xf numFmtId="164" fontId="3" fillId="0" borderId="10" xfId="0" applyNumberFormat="1" applyFont="1" applyBorder="1" applyAlignment="1" applyProtection="1">
      <alignment horizontal="center" vertical="center"/>
      <protection locked="0"/>
    </xf>
    <xf numFmtId="164" fontId="3" fillId="0" borderId="11" xfId="0" applyNumberFormat="1" applyFont="1" applyBorder="1" applyAlignment="1" applyProtection="1">
      <alignment horizontal="center" vertical="center"/>
      <protection locked="0"/>
    </xf>
    <xf numFmtId="1" fontId="3" fillId="0" borderId="9" xfId="0" applyNumberFormat="1" applyFont="1" applyBorder="1" applyAlignment="1" applyProtection="1">
      <alignment horizontal="center" vertical="center"/>
      <protection locked="0"/>
    </xf>
    <xf numFmtId="1" fontId="3" fillId="0" borderId="10" xfId="0" applyNumberFormat="1" applyFont="1" applyBorder="1" applyAlignment="1" applyProtection="1">
      <alignment horizontal="center" vertical="center"/>
      <protection locked="0"/>
    </xf>
    <xf numFmtId="1" fontId="3" fillId="0" borderId="11" xfId="0" applyNumberFormat="1" applyFont="1" applyBorder="1" applyAlignment="1" applyProtection="1">
      <alignment horizontal="center" vertical="center"/>
      <protection locked="0"/>
    </xf>
    <xf numFmtId="0" fontId="4" fillId="0" borderId="7" xfId="0" applyFont="1" applyBorder="1" applyAlignment="1" applyProtection="1">
      <alignment horizontal="center" vertical="center"/>
      <protection locked="0"/>
    </xf>
    <xf numFmtId="164" fontId="3" fillId="0" borderId="4" xfId="0" applyNumberFormat="1" applyFont="1" applyBorder="1" applyAlignment="1" applyProtection="1">
      <alignment horizontal="center" vertical="center"/>
      <protection locked="0"/>
    </xf>
    <xf numFmtId="164" fontId="3" fillId="0" borderId="5" xfId="0" applyNumberFormat="1" applyFont="1" applyBorder="1" applyAlignment="1" applyProtection="1">
      <alignment horizontal="center" vertical="center"/>
      <protection locked="0"/>
    </xf>
    <xf numFmtId="164" fontId="3" fillId="0" borderId="6" xfId="0" applyNumberFormat="1" applyFont="1" applyBorder="1" applyAlignment="1" applyProtection="1">
      <alignment horizontal="center" vertical="center"/>
      <protection locked="0"/>
    </xf>
    <xf numFmtId="1" fontId="3" fillId="0" borderId="4" xfId="0" applyNumberFormat="1" applyFont="1" applyBorder="1" applyAlignment="1" applyProtection="1">
      <alignment horizontal="center" vertical="center"/>
      <protection locked="0"/>
    </xf>
    <xf numFmtId="1" fontId="3" fillId="0" borderId="5" xfId="0" applyNumberFormat="1" applyFont="1" applyBorder="1" applyAlignment="1" applyProtection="1">
      <alignment horizontal="center" vertical="center"/>
      <protection locked="0"/>
    </xf>
    <xf numFmtId="1" fontId="3" fillId="0" borderId="6" xfId="0" applyNumberFormat="1" applyFont="1" applyBorder="1" applyAlignment="1" applyProtection="1">
      <alignment horizontal="center" vertical="center"/>
      <protection locked="0"/>
    </xf>
    <xf numFmtId="0" fontId="4" fillId="0" borderId="7" xfId="0" applyFont="1" applyBorder="1" applyAlignment="1">
      <alignment horizontal="center" vertical="center"/>
    </xf>
    <xf numFmtId="0" fontId="4" fillId="0" borderId="0" xfId="0" applyFont="1" applyBorder="1" applyAlignment="1">
      <alignment horizontal="center" vertical="center"/>
    </xf>
    <xf numFmtId="0" fontId="4" fillId="0" borderId="8" xfId="0" applyFont="1" applyBorder="1" applyAlignment="1">
      <alignment horizontal="center" vertical="center"/>
    </xf>
    <xf numFmtId="0" fontId="1" fillId="0" borderId="7" xfId="0" applyFont="1" applyBorder="1" applyAlignment="1" applyProtection="1">
      <alignment horizontal="center" vertical="center"/>
      <protection locked="0"/>
    </xf>
    <xf numFmtId="0" fontId="0" fillId="0" borderId="0" xfId="0" applyBorder="1" applyAlignment="1" applyProtection="1">
      <alignment horizontal="center" vertical="center"/>
      <protection locked="0"/>
    </xf>
    <xf numFmtId="0" fontId="0" fillId="0" borderId="8" xfId="0" applyBorder="1" applyAlignment="1" applyProtection="1">
      <alignment horizontal="center" vertical="center"/>
      <protection locked="0"/>
    </xf>
    <xf numFmtId="0" fontId="1" fillId="0" borderId="1" xfId="0" applyFont="1" applyBorder="1" applyAlignment="1">
      <alignment horizontal="center" vertical="center"/>
    </xf>
    <xf numFmtId="0" fontId="1" fillId="0" borderId="2" xfId="0" applyFont="1" applyBorder="1" applyAlignment="1">
      <alignment horizontal="center" vertical="center"/>
    </xf>
    <xf numFmtId="0" fontId="1" fillId="0" borderId="3" xfId="0" applyFont="1" applyBorder="1" applyAlignment="1">
      <alignment horizontal="center" vertical="center"/>
    </xf>
    <xf numFmtId="0" fontId="1" fillId="0" borderId="4" xfId="0" applyFont="1" applyBorder="1" applyAlignment="1">
      <alignment horizontal="center" vertic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2" fillId="0" borderId="4" xfId="0" applyFont="1" applyBorder="1" applyAlignment="1">
      <alignment horizontal="center" vertical="center"/>
    </xf>
    <xf numFmtId="0" fontId="2" fillId="0" borderId="5" xfId="0" applyFont="1" applyBorder="1" applyAlignment="1">
      <alignment horizontal="center" vertical="center"/>
    </xf>
    <xf numFmtId="0" fontId="2" fillId="0" borderId="6" xfId="0" applyFont="1" applyBorder="1" applyAlignment="1">
      <alignment horizontal="center" vertical="center"/>
    </xf>
    <xf numFmtId="0" fontId="20" fillId="0" borderId="9" xfId="0" applyFont="1" applyBorder="1" applyAlignment="1">
      <alignment horizontal="center" vertical="center"/>
    </xf>
    <xf numFmtId="0" fontId="20" fillId="0" borderId="10" xfId="0" applyFont="1" applyBorder="1" applyAlignment="1">
      <alignment horizontal="center" vertical="center"/>
    </xf>
    <xf numFmtId="0" fontId="20" fillId="0" borderId="11" xfId="0" applyFont="1" applyBorder="1" applyAlignment="1">
      <alignment horizontal="center" vertical="center"/>
    </xf>
    <xf numFmtId="0" fontId="11" fillId="0" borderId="1" xfId="0" applyFont="1" applyBorder="1" applyAlignment="1">
      <alignment horizontal="center" vertical="center"/>
    </xf>
    <xf numFmtId="0" fontId="11" fillId="0" borderId="2" xfId="0" applyFont="1" applyBorder="1" applyAlignment="1">
      <alignment horizontal="center" vertical="center"/>
    </xf>
    <xf numFmtId="0" fontId="11" fillId="0" borderId="3" xfId="0" applyFont="1" applyBorder="1" applyAlignment="1">
      <alignment horizontal="center" vertical="center"/>
    </xf>
    <xf numFmtId="0" fontId="11" fillId="0" borderId="7" xfId="0" applyFont="1" applyBorder="1" applyAlignment="1">
      <alignment horizontal="center" vertical="center"/>
    </xf>
    <xf numFmtId="0" fontId="11" fillId="0" borderId="0" xfId="0" applyFont="1" applyBorder="1" applyAlignment="1">
      <alignment horizontal="center" vertical="center"/>
    </xf>
    <xf numFmtId="0" fontId="11" fillId="0" borderId="8" xfId="0" applyFont="1" applyBorder="1" applyAlignment="1">
      <alignment horizontal="center" vertical="center"/>
    </xf>
    <xf numFmtId="0" fontId="35" fillId="0" borderId="1" xfId="0" applyFont="1" applyBorder="1" applyAlignment="1">
      <alignment horizontal="center" vertical="center" wrapText="1"/>
    </xf>
    <xf numFmtId="0" fontId="36" fillId="0" borderId="2" xfId="0" applyFont="1" applyBorder="1" applyAlignment="1">
      <alignment horizontal="center" vertical="center"/>
    </xf>
    <xf numFmtId="0" fontId="36" fillId="0" borderId="3" xfId="0" applyFont="1" applyBorder="1" applyAlignment="1">
      <alignment horizontal="center" vertical="center"/>
    </xf>
    <xf numFmtId="0" fontId="36" fillId="0" borderId="7" xfId="0" applyFont="1" applyBorder="1" applyAlignment="1">
      <alignment horizontal="center" vertical="center"/>
    </xf>
    <xf numFmtId="0" fontId="36" fillId="0" borderId="0" xfId="0" applyFont="1" applyBorder="1" applyAlignment="1">
      <alignment horizontal="center" vertical="center"/>
    </xf>
    <xf numFmtId="0" fontId="36" fillId="0" borderId="8" xfId="0" applyFont="1" applyBorder="1" applyAlignment="1">
      <alignment horizontal="center" vertical="center"/>
    </xf>
    <xf numFmtId="0" fontId="36" fillId="0" borderId="4" xfId="0" applyFont="1" applyBorder="1" applyAlignment="1">
      <alignment horizontal="center" vertical="center"/>
    </xf>
    <xf numFmtId="0" fontId="36" fillId="0" borderId="5" xfId="0" applyFont="1" applyBorder="1" applyAlignment="1">
      <alignment horizontal="center" vertical="center"/>
    </xf>
    <xf numFmtId="0" fontId="36" fillId="0" borderId="6" xfId="0" applyFont="1" applyBorder="1" applyAlignment="1">
      <alignment horizontal="center" vertical="center"/>
    </xf>
    <xf numFmtId="0" fontId="35" fillId="0" borderId="2" xfId="0" applyFont="1" applyBorder="1" applyAlignment="1">
      <alignment horizontal="center" vertical="center"/>
    </xf>
    <xf numFmtId="0" fontId="35" fillId="0" borderId="3" xfId="0" applyFont="1" applyBorder="1" applyAlignment="1">
      <alignment horizontal="center" vertical="center"/>
    </xf>
    <xf numFmtId="0" fontId="35" fillId="0" borderId="7" xfId="0" applyFont="1" applyBorder="1" applyAlignment="1">
      <alignment horizontal="center" vertical="center"/>
    </xf>
    <xf numFmtId="0" fontId="35" fillId="0" borderId="0" xfId="0" applyFont="1" applyBorder="1" applyAlignment="1">
      <alignment horizontal="center" vertical="center"/>
    </xf>
    <xf numFmtId="0" fontId="35" fillId="0" borderId="8" xfId="0" applyFont="1" applyBorder="1" applyAlignment="1">
      <alignment horizontal="center" vertical="center"/>
    </xf>
    <xf numFmtId="0" fontId="35" fillId="0" borderId="4" xfId="0" applyFont="1" applyBorder="1" applyAlignment="1">
      <alignment horizontal="center" vertical="center"/>
    </xf>
    <xf numFmtId="0" fontId="35" fillId="0" borderId="5" xfId="0" applyFont="1" applyBorder="1" applyAlignment="1">
      <alignment horizontal="center" vertical="center"/>
    </xf>
    <xf numFmtId="0" fontId="35" fillId="0" borderId="6" xfId="0" applyFont="1" applyBorder="1" applyAlignment="1">
      <alignment horizontal="center" vertical="center"/>
    </xf>
    <xf numFmtId="0" fontId="38" fillId="0" borderId="2" xfId="0" applyFont="1" applyBorder="1" applyAlignment="1">
      <alignment horizontal="center" vertical="center"/>
    </xf>
    <xf numFmtId="0" fontId="38" fillId="0" borderId="3" xfId="0" applyFont="1" applyBorder="1" applyAlignment="1">
      <alignment horizontal="center" vertical="center"/>
    </xf>
    <xf numFmtId="0" fontId="38" fillId="0" borderId="7" xfId="0" applyFont="1" applyBorder="1" applyAlignment="1">
      <alignment horizontal="center" vertical="center"/>
    </xf>
    <xf numFmtId="0" fontId="38" fillId="0" borderId="0" xfId="0" applyFont="1" applyBorder="1" applyAlignment="1">
      <alignment horizontal="center" vertical="center"/>
    </xf>
    <xf numFmtId="0" fontId="38" fillId="0" borderId="8" xfId="0" applyFont="1" applyBorder="1" applyAlignment="1">
      <alignment horizontal="center" vertical="center"/>
    </xf>
    <xf numFmtId="0" fontId="38" fillId="0" borderId="4" xfId="0" applyFont="1" applyBorder="1" applyAlignment="1">
      <alignment horizontal="center" vertical="center"/>
    </xf>
    <xf numFmtId="0" fontId="38" fillId="0" borderId="5" xfId="0" applyFont="1" applyBorder="1" applyAlignment="1">
      <alignment horizontal="center" vertical="center"/>
    </xf>
    <xf numFmtId="0" fontId="38" fillId="0" borderId="6" xfId="0" applyFont="1" applyBorder="1" applyAlignment="1">
      <alignment horizontal="center" vertical="center"/>
    </xf>
    <xf numFmtId="0" fontId="17" fillId="6" borderId="18" xfId="0" applyFont="1" applyFill="1" applyBorder="1" applyAlignment="1">
      <alignment horizontal="center" vertical="center"/>
    </xf>
    <xf numFmtId="0" fontId="23" fillId="6" borderId="19" xfId="0" applyFont="1" applyFill="1" applyBorder="1" applyAlignment="1">
      <alignment horizontal="center" vertical="center"/>
    </xf>
    <xf numFmtId="0" fontId="23" fillId="6" borderId="20" xfId="0" applyFont="1" applyFill="1" applyBorder="1" applyAlignment="1">
      <alignment horizontal="center" vertical="center"/>
    </xf>
    <xf numFmtId="0" fontId="23" fillId="6" borderId="21" xfId="0" applyFont="1" applyFill="1" applyBorder="1" applyAlignment="1">
      <alignment horizontal="center" vertical="center"/>
    </xf>
    <xf numFmtId="0" fontId="23" fillId="6" borderId="22" xfId="0" applyFont="1" applyFill="1" applyBorder="1" applyAlignment="1">
      <alignment horizontal="center" vertical="center"/>
    </xf>
    <xf numFmtId="0" fontId="23" fillId="6" borderId="23" xfId="0" applyFont="1" applyFill="1" applyBorder="1" applyAlignment="1">
      <alignment horizontal="center" vertical="center"/>
    </xf>
    <xf numFmtId="0" fontId="16" fillId="6" borderId="18" xfId="0" applyFont="1" applyFill="1" applyBorder="1" applyAlignment="1">
      <alignment horizontal="center"/>
    </xf>
    <xf numFmtId="0" fontId="16" fillId="6" borderId="19" xfId="0" applyFont="1" applyFill="1" applyBorder="1" applyAlignment="1">
      <alignment horizontal="center"/>
    </xf>
    <xf numFmtId="0" fontId="16" fillId="6" borderId="20" xfId="0" applyFont="1" applyFill="1" applyBorder="1" applyAlignment="1">
      <alignment horizontal="center"/>
    </xf>
    <xf numFmtId="0" fontId="16" fillId="6" borderId="21" xfId="0" applyFont="1" applyFill="1" applyBorder="1" applyAlignment="1">
      <alignment horizontal="center"/>
    </xf>
    <xf numFmtId="0" fontId="16" fillId="6" borderId="22" xfId="0" applyFont="1" applyFill="1" applyBorder="1" applyAlignment="1">
      <alignment horizontal="center"/>
    </xf>
    <xf numFmtId="0" fontId="16" fillId="6" borderId="23" xfId="0" applyFont="1" applyFill="1" applyBorder="1" applyAlignment="1">
      <alignment horizontal="center"/>
    </xf>
    <xf numFmtId="0" fontId="11" fillId="0" borderId="0" xfId="0" applyFont="1" applyAlignment="1">
      <alignment horizontal="center" vertical="center"/>
    </xf>
    <xf numFmtId="0" fontId="13" fillId="5" borderId="0" xfId="0" applyFont="1" applyFill="1" applyAlignment="1">
      <alignment horizontal="center"/>
    </xf>
    <xf numFmtId="0" fontId="0" fillId="5" borderId="0" xfId="0" applyFill="1" applyAlignment="1">
      <alignment horizontal="center"/>
    </xf>
    <xf numFmtId="0" fontId="12" fillId="5" borderId="0" xfId="0" applyFont="1" applyFill="1" applyAlignment="1">
      <alignment horizontal="center" vertical="center"/>
    </xf>
    <xf numFmtId="0" fontId="11" fillId="0" borderId="15" xfId="0" applyFont="1" applyBorder="1" applyAlignment="1">
      <alignment horizontal="center" vertical="center"/>
    </xf>
    <xf numFmtId="0" fontId="12" fillId="5" borderId="12" xfId="0" applyFont="1" applyFill="1" applyBorder="1" applyAlignment="1">
      <alignment horizontal="center" vertical="center"/>
    </xf>
    <xf numFmtId="0" fontId="37" fillId="5" borderId="18" xfId="0" applyFont="1" applyFill="1" applyBorder="1" applyAlignment="1">
      <alignment horizontal="center" vertical="center" wrapText="1"/>
    </xf>
    <xf numFmtId="0" fontId="37" fillId="5" borderId="19" xfId="0" applyFont="1" applyFill="1" applyBorder="1" applyAlignment="1">
      <alignment horizontal="center" vertical="center"/>
    </xf>
    <xf numFmtId="0" fontId="37" fillId="5" borderId="20" xfId="0" applyFont="1" applyFill="1" applyBorder="1" applyAlignment="1">
      <alignment horizontal="center" vertical="center"/>
    </xf>
    <xf numFmtId="0" fontId="37" fillId="5" borderId="21" xfId="0" applyFont="1" applyFill="1" applyBorder="1" applyAlignment="1">
      <alignment horizontal="center" vertical="center"/>
    </xf>
    <xf numFmtId="0" fontId="37" fillId="5" borderId="22" xfId="0" applyFont="1" applyFill="1" applyBorder="1" applyAlignment="1">
      <alignment horizontal="center" vertical="center"/>
    </xf>
    <xf numFmtId="0" fontId="37" fillId="5" borderId="23" xfId="0" applyFont="1" applyFill="1" applyBorder="1" applyAlignment="1">
      <alignment horizontal="center" vertical="center"/>
    </xf>
    <xf numFmtId="0" fontId="40" fillId="18" borderId="12" xfId="0" applyFont="1" applyFill="1" applyBorder="1" applyAlignment="1">
      <alignment horizontal="center" vertical="center"/>
    </xf>
    <xf numFmtId="0" fontId="25" fillId="2" borderId="0" xfId="0" applyFont="1" applyFill="1" applyBorder="1" applyAlignment="1" applyProtection="1">
      <alignment horizontal="center" vertical="center"/>
    </xf>
    <xf numFmtId="0" fontId="0" fillId="0" borderId="0" xfId="0" applyBorder="1" applyAlignment="1" applyProtection="1">
      <alignment horizontal="centerContinuous" vertical="center"/>
    </xf>
    <xf numFmtId="0" fontId="0" fillId="0" borderId="0" xfId="0" applyBorder="1" applyAlignment="1" applyProtection="1">
      <alignment vertical="center"/>
    </xf>
    <xf numFmtId="0" fontId="26" fillId="0" borderId="0" xfId="0" applyFont="1" applyBorder="1" applyAlignment="1" applyProtection="1">
      <alignment horizontal="center" vertical="center"/>
    </xf>
    <xf numFmtId="167" fontId="26" fillId="2" borderId="0" xfId="0" applyNumberFormat="1" applyFont="1" applyFill="1" applyBorder="1" applyAlignment="1" applyProtection="1">
      <alignment horizontal="center" vertical="center"/>
      <protection locked="0"/>
    </xf>
    <xf numFmtId="167" fontId="26" fillId="2" borderId="0" xfId="0" applyNumberFormat="1" applyFont="1" applyFill="1" applyBorder="1" applyAlignment="1">
      <alignment horizontal="center" vertical="center"/>
    </xf>
    <xf numFmtId="0" fontId="27" fillId="0" borderId="0" xfId="0" applyFont="1" applyBorder="1" applyAlignment="1" applyProtection="1">
      <alignment horizontal="center" vertical="center"/>
    </xf>
    <xf numFmtId="0" fontId="0" fillId="0" borderId="0" xfId="0" applyBorder="1" applyAlignment="1" applyProtection="1">
      <alignment horizontal="center" vertical="center"/>
    </xf>
    <xf numFmtId="0" fontId="25" fillId="0" borderId="0" xfId="0" applyFont="1" applyBorder="1" applyAlignment="1" applyProtection="1">
      <alignment horizontal="center" vertical="center"/>
    </xf>
    <xf numFmtId="49" fontId="28" fillId="0" borderId="0" xfId="0" applyNumberFormat="1" applyFont="1" applyBorder="1" applyAlignment="1" applyProtection="1">
      <alignment horizontal="center" vertical="center"/>
    </xf>
    <xf numFmtId="49" fontId="3" fillId="0" borderId="0" xfId="0" applyNumberFormat="1" applyFont="1" applyBorder="1" applyAlignment="1" applyProtection="1">
      <alignment horizontal="center" vertical="center"/>
    </xf>
    <xf numFmtId="49" fontId="3" fillId="0" borderId="0" xfId="0" applyNumberFormat="1" applyFont="1" applyBorder="1" applyAlignment="1" applyProtection="1">
      <alignment horizontal="centerContinuous" vertical="center"/>
    </xf>
    <xf numFmtId="49" fontId="0" fillId="0" borderId="0" xfId="0" applyNumberFormat="1" applyBorder="1" applyAlignment="1" applyProtection="1">
      <alignment horizontal="centerContinuous" vertical="center"/>
    </xf>
    <xf numFmtId="49" fontId="1" fillId="0" borderId="0" xfId="0" applyNumberFormat="1" applyFont="1" applyBorder="1" applyAlignment="1">
      <alignment horizontal="right" vertical="center"/>
    </xf>
    <xf numFmtId="0" fontId="29" fillId="0" borderId="0" xfId="0" applyFont="1" applyBorder="1" applyAlignment="1" applyProtection="1">
      <alignment horizontal="left" vertical="center" indent="2"/>
      <protection locked="0"/>
    </xf>
    <xf numFmtId="0" fontId="6" fillId="0" borderId="0" xfId="0" applyFont="1" applyBorder="1" applyAlignment="1">
      <alignment horizontal="right" vertical="center"/>
    </xf>
    <xf numFmtId="168" fontId="0" fillId="0" borderId="0" xfId="0" applyNumberFormat="1" applyBorder="1" applyAlignment="1" applyProtection="1">
      <alignment horizontal="left" vertical="center" indent="2"/>
      <protection locked="0"/>
    </xf>
    <xf numFmtId="49" fontId="6" fillId="0" borderId="0" xfId="0" applyNumberFormat="1" applyFont="1" applyBorder="1" applyAlignment="1">
      <alignment horizontal="center" vertical="center"/>
    </xf>
    <xf numFmtId="0" fontId="6" fillId="0" borderId="0" xfId="0" applyFont="1" applyBorder="1" applyAlignment="1">
      <alignment horizontal="right" vertical="center"/>
    </xf>
    <xf numFmtId="168" fontId="0" fillId="0" borderId="0" xfId="0" applyNumberFormat="1" applyBorder="1" applyAlignment="1" applyProtection="1">
      <alignment horizontal="left" vertical="center" indent="2"/>
      <protection locked="0"/>
    </xf>
    <xf numFmtId="0" fontId="30" fillId="0" borderId="0" xfId="0" applyFont="1" applyBorder="1" applyAlignment="1">
      <alignment horizontal="center" vertical="center"/>
    </xf>
    <xf numFmtId="170" fontId="0" fillId="0" borderId="0" xfId="0" applyNumberFormat="1" applyBorder="1" applyAlignment="1" applyProtection="1">
      <alignment horizontal="center" vertical="center"/>
      <protection locked="0"/>
    </xf>
    <xf numFmtId="0" fontId="6" fillId="0" borderId="0" xfId="0" applyFont="1" applyBorder="1" applyAlignment="1">
      <alignment horizontal="centerContinuous" vertical="center"/>
    </xf>
    <xf numFmtId="171" fontId="0" fillId="0" borderId="0" xfId="0" applyNumberFormat="1" applyBorder="1" applyAlignment="1" applyProtection="1">
      <alignment horizontal="centerContinuous" vertical="center"/>
    </xf>
    <xf numFmtId="0" fontId="6" fillId="0" borderId="0" xfId="0" applyFont="1" applyBorder="1" applyAlignment="1">
      <alignment horizontal="center" vertical="center"/>
    </xf>
    <xf numFmtId="172" fontId="0" fillId="0" borderId="0" xfId="0" applyNumberFormat="1" applyBorder="1" applyAlignment="1" applyProtection="1">
      <alignment horizontal="center" vertical="center"/>
      <protection locked="0"/>
    </xf>
    <xf numFmtId="0" fontId="8" fillId="0" borderId="0" xfId="0" applyFont="1" applyBorder="1" applyAlignment="1">
      <alignment horizontal="center"/>
    </xf>
    <xf numFmtId="0" fontId="9" fillId="0" borderId="0" xfId="0" applyFont="1" applyBorder="1" applyAlignment="1">
      <alignment horizontal="center"/>
    </xf>
    <xf numFmtId="165" fontId="42" fillId="0" borderId="9" xfId="0" applyNumberFormat="1" applyFont="1" applyBorder="1" applyAlignment="1" applyProtection="1">
      <alignment horizontal="center" vertical="center"/>
      <protection locked="0"/>
    </xf>
    <xf numFmtId="165" fontId="42" fillId="0" borderId="10" xfId="0" applyNumberFormat="1" applyFont="1" applyBorder="1" applyAlignment="1" applyProtection="1">
      <alignment horizontal="center" vertical="center"/>
      <protection locked="0"/>
    </xf>
    <xf numFmtId="165" fontId="42" fillId="0" borderId="11" xfId="0" applyNumberFormat="1" applyFont="1" applyBorder="1" applyAlignment="1" applyProtection="1">
      <alignment horizontal="center" vertical="center"/>
      <protection locked="0"/>
    </xf>
    <xf numFmtId="0" fontId="41" fillId="0" borderId="9" xfId="0" applyFont="1" applyBorder="1" applyAlignment="1">
      <alignment horizontal="center" vertical="center"/>
    </xf>
    <xf numFmtId="0" fontId="41" fillId="0" borderId="28" xfId="0" applyFont="1" applyBorder="1" applyAlignment="1">
      <alignment horizontal="center" vertical="center"/>
    </xf>
    <xf numFmtId="0" fontId="41" fillId="0" borderId="29" xfId="0" applyFont="1" applyBorder="1" applyAlignment="1">
      <alignment horizontal="center" vertical="center"/>
    </xf>
    <xf numFmtId="0" fontId="43" fillId="0" borderId="30" xfId="0" applyFont="1" applyBorder="1" applyAlignment="1">
      <alignment horizontal="center" vertical="center"/>
    </xf>
    <xf numFmtId="0" fontId="18" fillId="0" borderId="31" xfId="0" applyFont="1" applyBorder="1"/>
    <xf numFmtId="0" fontId="44" fillId="0" borderId="7" xfId="0" applyFont="1" applyBorder="1" applyAlignment="1">
      <alignment horizontal="left" vertical="top" wrapText="1"/>
    </xf>
    <xf numFmtId="0" fontId="44" fillId="0" borderId="0" xfId="0" applyFont="1" applyAlignment="1">
      <alignment horizontal="left" vertical="top" wrapText="1"/>
    </xf>
  </cellXfs>
  <cellStyles count="3">
    <cellStyle name="Euro"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7</xdr:col>
      <xdr:colOff>246529</xdr:colOff>
      <xdr:row>7</xdr:row>
      <xdr:rowOff>22412</xdr:rowOff>
    </xdr:from>
    <xdr:to>
      <xdr:col>8</xdr:col>
      <xdr:colOff>347383</xdr:colOff>
      <xdr:row>9</xdr:row>
      <xdr:rowOff>0</xdr:rowOff>
    </xdr:to>
    <xdr:sp macro="" textlink="">
      <xdr:nvSpPr>
        <xdr:cNvPr id="2" name="Arrow: Right 1">
          <a:extLst>
            <a:ext uri="{FF2B5EF4-FFF2-40B4-BE49-F238E27FC236}">
              <a16:creationId xmlns:a16="http://schemas.microsoft.com/office/drawing/2014/main" id="{7E88A3C8-9AF8-4DD7-B84B-1CA3DF2EC9DE}"/>
            </a:ext>
          </a:extLst>
        </xdr:cNvPr>
        <xdr:cNvSpPr/>
      </xdr:nvSpPr>
      <xdr:spPr>
        <a:xfrm>
          <a:off x="4482353" y="1355912"/>
          <a:ext cx="705971" cy="358588"/>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4</xdr:col>
      <xdr:colOff>2682</xdr:colOff>
      <xdr:row>38</xdr:row>
      <xdr:rowOff>9524</xdr:rowOff>
    </xdr:from>
    <xdr:to>
      <xdr:col>5</xdr:col>
      <xdr:colOff>4483</xdr:colOff>
      <xdr:row>40</xdr:row>
      <xdr:rowOff>183890</xdr:rowOff>
    </xdr:to>
    <xdr:pic>
      <xdr:nvPicPr>
        <xdr:cNvPr id="4" name="Picture 3">
          <a:extLst>
            <a:ext uri="{FF2B5EF4-FFF2-40B4-BE49-F238E27FC236}">
              <a16:creationId xmlns:a16="http://schemas.microsoft.com/office/drawing/2014/main" id="{19DCF715-D5AD-4A70-93E0-078ED8DFE2D8}"/>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438936" y="7269989"/>
          <a:ext cx="606381" cy="577304"/>
        </a:xfrm>
        <a:prstGeom prst="rect">
          <a:avLst/>
        </a:prstGeom>
      </xdr:spPr>
    </xdr:pic>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P97"/>
  <sheetViews>
    <sheetView topLeftCell="A40" zoomScale="85" zoomScaleNormal="85" workbookViewId="0">
      <selection activeCell="J42" sqref="J42:L42"/>
    </sheetView>
  </sheetViews>
  <sheetFormatPr defaultRowHeight="15" x14ac:dyDescent="0.25"/>
  <cols>
    <col min="4" max="4" width="16" customWidth="1"/>
    <col min="5" max="5" width="7.7109375" customWidth="1"/>
    <col min="7" max="7" width="5.7109375" customWidth="1"/>
    <col min="9" max="9" width="9.140625" customWidth="1"/>
    <col min="13" max="13" width="7.85546875" customWidth="1"/>
    <col min="14" max="14" width="12.85546875" customWidth="1"/>
    <col min="15" max="15" width="6.85546875" customWidth="1"/>
    <col min="16" max="16" width="12.140625" customWidth="1"/>
  </cols>
  <sheetData>
    <row r="1" spans="1:12" s="1" customFormat="1" ht="45" x14ac:dyDescent="0.25">
      <c r="A1" s="65"/>
      <c r="B1" s="65"/>
      <c r="C1" s="65"/>
      <c r="D1" s="65"/>
      <c r="E1" s="65"/>
      <c r="F1" s="65"/>
      <c r="G1" s="65"/>
      <c r="H1" s="65"/>
      <c r="I1" s="65"/>
      <c r="J1" s="65"/>
      <c r="K1" s="65"/>
      <c r="L1" s="65"/>
    </row>
    <row r="2" spans="1:12" s="1" customFormat="1" x14ac:dyDescent="0.25"/>
    <row r="3" spans="1:12" s="1" customFormat="1" x14ac:dyDescent="0.25"/>
    <row r="4" spans="1:12" s="1" customFormat="1" x14ac:dyDescent="0.25">
      <c r="A4" s="63"/>
      <c r="B4" s="63"/>
      <c r="C4" s="63"/>
      <c r="D4" s="63"/>
      <c r="E4" s="63"/>
      <c r="F4" s="63"/>
      <c r="G4" s="63"/>
      <c r="H4" s="63"/>
      <c r="I4" s="63"/>
      <c r="J4" s="63"/>
      <c r="K4" s="63"/>
      <c r="L4" s="63"/>
    </row>
    <row r="5" spans="1:12" s="1" customFormat="1" x14ac:dyDescent="0.25">
      <c r="A5" s="63"/>
      <c r="B5" s="63"/>
      <c r="C5" s="63"/>
      <c r="D5" s="63"/>
      <c r="E5" s="63"/>
      <c r="F5" s="63"/>
      <c r="G5" s="63"/>
      <c r="H5" s="63"/>
      <c r="I5" s="63"/>
      <c r="J5" s="63"/>
      <c r="K5" s="63"/>
      <c r="L5" s="63"/>
    </row>
    <row r="6" spans="1:12" s="1" customFormat="1" ht="26.25" x14ac:dyDescent="0.25">
      <c r="A6" s="241"/>
      <c r="B6" s="241"/>
      <c r="C6" s="241"/>
      <c r="D6" s="241"/>
      <c r="E6" s="241"/>
      <c r="F6" s="241"/>
      <c r="G6" s="241"/>
      <c r="H6" s="241"/>
      <c r="I6" s="241"/>
      <c r="J6" s="241"/>
      <c r="K6" s="241"/>
      <c r="L6" s="241"/>
    </row>
    <row r="7" spans="1:12" s="1" customFormat="1" ht="26.25" x14ac:dyDescent="0.25">
      <c r="A7" s="241"/>
      <c r="B7" s="241"/>
      <c r="C7" s="241"/>
      <c r="D7" s="241"/>
      <c r="E7" s="241"/>
      <c r="F7" s="241"/>
      <c r="G7" s="241"/>
      <c r="H7" s="241"/>
      <c r="I7" s="241"/>
      <c r="J7" s="241"/>
      <c r="K7" s="241"/>
      <c r="L7" s="241"/>
    </row>
    <row r="8" spans="1:12" s="1" customFormat="1" x14ac:dyDescent="0.25">
      <c r="A8" s="242"/>
      <c r="B8" s="242"/>
      <c r="C8" s="242"/>
      <c r="D8" s="242"/>
      <c r="E8" s="242"/>
      <c r="F8" s="242"/>
      <c r="G8" s="242"/>
      <c r="H8" s="242"/>
      <c r="I8" s="242"/>
      <c r="J8" s="242"/>
      <c r="K8" s="242"/>
      <c r="L8" s="242"/>
    </row>
    <row r="9" spans="1:12" s="1" customFormat="1" x14ac:dyDescent="0.25">
      <c r="A9" s="243"/>
      <c r="B9" s="243"/>
      <c r="C9" s="243"/>
      <c r="D9" s="243"/>
      <c r="E9" s="243"/>
      <c r="F9" s="243"/>
      <c r="G9" s="243"/>
      <c r="H9" s="243"/>
      <c r="I9" s="243"/>
      <c r="J9" s="243"/>
      <c r="K9" s="243"/>
      <c r="L9" s="243"/>
    </row>
    <row r="10" spans="1:12" s="1" customFormat="1" ht="20.25" x14ac:dyDescent="0.25">
      <c r="A10" s="244"/>
      <c r="B10" s="244"/>
      <c r="C10" s="244"/>
      <c r="D10" s="244"/>
      <c r="E10" s="244"/>
      <c r="F10" s="244"/>
      <c r="G10" s="245"/>
      <c r="H10" s="245"/>
      <c r="I10" s="245"/>
      <c r="J10" s="245"/>
      <c r="K10" s="245"/>
      <c r="L10" s="245"/>
    </row>
    <row r="11" spans="1:12" s="1" customFormat="1" ht="20.25" x14ac:dyDescent="0.25">
      <c r="A11" s="244"/>
      <c r="B11" s="244"/>
      <c r="C11" s="244"/>
      <c r="D11" s="244"/>
      <c r="E11" s="244"/>
      <c r="F11" s="244"/>
      <c r="G11" s="246"/>
      <c r="H11" s="246"/>
      <c r="I11" s="246"/>
      <c r="J11" s="246"/>
      <c r="K11" s="246"/>
      <c r="L11" s="246"/>
    </row>
    <row r="12" spans="1:12" s="1" customFormat="1" x14ac:dyDescent="0.25">
      <c r="A12" s="243"/>
      <c r="B12" s="243"/>
      <c r="C12" s="243"/>
      <c r="D12" s="243"/>
      <c r="E12" s="243"/>
      <c r="F12" s="243"/>
      <c r="G12" s="243"/>
      <c r="H12" s="243"/>
      <c r="I12" s="243"/>
      <c r="J12" s="243"/>
      <c r="K12" s="243"/>
      <c r="L12" s="243"/>
    </row>
    <row r="13" spans="1:12" s="1" customFormat="1" x14ac:dyDescent="0.25">
      <c r="A13" s="243"/>
      <c r="B13" s="243"/>
      <c r="C13" s="243"/>
      <c r="D13" s="243"/>
      <c r="E13" s="243"/>
      <c r="F13" s="243"/>
      <c r="G13" s="243"/>
      <c r="H13" s="243"/>
      <c r="I13" s="243"/>
      <c r="J13" s="243"/>
      <c r="K13" s="243"/>
      <c r="L13" s="243"/>
    </row>
    <row r="14" spans="1:12" s="1" customFormat="1" x14ac:dyDescent="0.25">
      <c r="A14" s="247"/>
      <c r="B14" s="247"/>
      <c r="C14" s="247"/>
      <c r="D14" s="247"/>
      <c r="E14" s="247"/>
      <c r="F14" s="247"/>
      <c r="G14" s="247"/>
      <c r="H14" s="247"/>
      <c r="I14" s="247"/>
      <c r="J14" s="247"/>
      <c r="K14" s="247"/>
      <c r="L14" s="247"/>
    </row>
    <row r="15" spans="1:12" s="1" customFormat="1" x14ac:dyDescent="0.25">
      <c r="A15" s="248"/>
      <c r="B15" s="248"/>
      <c r="C15" s="248"/>
      <c r="D15" s="248"/>
      <c r="E15" s="248"/>
      <c r="F15" s="248"/>
      <c r="G15" s="248"/>
      <c r="H15" s="248"/>
      <c r="I15" s="248"/>
      <c r="J15" s="248"/>
      <c r="K15" s="248"/>
      <c r="L15" s="248"/>
    </row>
    <row r="16" spans="1:12" s="1" customFormat="1" x14ac:dyDescent="0.25">
      <c r="A16" s="243"/>
      <c r="B16" s="243"/>
      <c r="C16" s="243"/>
      <c r="D16" s="243"/>
      <c r="E16" s="243"/>
      <c r="F16" s="243"/>
      <c r="G16" s="243"/>
      <c r="H16" s="243"/>
      <c r="I16" s="243"/>
      <c r="J16" s="243"/>
      <c r="K16" s="243"/>
      <c r="L16" s="243"/>
    </row>
    <row r="17" spans="1:12" s="1" customFormat="1" ht="26.25" x14ac:dyDescent="0.25">
      <c r="A17" s="249"/>
      <c r="B17" s="249"/>
      <c r="C17" s="249"/>
      <c r="D17" s="249"/>
      <c r="E17" s="249"/>
      <c r="F17" s="249"/>
      <c r="G17" s="249"/>
      <c r="H17" s="249"/>
      <c r="I17" s="249"/>
      <c r="J17" s="249"/>
      <c r="K17" s="249"/>
      <c r="L17" s="249"/>
    </row>
    <row r="18" spans="1:12" s="1" customFormat="1" ht="18" x14ac:dyDescent="0.25">
      <c r="A18" s="250"/>
      <c r="B18" s="250"/>
      <c r="C18" s="250"/>
      <c r="D18" s="250"/>
      <c r="E18" s="250"/>
      <c r="F18" s="250"/>
      <c r="G18" s="250"/>
      <c r="H18" s="250"/>
      <c r="I18" s="250"/>
      <c r="J18" s="250"/>
      <c r="K18" s="250"/>
      <c r="L18" s="250"/>
    </row>
    <row r="19" spans="1:12" s="1" customFormat="1" ht="18" x14ac:dyDescent="0.25">
      <c r="A19" s="251"/>
      <c r="B19" s="251"/>
      <c r="C19" s="251"/>
      <c r="D19" s="251"/>
      <c r="E19" s="251"/>
      <c r="F19" s="251"/>
      <c r="G19" s="251"/>
      <c r="H19" s="251"/>
      <c r="I19" s="251"/>
      <c r="J19" s="251"/>
      <c r="K19" s="251"/>
      <c r="L19" s="251"/>
    </row>
    <row r="20" spans="1:12" s="1" customFormat="1" ht="18" x14ac:dyDescent="0.25">
      <c r="A20" s="252"/>
      <c r="B20" s="242"/>
      <c r="C20" s="242"/>
      <c r="D20" s="242"/>
      <c r="E20" s="242"/>
      <c r="F20" s="242"/>
      <c r="G20" s="242"/>
      <c r="H20" s="242"/>
      <c r="I20" s="242"/>
      <c r="J20" s="242"/>
      <c r="K20" s="242"/>
      <c r="L20" s="242"/>
    </row>
    <row r="21" spans="1:12" s="1" customFormat="1" x14ac:dyDescent="0.25">
      <c r="A21" s="253"/>
      <c r="B21" s="242"/>
      <c r="C21" s="242"/>
      <c r="D21" s="242"/>
      <c r="E21" s="242"/>
      <c r="F21" s="242"/>
      <c r="G21" s="242"/>
      <c r="H21" s="242"/>
      <c r="I21" s="242"/>
      <c r="J21" s="242"/>
      <c r="K21" s="242"/>
      <c r="L21" s="242"/>
    </row>
    <row r="22" spans="1:12" s="1" customFormat="1" x14ac:dyDescent="0.25">
      <c r="A22" s="254"/>
      <c r="B22" s="254"/>
      <c r="C22" s="254"/>
      <c r="D22" s="255"/>
      <c r="E22" s="255"/>
      <c r="F22" s="255"/>
      <c r="G22" s="256"/>
      <c r="H22" s="256"/>
      <c r="I22" s="256"/>
      <c r="J22" s="257"/>
      <c r="K22" s="257"/>
      <c r="L22" s="257"/>
    </row>
    <row r="23" spans="1:12" s="1" customFormat="1" x14ac:dyDescent="0.25">
      <c r="A23" s="258"/>
      <c r="B23" s="258"/>
      <c r="C23" s="258"/>
      <c r="D23" s="87"/>
      <c r="E23" s="87"/>
      <c r="F23" s="87"/>
      <c r="G23" s="259"/>
      <c r="H23" s="259"/>
      <c r="I23" s="259"/>
      <c r="J23" s="260"/>
      <c r="K23" s="260"/>
      <c r="L23" s="260"/>
    </row>
    <row r="24" spans="1:12" s="1" customFormat="1" x14ac:dyDescent="0.25">
      <c r="A24" s="253"/>
      <c r="B24" s="242"/>
      <c r="C24" s="242"/>
      <c r="D24" s="242"/>
      <c r="E24" s="242"/>
      <c r="F24" s="242"/>
      <c r="G24" s="242"/>
      <c r="H24" s="242"/>
      <c r="I24" s="242"/>
      <c r="J24" s="242"/>
      <c r="K24" s="242"/>
      <c r="L24" s="242"/>
    </row>
    <row r="25" spans="1:12" s="1" customFormat="1" x14ac:dyDescent="0.25">
      <c r="A25" s="261"/>
      <c r="B25" s="261"/>
      <c r="C25" s="261"/>
      <c r="D25" s="261"/>
      <c r="E25" s="261"/>
      <c r="F25" s="261"/>
      <c r="G25" s="261"/>
      <c r="H25" s="261"/>
      <c r="I25" s="261"/>
      <c r="J25" s="261"/>
      <c r="K25" s="261"/>
      <c r="L25" s="261"/>
    </row>
    <row r="26" spans="1:12" s="1" customFormat="1" x14ac:dyDescent="0.25">
      <c r="A26" s="63"/>
      <c r="B26" s="63"/>
      <c r="C26" s="63"/>
      <c r="D26" s="63"/>
      <c r="E26" s="63"/>
      <c r="F26" s="63"/>
      <c r="G26" s="63"/>
      <c r="H26" s="63"/>
      <c r="I26" s="63"/>
      <c r="J26" s="63"/>
      <c r="K26" s="63"/>
      <c r="L26" s="63"/>
    </row>
    <row r="27" spans="1:12" s="1" customFormat="1" x14ac:dyDescent="0.25">
      <c r="A27" s="93"/>
      <c r="B27" s="93"/>
      <c r="C27" s="103"/>
      <c r="D27" s="103"/>
      <c r="E27" s="103"/>
      <c r="F27" s="103"/>
      <c r="G27" s="93"/>
      <c r="H27" s="93"/>
      <c r="I27" s="103"/>
      <c r="J27" s="103"/>
      <c r="K27" s="103"/>
      <c r="L27" s="103"/>
    </row>
    <row r="28" spans="1:12" s="1" customFormat="1" x14ac:dyDescent="0.25">
      <c r="A28" s="93"/>
      <c r="B28" s="93"/>
      <c r="C28" s="102"/>
      <c r="D28" s="102"/>
      <c r="E28" s="102"/>
      <c r="F28" s="102"/>
      <c r="G28" s="93"/>
      <c r="H28" s="93"/>
      <c r="I28" s="103"/>
      <c r="J28" s="103"/>
      <c r="K28" s="103"/>
      <c r="L28" s="103"/>
    </row>
    <row r="29" spans="1:12" s="1" customFormat="1" x14ac:dyDescent="0.25">
      <c r="A29" s="93"/>
      <c r="B29" s="93"/>
      <c r="C29" s="103"/>
      <c r="D29" s="103"/>
      <c r="E29" s="103"/>
      <c r="F29" s="103"/>
      <c r="G29" s="93"/>
      <c r="H29" s="93"/>
      <c r="I29" s="103"/>
      <c r="J29" s="103"/>
      <c r="K29" s="103"/>
      <c r="L29" s="103"/>
    </row>
    <row r="30" spans="1:12" s="1" customFormat="1" x14ac:dyDescent="0.25">
      <c r="A30" s="93"/>
      <c r="B30" s="93"/>
      <c r="C30" s="103"/>
      <c r="D30" s="103"/>
      <c r="E30" s="103"/>
      <c r="F30" s="103"/>
      <c r="G30" s="93"/>
      <c r="H30" s="93"/>
      <c r="I30" s="103"/>
      <c r="J30" s="103"/>
      <c r="K30" s="103"/>
      <c r="L30" s="103"/>
    </row>
    <row r="31" spans="1:12" s="1" customFormat="1" x14ac:dyDescent="0.25">
      <c r="A31" s="93"/>
      <c r="B31" s="93"/>
      <c r="C31" s="92"/>
      <c r="D31" s="92"/>
      <c r="E31" s="92"/>
      <c r="F31" s="92"/>
      <c r="G31" s="93"/>
      <c r="H31" s="93"/>
      <c r="I31" s="103"/>
      <c r="J31" s="103"/>
      <c r="K31" s="103"/>
      <c r="L31" s="103"/>
    </row>
    <row r="32" spans="1:12" s="1" customFormat="1" x14ac:dyDescent="0.25">
      <c r="A32" s="88"/>
      <c r="B32" s="88"/>
      <c r="C32" s="262"/>
      <c r="D32" s="262"/>
      <c r="E32" s="262"/>
      <c r="F32" s="262"/>
      <c r="G32" s="88"/>
      <c r="H32" s="88"/>
      <c r="I32" s="87"/>
      <c r="J32" s="87"/>
      <c r="K32" s="87"/>
      <c r="L32" s="87"/>
    </row>
    <row r="33" spans="1:16" s="1" customFormat="1" x14ac:dyDescent="0.25">
      <c r="A33" s="263"/>
      <c r="B33" s="64"/>
      <c r="C33" s="264"/>
      <c r="D33" s="242"/>
      <c r="E33" s="242"/>
      <c r="F33" s="64"/>
      <c r="G33" s="263"/>
      <c r="H33" s="64"/>
      <c r="I33" s="242"/>
      <c r="J33" s="242"/>
      <c r="K33" s="242"/>
      <c r="L33" s="242"/>
    </row>
    <row r="34" spans="1:16" s="1" customFormat="1" x14ac:dyDescent="0.25">
      <c r="A34" s="265"/>
      <c r="B34" s="265"/>
      <c r="C34" s="265"/>
      <c r="D34" s="171"/>
      <c r="E34" s="171"/>
      <c r="F34" s="171"/>
      <c r="G34" s="265"/>
      <c r="H34" s="265"/>
      <c r="I34" s="265"/>
      <c r="J34" s="266"/>
      <c r="K34" s="266"/>
      <c r="L34" s="266"/>
    </row>
    <row r="35" spans="1:16" ht="15" customHeight="1" x14ac:dyDescent="1.35">
      <c r="A35" s="267"/>
      <c r="B35" s="268"/>
      <c r="C35" s="268"/>
      <c r="D35" s="268"/>
      <c r="E35" s="268"/>
      <c r="F35" s="268"/>
      <c r="G35" s="265"/>
      <c r="H35" s="265"/>
      <c r="I35" s="265"/>
      <c r="J35" s="266"/>
      <c r="K35" s="266"/>
      <c r="L35" s="266"/>
    </row>
    <row r="36" spans="1:16" ht="15" customHeight="1" x14ac:dyDescent="1.35">
      <c r="A36" s="53"/>
      <c r="B36" s="53"/>
      <c r="C36" s="53"/>
      <c r="D36" s="53"/>
      <c r="E36" s="53"/>
      <c r="F36" s="53"/>
      <c r="G36" s="53"/>
      <c r="H36" s="53"/>
      <c r="I36" s="53"/>
      <c r="J36" s="53"/>
      <c r="K36" s="53"/>
      <c r="L36" s="53"/>
    </row>
    <row r="37" spans="1:16" ht="15" customHeight="1" x14ac:dyDescent="1.35">
      <c r="A37" s="53"/>
      <c r="B37" s="53"/>
      <c r="C37" s="53"/>
      <c r="D37" s="53"/>
      <c r="E37" s="53"/>
      <c r="F37" s="53"/>
      <c r="G37" s="53"/>
      <c r="H37" s="53"/>
      <c r="I37" s="53"/>
      <c r="J37" s="53"/>
      <c r="K37" s="53"/>
      <c r="L37" s="53"/>
    </row>
    <row r="40" spans="1:16" x14ac:dyDescent="0.25">
      <c r="A40" s="173" t="s">
        <v>0</v>
      </c>
      <c r="B40" s="174"/>
      <c r="C40" s="175"/>
      <c r="D40" s="173" t="s">
        <v>1</v>
      </c>
      <c r="E40" s="174"/>
      <c r="F40" s="175"/>
      <c r="G40" s="173" t="s">
        <v>2</v>
      </c>
      <c r="H40" s="174"/>
      <c r="I40" s="175"/>
      <c r="J40" s="173" t="s">
        <v>3</v>
      </c>
      <c r="K40" s="174"/>
      <c r="L40" s="175"/>
      <c r="M40" s="185" t="s">
        <v>86</v>
      </c>
      <c r="N40" s="186"/>
      <c r="O40" s="187"/>
      <c r="P40" s="104" t="s">
        <v>89</v>
      </c>
    </row>
    <row r="41" spans="1:16" x14ac:dyDescent="0.25">
      <c r="A41" s="179" t="s">
        <v>4</v>
      </c>
      <c r="B41" s="180"/>
      <c r="C41" s="181"/>
      <c r="D41" s="176"/>
      <c r="E41" s="177"/>
      <c r="F41" s="178"/>
      <c r="G41" s="176"/>
      <c r="H41" s="177"/>
      <c r="I41" s="178"/>
      <c r="J41" s="176"/>
      <c r="K41" s="177"/>
      <c r="L41" s="178"/>
      <c r="M41" s="188"/>
      <c r="N41" s="189"/>
      <c r="O41" s="190"/>
      <c r="P41" s="105"/>
    </row>
    <row r="42" spans="1:16" ht="18" x14ac:dyDescent="0.25">
      <c r="A42" s="2"/>
      <c r="B42" s="3"/>
      <c r="C42" s="4"/>
      <c r="D42" s="154"/>
      <c r="E42" s="155"/>
      <c r="F42" s="156"/>
      <c r="G42" s="157"/>
      <c r="H42" s="158"/>
      <c r="I42" s="159"/>
      <c r="J42" s="269">
        <v>350</v>
      </c>
      <c r="K42" s="270"/>
      <c r="L42" s="271"/>
      <c r="M42" s="182">
        <v>0.5</v>
      </c>
      <c r="N42" s="183"/>
      <c r="O42" s="184"/>
      <c r="P42" s="56">
        <v>0.5</v>
      </c>
    </row>
    <row r="43" spans="1:16" ht="18" x14ac:dyDescent="0.25">
      <c r="A43" s="1"/>
      <c r="B43" s="1"/>
      <c r="C43" s="1"/>
      <c r="D43" s="154"/>
      <c r="E43" s="155"/>
      <c r="F43" s="156"/>
      <c r="G43" s="157"/>
      <c r="H43" s="158"/>
      <c r="I43" s="159"/>
      <c r="J43" s="145">
        <v>301</v>
      </c>
      <c r="K43" s="146"/>
      <c r="L43" s="147"/>
      <c r="M43" s="182">
        <v>1</v>
      </c>
      <c r="N43" s="183"/>
      <c r="O43" s="184"/>
      <c r="P43" s="56">
        <v>0.1</v>
      </c>
    </row>
    <row r="44" spans="1:16" ht="18" x14ac:dyDescent="0.25">
      <c r="A44" s="1"/>
      <c r="B44" s="1"/>
      <c r="C44" s="1"/>
      <c r="D44" s="139"/>
      <c r="E44" s="140"/>
      <c r="F44" s="141"/>
      <c r="G44" s="157"/>
      <c r="H44" s="158"/>
      <c r="I44" s="159"/>
      <c r="J44" s="145">
        <v>302</v>
      </c>
      <c r="K44" s="146"/>
      <c r="L44" s="147"/>
      <c r="M44" s="182">
        <v>1</v>
      </c>
      <c r="N44" s="183"/>
      <c r="O44" s="184"/>
      <c r="P44" s="56">
        <v>0.1</v>
      </c>
    </row>
    <row r="45" spans="1:16" ht="18" x14ac:dyDescent="0.25">
      <c r="A45" s="1"/>
      <c r="B45" s="1"/>
      <c r="C45" s="1"/>
      <c r="D45" s="155"/>
      <c r="E45" s="155"/>
      <c r="F45" s="155"/>
      <c r="G45" s="5"/>
      <c r="H45" s="5"/>
      <c r="I45" s="5"/>
      <c r="J45" s="5"/>
      <c r="K45" s="5"/>
      <c r="L45" s="52"/>
      <c r="M45" s="54"/>
      <c r="N45" s="1"/>
      <c r="O45" s="55"/>
      <c r="P45" s="57"/>
    </row>
    <row r="46" spans="1:16" ht="18" x14ac:dyDescent="0.25">
      <c r="A46" s="170" t="s">
        <v>5</v>
      </c>
      <c r="B46" s="171"/>
      <c r="C46" s="172"/>
      <c r="D46" s="161"/>
      <c r="E46" s="162"/>
      <c r="F46" s="163"/>
      <c r="G46" s="157"/>
      <c r="H46" s="158"/>
      <c r="I46" s="159"/>
      <c r="J46" s="145">
        <v>300</v>
      </c>
      <c r="K46" s="146"/>
      <c r="L46" s="147"/>
      <c r="M46" s="182">
        <v>1.08</v>
      </c>
      <c r="N46" s="183"/>
      <c r="O46" s="184"/>
      <c r="P46" s="56">
        <v>0.1</v>
      </c>
    </row>
    <row r="47" spans="1:16" ht="18" x14ac:dyDescent="0.25">
      <c r="A47" s="148" t="s">
        <v>5</v>
      </c>
      <c r="B47" s="148"/>
      <c r="C47" s="153"/>
      <c r="D47" s="161"/>
      <c r="E47" s="162"/>
      <c r="F47" s="163"/>
      <c r="G47" s="157"/>
      <c r="H47" s="158"/>
      <c r="I47" s="159"/>
      <c r="J47" s="145">
        <v>301</v>
      </c>
      <c r="K47" s="146"/>
      <c r="L47" s="147"/>
      <c r="M47" s="182">
        <v>1</v>
      </c>
      <c r="N47" s="183"/>
      <c r="O47" s="184"/>
      <c r="P47" s="56">
        <v>0.1</v>
      </c>
    </row>
    <row r="48" spans="1:16" ht="18" x14ac:dyDescent="0.25">
      <c r="A48" s="167" t="s">
        <v>6</v>
      </c>
      <c r="B48" s="168"/>
      <c r="C48" s="169"/>
      <c r="D48" s="161"/>
      <c r="E48" s="162"/>
      <c r="F48" s="163"/>
      <c r="G48" s="157"/>
      <c r="H48" s="158"/>
      <c r="I48" s="159"/>
      <c r="J48" s="145">
        <v>302</v>
      </c>
      <c r="K48" s="146"/>
      <c r="L48" s="147"/>
      <c r="M48" s="182">
        <v>0.25</v>
      </c>
      <c r="N48" s="183"/>
      <c r="O48" s="184"/>
      <c r="P48" s="56">
        <v>0.1</v>
      </c>
    </row>
    <row r="49" spans="1:16" ht="18" x14ac:dyDescent="0.25">
      <c r="A49" s="170" t="s">
        <v>7</v>
      </c>
      <c r="B49" s="171"/>
      <c r="C49" s="171"/>
      <c r="D49" s="155"/>
      <c r="E49" s="155"/>
      <c r="F49" s="155"/>
      <c r="G49" s="155"/>
      <c r="H49" s="155"/>
      <c r="I49" s="155"/>
      <c r="J49" s="155"/>
      <c r="K49" s="155"/>
      <c r="L49" s="155"/>
      <c r="M49" s="1"/>
      <c r="N49" s="1"/>
      <c r="P49" s="57"/>
    </row>
    <row r="50" spans="1:16" ht="18" x14ac:dyDescent="0.25">
      <c r="A50" s="160" t="s">
        <v>8</v>
      </c>
      <c r="B50" s="148"/>
      <c r="C50" s="153"/>
      <c r="D50" s="161"/>
      <c r="E50" s="162"/>
      <c r="F50" s="163"/>
      <c r="G50" s="164"/>
      <c r="H50" s="165"/>
      <c r="I50" s="166"/>
      <c r="J50" s="145">
        <v>300</v>
      </c>
      <c r="K50" s="146"/>
      <c r="L50" s="147"/>
      <c r="M50" s="182">
        <v>0.78</v>
      </c>
      <c r="N50" s="183"/>
      <c r="O50" s="184"/>
      <c r="P50" s="56">
        <v>0.1</v>
      </c>
    </row>
    <row r="51" spans="1:16" ht="18" x14ac:dyDescent="0.25">
      <c r="A51" s="148"/>
      <c r="B51" s="148"/>
      <c r="C51" s="153"/>
      <c r="D51" s="154"/>
      <c r="E51" s="155"/>
      <c r="F51" s="156"/>
      <c r="G51" s="157"/>
      <c r="H51" s="158"/>
      <c r="I51" s="159"/>
      <c r="J51" s="145">
        <v>301</v>
      </c>
      <c r="K51" s="146"/>
      <c r="L51" s="147"/>
      <c r="M51" s="182">
        <v>0.35</v>
      </c>
      <c r="N51" s="183"/>
      <c r="O51" s="184"/>
      <c r="P51" s="56">
        <v>0.1</v>
      </c>
    </row>
    <row r="52" spans="1:16" ht="18" x14ac:dyDescent="0.25">
      <c r="A52" s="148"/>
      <c r="B52" s="148"/>
      <c r="C52" s="153"/>
      <c r="D52" s="139"/>
      <c r="E52" s="140"/>
      <c r="F52" s="141"/>
      <c r="G52" s="142"/>
      <c r="H52" s="143"/>
      <c r="I52" s="144"/>
      <c r="J52" s="145">
        <v>302</v>
      </c>
      <c r="K52" s="146"/>
      <c r="L52" s="147"/>
      <c r="M52" s="182">
        <v>0.25</v>
      </c>
      <c r="N52" s="183"/>
      <c r="O52" s="184"/>
      <c r="P52" s="56">
        <v>0.1</v>
      </c>
    </row>
    <row r="53" spans="1:16" ht="18" x14ac:dyDescent="0.25">
      <c r="A53" s="148"/>
      <c r="B53" s="148"/>
      <c r="C53" s="148"/>
      <c r="D53" s="140"/>
      <c r="E53" s="140"/>
      <c r="F53" s="140"/>
      <c r="G53" s="140"/>
      <c r="H53" s="140"/>
      <c r="I53" s="140"/>
      <c r="J53" s="140"/>
      <c r="K53" s="140"/>
      <c r="L53" s="140"/>
      <c r="M53" s="1"/>
      <c r="N53" s="1"/>
      <c r="P53" s="57"/>
    </row>
    <row r="54" spans="1:16" ht="18" x14ac:dyDescent="0.25">
      <c r="A54" s="148"/>
      <c r="B54" s="148"/>
      <c r="C54" s="148"/>
      <c r="D54" s="150"/>
      <c r="E54" s="151"/>
      <c r="F54" s="151"/>
      <c r="G54" s="150"/>
      <c r="H54" s="151"/>
      <c r="I54" s="152"/>
      <c r="J54" s="145">
        <v>300</v>
      </c>
      <c r="K54" s="146"/>
      <c r="L54" s="147"/>
      <c r="M54" s="182">
        <v>2</v>
      </c>
      <c r="N54" s="183"/>
      <c r="O54" s="184"/>
      <c r="P54" s="56">
        <v>0.1</v>
      </c>
    </row>
    <row r="55" spans="1:16" ht="18" x14ac:dyDescent="0.25">
      <c r="A55" s="148"/>
      <c r="B55" s="148"/>
      <c r="C55" s="153"/>
      <c r="D55" s="154"/>
      <c r="E55" s="155"/>
      <c r="F55" s="156"/>
      <c r="G55" s="157"/>
      <c r="H55" s="158"/>
      <c r="I55" s="159"/>
      <c r="J55" s="145">
        <v>301</v>
      </c>
      <c r="K55" s="146"/>
      <c r="L55" s="147"/>
      <c r="M55" s="182">
        <v>1</v>
      </c>
      <c r="N55" s="183"/>
      <c r="O55" s="184"/>
      <c r="P55" s="56">
        <v>0.1</v>
      </c>
    </row>
    <row r="56" spans="1:16" ht="18" x14ac:dyDescent="0.25">
      <c r="A56" s="137"/>
      <c r="B56" s="137"/>
      <c r="C56" s="138"/>
      <c r="D56" s="139"/>
      <c r="E56" s="140"/>
      <c r="F56" s="141"/>
      <c r="G56" s="142"/>
      <c r="H56" s="143"/>
      <c r="I56" s="144"/>
      <c r="J56" s="145">
        <v>302</v>
      </c>
      <c r="K56" s="146"/>
      <c r="L56" s="147"/>
      <c r="M56" s="182">
        <v>0.5</v>
      </c>
      <c r="N56" s="183"/>
      <c r="O56" s="184"/>
      <c r="P56" s="56">
        <v>0.1</v>
      </c>
    </row>
    <row r="57" spans="1:16" ht="18" x14ac:dyDescent="0.25">
      <c r="A57" s="148"/>
      <c r="B57" s="148"/>
      <c r="C57" s="148"/>
      <c r="D57" s="140"/>
      <c r="E57" s="140"/>
      <c r="F57" s="140"/>
      <c r="G57" s="143"/>
      <c r="H57" s="143"/>
      <c r="I57" s="143"/>
      <c r="J57" s="149"/>
      <c r="K57" s="149"/>
      <c r="L57" s="149"/>
      <c r="M57" s="1"/>
      <c r="N57" s="1"/>
    </row>
    <row r="58" spans="1:16" ht="18" x14ac:dyDescent="0.25">
      <c r="A58" s="6"/>
      <c r="B58" s="6"/>
      <c r="C58" s="6"/>
      <c r="D58" s="7"/>
      <c r="E58" s="7"/>
      <c r="F58" s="7"/>
      <c r="G58" s="8"/>
      <c r="H58" s="8"/>
      <c r="I58" s="8"/>
      <c r="J58" s="9"/>
      <c r="K58" s="9"/>
      <c r="L58" s="9"/>
      <c r="M58" s="1"/>
      <c r="N58" s="1"/>
    </row>
    <row r="59" spans="1:16" x14ac:dyDescent="0.25">
      <c r="A59" s="10"/>
      <c r="B59" s="10"/>
      <c r="C59" s="10"/>
      <c r="D59" s="10"/>
      <c r="E59" s="10"/>
      <c r="F59" s="10"/>
      <c r="G59" s="10"/>
      <c r="H59" s="10"/>
      <c r="I59" s="10"/>
      <c r="J59" s="10"/>
      <c r="K59" s="10"/>
      <c r="L59" s="10"/>
      <c r="M59" s="1"/>
      <c r="N59" s="1"/>
    </row>
    <row r="60" spans="1:16" x14ac:dyDescent="0.25">
      <c r="A60" s="128" t="s">
        <v>9</v>
      </c>
      <c r="B60" s="129"/>
      <c r="C60" s="130"/>
      <c r="D60" s="94" t="s">
        <v>10</v>
      </c>
      <c r="E60" s="95"/>
      <c r="F60" s="94" t="s">
        <v>11</v>
      </c>
      <c r="G60" s="95"/>
      <c r="H60" s="11">
        <v>1</v>
      </c>
      <c r="I60" s="11">
        <v>2</v>
      </c>
      <c r="J60" s="11">
        <v>3</v>
      </c>
      <c r="K60" s="11">
        <v>4</v>
      </c>
      <c r="L60" s="11">
        <v>5</v>
      </c>
      <c r="M60" s="1"/>
      <c r="N60" s="1"/>
    </row>
    <row r="61" spans="1:16" ht="18.75" x14ac:dyDescent="0.25">
      <c r="A61" s="131"/>
      <c r="B61" s="132"/>
      <c r="C61" s="133"/>
      <c r="D61" s="74" t="s">
        <v>143</v>
      </c>
      <c r="E61" s="25" t="e">
        <f>VLOOKUP(D61,Echelles!$A$2:$D$37,3,FALSE)</f>
        <v>#N/A</v>
      </c>
      <c r="F61" s="125" t="str">
        <f>VLOOKUP(D61,Echelles!$A$2:$D$56,2,FALSE)</f>
        <v>100kg</v>
      </c>
      <c r="G61" s="126"/>
      <c r="H61" s="12">
        <v>101.2</v>
      </c>
      <c r="I61" s="12">
        <v>100.1</v>
      </c>
      <c r="J61" s="12">
        <v>99.6</v>
      </c>
      <c r="K61" s="12">
        <v>99.8</v>
      </c>
      <c r="L61" s="12">
        <v>100.3</v>
      </c>
      <c r="M61" s="1"/>
      <c r="N61" s="1"/>
    </row>
    <row r="62" spans="1:16" ht="18.75" x14ac:dyDescent="0.25">
      <c r="A62" s="131"/>
      <c r="B62" s="132"/>
      <c r="C62" s="133"/>
      <c r="D62" s="74" t="s">
        <v>143</v>
      </c>
      <c r="E62" s="25" t="e">
        <f>VLOOKUP(D62,Echelles!$A$2:$D$37,3,FALSE)</f>
        <v>#N/A</v>
      </c>
      <c r="F62" s="125" t="str">
        <f>VLOOKUP(D62,Echelles!$A$2:$D$56,2,FALSE)</f>
        <v>100kg</v>
      </c>
      <c r="G62" s="126"/>
      <c r="H62" s="12">
        <v>70.400000000000006</v>
      </c>
      <c r="I62" s="12">
        <v>70.8</v>
      </c>
      <c r="J62" s="12">
        <v>25</v>
      </c>
      <c r="K62" s="12">
        <v>25</v>
      </c>
      <c r="L62" s="12">
        <v>25.1</v>
      </c>
      <c r="M62" s="1"/>
      <c r="N62" s="1"/>
    </row>
    <row r="63" spans="1:16" ht="18.75" x14ac:dyDescent="0.25">
      <c r="A63" s="131"/>
      <c r="B63" s="132"/>
      <c r="C63" s="133"/>
      <c r="D63" s="74" t="s">
        <v>143</v>
      </c>
      <c r="E63" s="25" t="e">
        <f>VLOOKUP(D63,Echelles!$A$2:$D$37,3,FALSE)</f>
        <v>#N/A</v>
      </c>
      <c r="F63" s="125" t="str">
        <f>VLOOKUP(D63,Echelles!$A$2:$D$56,2,FALSE)</f>
        <v>100kg</v>
      </c>
      <c r="G63" s="126"/>
      <c r="H63" s="12">
        <v>23.9</v>
      </c>
      <c r="I63" s="12">
        <v>24</v>
      </c>
      <c r="J63" s="12">
        <v>25</v>
      </c>
      <c r="K63" s="12">
        <v>25.2</v>
      </c>
      <c r="L63" s="12">
        <v>24.9</v>
      </c>
      <c r="M63" s="1"/>
      <c r="N63" s="1"/>
    </row>
    <row r="64" spans="1:16" ht="18" x14ac:dyDescent="0.25">
      <c r="A64" s="131"/>
      <c r="B64" s="132"/>
      <c r="C64" s="133"/>
      <c r="D64" s="125"/>
      <c r="E64" s="127"/>
      <c r="F64" s="127"/>
      <c r="G64" s="127"/>
      <c r="H64" s="127"/>
      <c r="I64" s="127"/>
      <c r="J64" s="127"/>
      <c r="K64" s="127"/>
      <c r="L64" s="126"/>
      <c r="M64" s="1"/>
      <c r="N64" s="1"/>
    </row>
    <row r="65" spans="1:16" ht="18.75" x14ac:dyDescent="0.25">
      <c r="A65" s="131"/>
      <c r="B65" s="132"/>
      <c r="C65" s="133"/>
      <c r="D65" s="74" t="s">
        <v>143</v>
      </c>
      <c r="E65" s="25" t="e">
        <f>VLOOKUP(D65,Echelles!$A$2:$D$37,3,FALSE)</f>
        <v>#N/A</v>
      </c>
      <c r="F65" s="125" t="str">
        <f>VLOOKUP(D65,Echelles!$A$2:$D$56,2,FALSE)</f>
        <v>100kg</v>
      </c>
      <c r="G65" s="126"/>
      <c r="H65" s="12">
        <v>22</v>
      </c>
      <c r="I65" s="12">
        <v>22</v>
      </c>
      <c r="J65" s="12">
        <v>22.1</v>
      </c>
      <c r="K65" s="12">
        <v>21.9</v>
      </c>
      <c r="L65" s="12">
        <v>21.8</v>
      </c>
      <c r="M65" s="1"/>
      <c r="N65" s="1"/>
    </row>
    <row r="66" spans="1:16" ht="18.75" x14ac:dyDescent="0.25">
      <c r="A66" s="131"/>
      <c r="B66" s="132"/>
      <c r="C66" s="133"/>
      <c r="D66" s="74" t="s">
        <v>143</v>
      </c>
      <c r="E66" s="25" t="e">
        <f>VLOOKUP(D66,Echelles!$A$2:$D$37,3,FALSE)</f>
        <v>#N/A</v>
      </c>
      <c r="F66" s="125" t="str">
        <f>VLOOKUP(D66,Echelles!$A$2:$D$56,2,FALSE)</f>
        <v>100kg</v>
      </c>
      <c r="G66" s="126"/>
      <c r="H66" s="12">
        <v>40</v>
      </c>
      <c r="I66" s="12">
        <v>40</v>
      </c>
      <c r="J66" s="12">
        <v>40.200000000000003</v>
      </c>
      <c r="K66" s="12">
        <v>40.1</v>
      </c>
      <c r="L66" s="12">
        <v>40</v>
      </c>
      <c r="M66" s="1"/>
      <c r="N66" s="1"/>
    </row>
    <row r="67" spans="1:16" ht="18.75" x14ac:dyDescent="0.25">
      <c r="A67" s="131"/>
      <c r="B67" s="132"/>
      <c r="C67" s="133"/>
      <c r="D67" s="74" t="s">
        <v>143</v>
      </c>
      <c r="E67" s="25" t="e">
        <f>VLOOKUP(D67,Echelles!$A$2:$D$37,3,FALSE)</f>
        <v>#N/A</v>
      </c>
      <c r="F67" s="125" t="str">
        <f>VLOOKUP(D67,Echelles!$A$2:$D$56,2,FALSE)</f>
        <v>100kg</v>
      </c>
      <c r="G67" s="126"/>
      <c r="H67" s="12">
        <v>22</v>
      </c>
      <c r="I67" s="12">
        <v>23</v>
      </c>
      <c r="J67" s="12">
        <v>23</v>
      </c>
      <c r="K67" s="12">
        <v>23.2</v>
      </c>
      <c r="L67" s="12">
        <v>23.1</v>
      </c>
      <c r="M67" s="1"/>
      <c r="N67" s="1"/>
    </row>
    <row r="68" spans="1:16" ht="18" x14ac:dyDescent="0.25">
      <c r="A68" s="131"/>
      <c r="B68" s="132"/>
      <c r="C68" s="133"/>
      <c r="D68" s="122"/>
      <c r="E68" s="123"/>
      <c r="F68" s="123"/>
      <c r="G68" s="123"/>
      <c r="H68" s="123"/>
      <c r="I68" s="123"/>
      <c r="J68" s="123"/>
      <c r="K68" s="123"/>
      <c r="L68" s="124"/>
      <c r="M68" s="1"/>
      <c r="N68" s="1"/>
    </row>
    <row r="69" spans="1:16" ht="18.75" x14ac:dyDescent="0.25">
      <c r="A69" s="131"/>
      <c r="B69" s="132"/>
      <c r="C69" s="133"/>
      <c r="D69" s="74" t="s">
        <v>143</v>
      </c>
      <c r="E69" s="25" t="e">
        <f>VLOOKUP(D69,Echelles!$A$2:$D$37,3,FALSE)</f>
        <v>#N/A</v>
      </c>
      <c r="F69" s="125" t="str">
        <f>VLOOKUP(D69,Echelles!$A$2:$D$56,2,FALSE)</f>
        <v>100kg</v>
      </c>
      <c r="G69" s="126"/>
      <c r="H69" s="12">
        <v>50</v>
      </c>
      <c r="I69" s="12">
        <v>51</v>
      </c>
      <c r="J69" s="12">
        <v>50</v>
      </c>
      <c r="K69" s="12">
        <v>50.1</v>
      </c>
      <c r="L69" s="12">
        <v>50</v>
      </c>
      <c r="M69" s="1"/>
      <c r="N69" s="1"/>
    </row>
    <row r="70" spans="1:16" ht="18.75" x14ac:dyDescent="0.25">
      <c r="A70" s="131"/>
      <c r="B70" s="132"/>
      <c r="C70" s="133"/>
      <c r="D70" s="74" t="s">
        <v>143</v>
      </c>
      <c r="E70" s="25" t="e">
        <f>VLOOKUP(D70,Echelles!$A$2:$D$37,3,FALSE)</f>
        <v>#N/A</v>
      </c>
      <c r="F70" s="125" t="str">
        <f>VLOOKUP(D70,Echelles!$A$2:$D$56,2,FALSE)</f>
        <v>100kg</v>
      </c>
      <c r="G70" s="126"/>
      <c r="H70" s="12">
        <v>55</v>
      </c>
      <c r="I70" s="12">
        <v>52</v>
      </c>
      <c r="J70" s="12">
        <v>55</v>
      </c>
      <c r="K70" s="12">
        <v>55</v>
      </c>
      <c r="L70" s="12">
        <v>55</v>
      </c>
      <c r="M70" s="1"/>
      <c r="N70" s="1"/>
    </row>
    <row r="71" spans="1:16" ht="18.75" x14ac:dyDescent="0.25">
      <c r="A71" s="131"/>
      <c r="B71" s="132"/>
      <c r="C71" s="133"/>
      <c r="D71" s="74" t="s">
        <v>143</v>
      </c>
      <c r="E71" s="25" t="e">
        <f>VLOOKUP(D71,Echelles!$A$2:$D$37,3,FALSE)</f>
        <v>#N/A</v>
      </c>
      <c r="F71" s="125" t="str">
        <f>VLOOKUP(D71,Echelles!$A$2:$D$56,2,FALSE)</f>
        <v>100kg</v>
      </c>
      <c r="G71" s="126"/>
      <c r="H71" s="12">
        <v>60</v>
      </c>
      <c r="I71" s="12">
        <v>60</v>
      </c>
      <c r="J71" s="12">
        <v>60</v>
      </c>
      <c r="K71" s="12">
        <v>61</v>
      </c>
      <c r="L71" s="12">
        <v>60.2</v>
      </c>
      <c r="M71" s="1"/>
      <c r="N71" s="1"/>
    </row>
    <row r="72" spans="1:16" ht="18" x14ac:dyDescent="0.25">
      <c r="A72" s="131"/>
      <c r="B72" s="132"/>
      <c r="C72" s="133"/>
      <c r="D72" s="125"/>
      <c r="E72" s="127"/>
      <c r="F72" s="127"/>
      <c r="G72" s="127"/>
      <c r="H72" s="127"/>
      <c r="I72" s="127"/>
      <c r="J72" s="127"/>
      <c r="K72" s="127"/>
      <c r="L72" s="126"/>
      <c r="M72" s="1"/>
      <c r="N72" s="1"/>
    </row>
    <row r="73" spans="1:16" ht="18.75" x14ac:dyDescent="0.25">
      <c r="A73" s="131"/>
      <c r="B73" s="132"/>
      <c r="C73" s="133"/>
      <c r="D73" s="74" t="s">
        <v>143</v>
      </c>
      <c r="E73" s="25" t="e">
        <f>VLOOKUP(D73,Echelles!$A$2:$D$37,3,FALSE)</f>
        <v>#N/A</v>
      </c>
      <c r="F73" s="125" t="str">
        <f>VLOOKUP(D73,Echelles!$A$2:$D$56,2,FALSE)</f>
        <v>100kg</v>
      </c>
      <c r="G73" s="126"/>
      <c r="H73" s="12">
        <v>66</v>
      </c>
      <c r="I73" s="12">
        <v>66</v>
      </c>
      <c r="J73" s="12">
        <v>65</v>
      </c>
      <c r="K73" s="12">
        <v>65</v>
      </c>
      <c r="L73" s="12">
        <v>65</v>
      </c>
      <c r="M73" s="1"/>
      <c r="N73" s="1"/>
    </row>
    <row r="74" spans="1:16" ht="18.75" x14ac:dyDescent="0.25">
      <c r="A74" s="131"/>
      <c r="B74" s="132"/>
      <c r="C74" s="133"/>
      <c r="D74" s="74" t="s">
        <v>143</v>
      </c>
      <c r="E74" s="25" t="e">
        <f>VLOOKUP(D74,Echelles!$A$2:$D$37,3,FALSE)</f>
        <v>#N/A</v>
      </c>
      <c r="F74" s="125" t="str">
        <f>VLOOKUP(D74,Echelles!$A$2:$D$56,2,FALSE)</f>
        <v>100kg</v>
      </c>
      <c r="G74" s="126"/>
      <c r="H74" s="12">
        <v>71</v>
      </c>
      <c r="I74" s="12">
        <v>70.5</v>
      </c>
      <c r="J74" s="12">
        <v>70.599999999999994</v>
      </c>
      <c r="K74" s="12">
        <v>70.7</v>
      </c>
      <c r="L74" s="12">
        <v>70.8</v>
      </c>
      <c r="M74" s="1"/>
      <c r="N74" s="1"/>
    </row>
    <row r="75" spans="1:16" ht="18.75" x14ac:dyDescent="0.25">
      <c r="A75" s="134"/>
      <c r="B75" s="135"/>
      <c r="C75" s="136"/>
      <c r="D75" s="74" t="s">
        <v>143</v>
      </c>
      <c r="E75" s="25" t="e">
        <f>VLOOKUP(D75,Echelles!$A$2:$D$37,3,FALSE)</f>
        <v>#N/A</v>
      </c>
      <c r="F75" s="125" t="str">
        <f>VLOOKUP(D75,Echelles!$A$2:$D$56,2,FALSE)</f>
        <v>100kg</v>
      </c>
      <c r="G75" s="126"/>
      <c r="H75" s="12">
        <v>225</v>
      </c>
      <c r="I75" s="12">
        <v>230</v>
      </c>
      <c r="J75" s="12">
        <v>225</v>
      </c>
      <c r="K75" s="12">
        <v>225</v>
      </c>
      <c r="L75" s="12">
        <v>225</v>
      </c>
      <c r="M75" s="1"/>
      <c r="N75" s="1"/>
    </row>
    <row r="76" spans="1:16" ht="18.75" x14ac:dyDescent="0.25">
      <c r="A76" s="13"/>
      <c r="B76" s="13"/>
      <c r="C76" s="13"/>
      <c r="D76" s="14"/>
      <c r="E76" s="15"/>
      <c r="F76" s="16"/>
      <c r="G76" s="16"/>
      <c r="H76" s="17"/>
      <c r="I76" s="17"/>
      <c r="J76" s="17"/>
      <c r="K76" s="17"/>
      <c r="L76" s="17"/>
      <c r="M76" s="1"/>
      <c r="N76" s="1"/>
    </row>
    <row r="77" spans="1:16" ht="18.75" x14ac:dyDescent="0.25">
      <c r="A77" s="13"/>
      <c r="B77" s="13"/>
      <c r="C77" s="13"/>
      <c r="D77" s="14"/>
      <c r="E77" s="15"/>
      <c r="F77" s="16"/>
      <c r="G77" s="16"/>
      <c r="H77" s="17"/>
      <c r="I77" s="17"/>
      <c r="J77" s="17"/>
      <c r="K77" s="17"/>
      <c r="L77" s="17"/>
      <c r="M77" s="1"/>
      <c r="N77" s="1"/>
    </row>
    <row r="78" spans="1:16" ht="23.25" customHeight="1" x14ac:dyDescent="0.25">
      <c r="A78" s="112" t="s">
        <v>14</v>
      </c>
      <c r="B78" s="113"/>
      <c r="C78" s="118" t="s">
        <v>15</v>
      </c>
      <c r="D78" s="119"/>
      <c r="E78" s="118" t="s">
        <v>141</v>
      </c>
      <c r="F78" s="119"/>
      <c r="G78" s="120" t="s">
        <v>142</v>
      </c>
      <c r="H78" s="121"/>
      <c r="I78" s="110" t="s">
        <v>17</v>
      </c>
      <c r="J78" s="111"/>
      <c r="K78" s="94" t="s">
        <v>18</v>
      </c>
      <c r="L78" s="111"/>
      <c r="M78" s="110" t="s">
        <v>19</v>
      </c>
      <c r="N78" s="111"/>
      <c r="P78" s="27"/>
    </row>
    <row r="79" spans="1:16" ht="18.75" x14ac:dyDescent="0.25">
      <c r="A79" s="114"/>
      <c r="B79" s="115"/>
      <c r="C79" s="96">
        <f>AVERAGE(H61:L61)</f>
        <v>100.2</v>
      </c>
      <c r="D79" s="97"/>
      <c r="E79" s="98">
        <f>ABS(C79-J42)</f>
        <v>249.8</v>
      </c>
      <c r="F79" s="99"/>
      <c r="G79" s="100" t="e">
        <f>IF(OR(D61=Echelles!$A$2,D61=Echelles!$A$3,D61=Echelles!$A$4,D61=Echelles!$A$5,D61=Echelles!$A$6,D61=Echelles!$A$7,D61=Echelles!$A$8,D61=Echelles!$A$9,D61=Echelles!$A$10,D61=Echelles!$A$11,D61=Echelles!$A$12,D61=Echelles!$A$13,D61=Echelles!$A$14,D61=Echelles!$A$15,D61=Echelles!$A$16),INDEX(Erreurs,MATCH(D61,EchellesRockwell,0),MATCH(J42,Intervalles,0)),IF(OR(D61=Echelles!$A$17,D61=Echelles!$A$18,D61=Echelles!$A$19,D61=Echelles!$A$20,D61=Echelles!$A$21,D61=Echelles!$A$22,D61=Echelles!$A$23,D61=Echelles!$A$24,D61=Echelles!$A$25,D61=Echelles!$A$26,D61=Echelles!$A$27,D61=Echelles!$A$28,D61=Echelles!$A$29,D61=Echelles!$A$30,D61=Echelles!$A$31,D61=Echelles!$A$32,D61=Echelles!$A$33,D61=Echelles!$A$34,D61=Echelles!$A$35,D61=Echelles!$A$36,D61=Echelles!$A$37),Brinell!G2,NA))</f>
        <v>#NAME?</v>
      </c>
      <c r="H79" s="101"/>
      <c r="I79" s="98">
        <f>((MAX(H61:L61)-MIN(H61:L61)))</f>
        <v>1.6000000000000085</v>
      </c>
      <c r="J79" s="99"/>
      <c r="K79" s="98">
        <f>IF(OR(D61=Echelles!$A$2,D61=Echelles!$A$3,D61=Echelles!$A$4,D61=Echelles!$A$5,D61=Echelles!$A$6,D61=Echelles!$A$7,D61=Echelles!$A$8,D61=Echelles!$A$9,D61=Echelles!$A$10,D61=Echelles!$A$11,D61=Echelles!$A$12,D61=Echelles!$A$13,D61=Echelles!$A$14,D61=Echelles!$A$15,D61=Echelles!$A$16),Rockwell!E27,IF(OR(D61=Echelles!$A$17,D61=Echelles!$A$18,D61=Echelles!$A$19,D61=Echelles!$A$20,D61=Echelles!$A$21,D61=Echelles!$A$22,D61=Echelles!$A$23,D61=Echelles!$A$24,D61=Echelles!$A$25,D61=Echelles!$A$26,D61=Echelles!$A$27,D61=Echelles!$A$28,D61=Echelles!$A$29,D61=Echelles!$A$30,D61=Echelles!$A$31,D61=Echelles!$A$32,D61=Echelles!$A$33,D61=Echelles!$A$34,D61=Echelles!$A$35,D61=Echelles!$A$36,D61=Echelles!$A$37),Brinell!H2,IF(OR(D61=Echelles!A38,D61=Echelles!A39,,D61=Echelles!A40,D61=Echelles!A41,D61=Echelles!A42,D61=Echelles!A43,D61=Echelles!A44,D61=Echelles!A45,D61=Echelles!A46,D61=Echelles!A47,D61=Echelles!A48,D61=Echelles!A49,D61=Echelles!A50,D61=Echelles!A51,D61=Echelles!A52,D61=Echelles!A53,D61=Echelles!A54,D61=Echelles!A55,D61=Echelles!A56),Vickers!J2)))</f>
        <v>14</v>
      </c>
      <c r="L79" s="99"/>
      <c r="M79" s="106" t="e">
        <f>IF(OR(D61=Echelles!$A$2,D61=Echelles!$A$3,D61=Echelles!$A$4,D61=Echelles!$A$5,D61=Echelles!$A$6,D61=Echelles!$A$7,D61=Echelles!$A$8,D61=Echelles!$A$9,D61=Echelles!$A$10,D61=Echelles!$A$11,D61=Echelles!$A$12,D61=Echelles!$A$13,D61=Echelles!$A$14,D61=Echelles!$A$15,D61=Echelles!$A$16),Rockwell!J27,IF(OR(D61=Echelles!$A$17,D61=Echelles!$A$18,D61=Echelles!$A$19,D61=Echelles!$A$20,D61=Echelles!$A$21,D61=Echelles!$A$22,D61=Echelles!$A$23,D61=Echelles!$A$24,D61=Echelles!$A$25,D61=Echelles!$A$26,D61=Echelles!$A$27,D61=Echelles!$A$28,D61=Echelles!$A$29,D61=Echelles!$A$30,D61=Echelles!$A$31,D61=Echelles!$A$32,D61=Echelles!$A$33,D61=Echelles!$A$34,D61=Echelles!$A$35,D61=Echelles!$A$36,D61=Echelles!$A$37),Brinell!O2,NA))</f>
        <v>#NAME?</v>
      </c>
      <c r="N79" s="107"/>
      <c r="P79" s="27"/>
    </row>
    <row r="80" spans="1:16" ht="18.75" x14ac:dyDescent="0.25">
      <c r="A80" s="114"/>
      <c r="B80" s="115"/>
      <c r="C80" s="96">
        <f>AVERAGE(H62:L62)</f>
        <v>43.26</v>
      </c>
      <c r="D80" s="97"/>
      <c r="E80" s="98">
        <f>ABS(C80-J43)</f>
        <v>257.74</v>
      </c>
      <c r="F80" s="99"/>
      <c r="G80" s="100" t="e">
        <f>IF(OR(D62=Echelles!$A$2,D62=Echelles!$A$3,D62=Echelles!$A$4,D62=Echelles!$A$5,D62=Echelles!$A$6,D62=Echelles!$A$7,D62=Echelles!$A$8,D62=Echelles!$A$9,D62=Echelles!$A$10,D62=Echelles!$A$11,D62=Echelles!$A$12,D62=Echelles!$A$13,D62=Echelles!$A$14,D62=Echelles!$A$15,D62=Echelles!$A$16),INDEX(Erreurs,MATCH(D62,EchellesRockwell,0),MATCH(J43,Intervalles,0)),IF(OR(D62=Echelles!$A$17,D62=Echelles!$A$18,D62=Echelles!$A$19,D62=Echelles!$A$20,D62=Echelles!$A$21,D62=Echelles!$A$22,D62=Echelles!$A$23,D62=Echelles!$A$24,D62=Echelles!$A$25,D62=Echelles!$A$26,D62=Echelles!$A$27,D62=Echelles!$A$28,D62=Echelles!$A$29,D62=Echelles!$A$30,D62=Echelles!$A$31,D62=Echelles!$A$32,D62=Echelles!$A$33,D62=Echelles!$A$34,D62=Echelles!$A$35,D62=Echelles!$A$36,D62=Echelles!$A$37),Brinell!G3,NA))</f>
        <v>#NAME?</v>
      </c>
      <c r="H80" s="101"/>
      <c r="I80" s="98">
        <f t="shared" ref="I80:I81" si="0">((MAX(H62:L62)-MIN(H62:L62)))</f>
        <v>45.8</v>
      </c>
      <c r="J80" s="99"/>
      <c r="K80" s="98">
        <f>IF(OR(D62=Echelles!$A$2,D62=Echelles!$A$3,D62=Echelles!$A$4,D62=Echelles!$A$5,D62=Echelles!$A$6,D62=Echelles!$A$7,D62=Echelles!$A$8,D62=Echelles!$A$9,D62=Echelles!$A$10,D62=Echelles!$A$11,D62=Echelles!$A$12,D62=Echelles!$A$13,D62=Echelles!$A$14,D62=Echelles!$A$15,D62=Echelles!$A$16),Rockwell!E28,IF(OR(D62=Echelles!$A$17,D62=Echelles!$A$18,D62=Echelles!$A$19,D62=Echelles!$A$20,D62=Echelles!$A$21,D62=Echelles!$A$22,D62=Echelles!$A$23,D62=Echelles!$A$24,D62=Echelles!$A$25,D62=Echelles!$A$26,D62=Echelles!$A$27,D62=Echelles!$A$28,D62=Echelles!$A$29,D62=Echelles!$A$30,D62=Echelles!$A$31,D62=Echelles!$A$32,D62=Echelles!$A$33,D62=Echelles!$A$34,D62=Echelles!$A$35,D62=Echelles!$A$36,D62=Echelles!$A$37),Brinell!H3,IF(OR(D61=Echelles!A38,D61=Echelles!A39,,D61=Echelles!A40,D61=Echelles!A41,D61=Echelles!A42,D61=Echelles!A43,D61=Echelles!A44,D61=Echelles!A45,D61=Echelles!A46,D61=Echelles!A47,D61=Echelles!A48,D61=Echelles!A49,D61=Echelles!A50,D61=Echelles!A51,D61=Echelles!A52,D61=Echelles!A53,D61=Echelles!A54,D61=Echelles!A55,D61=Echelles!A56),Vickers!J3)))</f>
        <v>14</v>
      </c>
      <c r="L80" s="99"/>
      <c r="M80" s="106" t="e">
        <f>IF(OR(D62=Echelles!$A$2,D62=Echelles!$A$3,D62=Echelles!$A$4,D62=Echelles!$A$5,D62=Echelles!$A$6,D62=Echelles!$A$7,D62=Echelles!$A$8,D62=Echelles!$A$9,D62=Echelles!$A$10,D62=Echelles!$A$11,D62=Echelles!$A$12,D62=Echelles!$A$13,D62=Echelles!$A$14,D62=Echelles!$A$15,D62=Echelles!$A$16),Rockwell!J28,IF(OR(D62=Echelles!$A$17,D62=Echelles!$A$18,D62=Echelles!$A$19,D62=Echelles!$A$20,D62=Echelles!$A$21,D62=Echelles!$A$22,D62=Echelles!$A$23,D62=Echelles!$A$24,D62=Echelles!$A$25,D62=Echelles!$A$26,D62=Echelles!$A$27,D62=Echelles!$A$28,D62=Echelles!$A$29,D62=Echelles!$A$30,D62=Echelles!$A$31,D62=Echelles!$A$32,D62=Echelles!$A$33,D62=Echelles!$A$34,D62=Echelles!$A$35,D62=Echelles!$A$36,D62=Echelles!$A$37),Brinell!O3,NA))</f>
        <v>#NAME?</v>
      </c>
      <c r="N80" s="107"/>
      <c r="P80" s="27"/>
    </row>
    <row r="81" spans="1:16" ht="18.75" x14ac:dyDescent="0.25">
      <c r="A81" s="114"/>
      <c r="B81" s="115"/>
      <c r="C81" s="96">
        <f>AVERAGE(H63:L63)</f>
        <v>24.6</v>
      </c>
      <c r="D81" s="97"/>
      <c r="E81" s="98">
        <f>ABS(C81-J44)</f>
        <v>277.39999999999998</v>
      </c>
      <c r="F81" s="99"/>
      <c r="G81" s="100" t="e">
        <f>IF(OR(D63=Echelles!$A$2,D63=Echelles!$A$3,D63=Echelles!$A$4,D63=Echelles!$A$5,D63=Echelles!$A$6,D63=Echelles!$A$7,D63=Echelles!$A$8,D63=Echelles!$A$9,D63=Echelles!$A$10,D63=Echelles!$A$11,D63=Echelles!$A$12,D63=Echelles!$A$13,D63=Echelles!$A$14,D63=Echelles!$A$15,D63=Echelles!$A$16),INDEX(Erreurs,MATCH(D63,EchellesRockwell,0),MATCH(J44,Intervalles,0)),IF(OR(D63=Echelles!$A$17,D63=Echelles!$A$18,D63=Echelles!$A$19,D63=Echelles!$A$20,D63=Echelles!$A$21,D63=Echelles!$A$22,D63=Echelles!$A$23,D63=Echelles!$A$24,D63=Echelles!$A$25,D63=Echelles!$A$26,D63=Echelles!$A$27,D63=Echelles!$A$28,D63=Echelles!$A$29,D63=Echelles!$A$30,D63=Echelles!$A$31,D63=Echelles!$A$32,D63=Echelles!$A$33,D63=Echelles!$A$34,D63=Echelles!$A$35,D63=Echelles!$A$36,D63=Echelles!$A$37),Brinell!G4,NA))</f>
        <v>#NAME?</v>
      </c>
      <c r="H81" s="101"/>
      <c r="I81" s="98">
        <f t="shared" si="0"/>
        <v>1.3000000000000007</v>
      </c>
      <c r="J81" s="99"/>
      <c r="K81" s="98">
        <f>IF(OR(D63=Echelles!$A$2,D63=Echelles!$A$3,D63=Echelles!$A$4,D63=Echelles!$A$5,D63=Echelles!$A$6,D63=Echelles!$A$7,D63=Echelles!$A$8,D63=Echelles!$A$9,D63=Echelles!$A$10,D63=Echelles!$A$11,D63=Echelles!$A$12,D63=Echelles!$A$13,D63=Echelles!$A$14,D63=Echelles!$A$15,D63=Echelles!$A$16),Rockwell!E29,IF(OR(D63=Echelles!$A$17,D63=Echelles!$A$18,D63=Echelles!$A$19,D63=Echelles!$A$20,D63=Echelles!$A$21,D63=Echelles!$A$22,D63=Echelles!$A$23,D63=Echelles!$A$24,D63=Echelles!$A$25,D63=Echelles!$A$26,D63=Echelles!$A$27,D63=Echelles!$A$28,D63=Echelles!$A$29,D63=Echelles!$A$30,D63=Echelles!$A$31,D63=Echelles!$A$32,D63=Echelles!$A$33,D63=Echelles!$A$34,D63=Echelles!$A$35,D63=Echelles!$A$36,D63=Echelles!$A$37),Brinell!H4,IF(OR(D61=Echelles!A38,D61=Echelles!A39,,D61=Echelles!A40,D61=Echelles!A41,D61=Echelles!A42,D61=Echelles!A43,D61=Echelles!A44,D61=Echelles!A45,D61=Echelles!A46,D61=Echelles!A47,D61=Echelles!A48,D61=Echelles!A49,D61=Echelles!A50,D61=Echelles!A51,D61=Echelles!A52,D61=Echelles!A53,D61=Echelles!A54,D61=Echelles!A55,D61=Echelles!A56),Vickers!J4)))</f>
        <v>14</v>
      </c>
      <c r="L81" s="99"/>
      <c r="M81" s="106" t="e">
        <f>IF(OR(D63=Echelles!$A$2,D63=Echelles!$A$3,D63=Echelles!$A$4,D63=Echelles!$A$5,D63=Echelles!$A$6,D63=Echelles!$A$7,D63=Echelles!$A$8,D63=Echelles!$A$9,D63=Echelles!$A$10,D63=Echelles!$A$11,D63=Echelles!$A$12,D63=Echelles!$A$13,D63=Echelles!$A$14,D63=Echelles!$A$15,D63=Echelles!$A$16),Rockwell!J29,IF(OR(D63=Echelles!$A$17,D63=Echelles!$A$18,D63=Echelles!$A$19,D63=Echelles!$A$20,D63=Echelles!$A$21,D63=Echelles!$A$22,D63=Echelles!$A$23,D63=Echelles!$A$24,D63=Echelles!$A$25,D63=Echelles!$A$26,D63=Echelles!$A$27,D63=Echelles!$A$28,D63=Echelles!$A$29,D63=Echelles!$A$30,D63=Echelles!$A$31,D63=Echelles!$A$32,D63=Echelles!$A$33,D63=Echelles!$A$34,D63=Echelles!$A$35,D63=Echelles!$A$36,D63=Echelles!$A$37),Brinell!O4,NA))</f>
        <v>#NAME?</v>
      </c>
      <c r="N81" s="107"/>
      <c r="P81" s="27"/>
    </row>
    <row r="82" spans="1:16" ht="18.75" x14ac:dyDescent="0.25">
      <c r="A82" s="114"/>
      <c r="B82" s="115"/>
      <c r="C82" s="96"/>
      <c r="D82" s="108"/>
      <c r="E82" s="108"/>
      <c r="F82" s="108"/>
      <c r="G82" s="108"/>
      <c r="H82" s="108"/>
      <c r="I82" s="108"/>
      <c r="J82" s="108"/>
      <c r="K82" s="108"/>
      <c r="L82" s="108"/>
      <c r="M82" s="109"/>
      <c r="N82" s="109"/>
      <c r="P82" s="27"/>
    </row>
    <row r="83" spans="1:16" ht="18.75" x14ac:dyDescent="0.25">
      <c r="A83" s="114"/>
      <c r="B83" s="115"/>
      <c r="C83" s="96">
        <f>AVERAGE(H65:L65)</f>
        <v>21.96</v>
      </c>
      <c r="D83" s="97"/>
      <c r="E83" s="98">
        <f>ABS(C83-J46)</f>
        <v>278.04000000000002</v>
      </c>
      <c r="F83" s="99"/>
      <c r="G83" s="100" t="e">
        <f>IF(OR(D65=Echelles!$A$2,D65=Echelles!$A$3,D65=Echelles!$A$4,D65=Echelles!$A$5,D65=Echelles!$A$6,D65=Echelles!$A$7,D65=Echelles!$A$8,D65=Echelles!$A$9,D65=Echelles!$A$10,D65=Echelles!$A$11,D65=Echelles!$A$12,D65=Echelles!$A$13,D65=Echelles!$A$14,D65=Echelles!$A$15,D65=Echelles!$A$16),INDEX(Erreurs,MATCH(D65,EchellesRockwell,0),MATCH(J46,Intervalles,0)),IF(OR(D65=Echelles!$A$17,D65=Echelles!$A$18,D65=Echelles!$A$19,D65=Echelles!$A$20,D65=Echelles!$A$21,D65=Echelles!$A$22,D65=Echelles!$A$23,D65=Echelles!$A$24,D65=Echelles!$A$25,D65=Echelles!$A$26,D65=Echelles!$A$27,D65=Echelles!$A$28,D65=Echelles!$A$29,D65=Echelles!$A$30,D65=Echelles!$A$31,D65=Echelles!$A$32,D65=Echelles!$A$33,D65=Echelles!$A$34,D65=Echelles!$A$35,D65=Echelles!$A$36,D65=Echelles!$A$37),Brinell!G6,NA))</f>
        <v>#NAME?</v>
      </c>
      <c r="H83" s="101"/>
      <c r="I83" s="98">
        <f>((MAX(H65:L65)-MIN(H65:L65)))</f>
        <v>0.30000000000000071</v>
      </c>
      <c r="J83" s="99"/>
      <c r="K83" s="98">
        <f>IF(OR(D65=Echelles!$A$2,D65=Echelles!$A$3,D65=Echelles!$A$4,D65=Echelles!$A$5,D65=Echelles!$A$6,D65=Echelles!$A$7,D65=Echelles!$A$8,D65=Echelles!$A$9,D65=Echelles!$A$10,D65=Echelles!$A$11,D65=Echelles!$A$12,D65=Echelles!$A$13,D65=Echelles!$A$14,D65=Echelles!$A$15,D65=Echelles!$A$16),Rockwell!E30,IF(OR(D65=Echelles!$A$17,D65=Echelles!$A$18,D65=Echelles!$A$19,D65=Echelles!$A$20,D65=Echelles!$A$21,D65=Echelles!$A$22,D65=Echelles!$A$23,D65=Echelles!$A$24,D65=Echelles!$A$25,D65=Echelles!$A$26,D65=Echelles!$A$27,D65=Echelles!$A$28,D65=Echelles!$A$29,D65=Echelles!$A$30,D65=Echelles!$A$31,D65=Echelles!$A$32,D65=Echelles!$A$33,D65=Echelles!$A$34,D65=Echelles!$A$35,D65=Echelles!$A$36,D65=Echelles!$A$37),Brinell!H5,IF(OR(D61=Echelles!A38,D61=Echelles!A39,,D61=Echelles!A40,D61=Echelles!A41,D61=Echelles!A42,D61=Echelles!A43,D61=Echelles!A44,D61=Echelles!A45,D61=Echelles!A46,D61=Echelles!A47,D61=Echelles!A48,D61=Echelles!A49,D61=Echelles!A50,D61=Echelles!A51,D61=Echelles!A52,D61=Echelles!A53,D61=Echelles!A54,D61=Echelles!A55,D61=Echelles!A56),Vickers!J6)))</f>
        <v>14</v>
      </c>
      <c r="L83" s="99"/>
      <c r="M83" s="106" t="e">
        <f>IF(OR(D65=Echelles!$A$2,D65=Echelles!$A$3,D65=Echelles!$A$4,D65=Echelles!$A$5,D65=Echelles!$A$6,D65=Echelles!$A$7,D65=Echelles!$A$8,D65=Echelles!$A$9,D65=Echelles!$A$10,D65=Echelles!$A$11,D65=Echelles!$A$12,D65=Echelles!$A$13,D65=Echelles!$A$14,D65=Echelles!$A$15,D65=Echelles!$A$16),Rockwell!J30,IF(OR(D65=Echelles!$A$17,D65=Echelles!$A$18,D65=Echelles!$A$19,D65=Echelles!$A$20,D65=Echelles!$A$21,D65=Echelles!$A$22,D65=Echelles!$A$23,D65=Echelles!$A$24,D65=Echelles!$A$25,D65=Echelles!$A$26,D65=Echelles!$A$27,D65=Echelles!$A$28,D65=Echelles!$A$29,D65=Echelles!$A$30,D65=Echelles!$A$31,D65=Echelles!$A$32,D65=Echelles!$A$33,D65=Echelles!$A$34,D65=Echelles!$A$35,D65=Echelles!$A$36,D65=Echelles!$A$37),Brinell!O5,NA))</f>
        <v>#NAME?</v>
      </c>
      <c r="N83" s="107"/>
    </row>
    <row r="84" spans="1:16" ht="18.75" x14ac:dyDescent="0.25">
      <c r="A84" s="114"/>
      <c r="B84" s="115"/>
      <c r="C84" s="96">
        <f t="shared" ref="C84:C85" si="1">AVERAGE(H66:L66)</f>
        <v>40.06</v>
      </c>
      <c r="D84" s="97"/>
      <c r="E84" s="98">
        <f>ABS(C84-J47)</f>
        <v>260.94</v>
      </c>
      <c r="F84" s="99"/>
      <c r="G84" s="100" t="e">
        <f>IF(OR(D66=Echelles!$A$2,D66=Echelles!$A$3,D66=Echelles!$A$4,D66=Echelles!$A$5,D66=Echelles!$A$6,D66=Echelles!$A$7,D66=Echelles!$A$8,D66=Echelles!$A$9,D66=Echelles!$A$10,D66=Echelles!$A$11,D66=Echelles!$A$12,D66=Echelles!$A$13,D66=Echelles!$A$14,D66=Echelles!$A$15,D66=Echelles!$A$16),INDEX(Erreurs,MATCH(D66,EchellesRockwell,0),MATCH(J47,Intervalles,0)),IF(OR(D66=Echelles!$A$17,D66=Echelles!$A$18,D66=Echelles!$A$19,D66=Echelles!$A$20,D66=Echelles!$A$21,D66=Echelles!$A$22,D66=Echelles!$A$23,D66=Echelles!$A$24,D66=Echelles!$A$25,D66=Echelles!$A$26,D66=Echelles!$A$27,D66=Echelles!$A$28,D66=Echelles!$A$29,D66=Echelles!$A$30,D66=Echelles!$A$31,D66=Echelles!$A$32,D66=Echelles!$A$33,D66=Echelles!$A$34,D66=Echelles!$A$35,D66=Echelles!$A$36,D66=Echelles!$A$37),Brinell!G7,NA))</f>
        <v>#NAME?</v>
      </c>
      <c r="H84" s="101"/>
      <c r="I84" s="98">
        <f t="shared" ref="I84:I85" si="2">((MAX(H66:L66)-MIN(H66:L66)))</f>
        <v>0.20000000000000284</v>
      </c>
      <c r="J84" s="99"/>
      <c r="K84" s="98">
        <f>IF(OR(D66=Echelles!$A$2,D66=Echelles!$A$3,D66=Echelles!$A$4,D66=Echelles!$A$5,D66=Echelles!$A$6,D66=Echelles!$A$7,D66=Echelles!$A$8,D66=Echelles!$A$9,D66=Echelles!$A$10,D66=Echelles!$A$11,D66=Echelles!$A$12,D66=Echelles!$A$13,D66=Echelles!$A$14,D66=Echelles!$A$15,D66=Echelles!$A$16),Rockwell!E31,IF(OR(D66=Echelles!$A$17,D66=Echelles!$A$18,D66=Echelles!$A$19,D66=Echelles!$A$20,D66=Echelles!$A$21,D66=Echelles!$A$22,D66=Echelles!$A$23,D66=Echelles!$A$24,D66=Echelles!$A$25,D66=Echelles!$A$26,D66=Echelles!$A$27,D66=Echelles!$A$28,D66=Echelles!$A$29,D66=Echelles!$A$30,D66=Echelles!$A$31,D66=Echelles!$A$32,D66=Echelles!$A$33,D66=Echelles!$A$34,D66=Echelles!$A$35,D66=Echelles!$A$36,D66=Echelles!$A$37),Brinell!H6,IF(OR(D61=Echelles!A38,D61=Echelles!A39,,D61=Echelles!A40,D61=Echelles!A41,D61=Echelles!A42,D61=Echelles!A43,D61=Echelles!A44,D61=Echelles!A45,D61=Echelles!A46,D61=Echelles!A47,D61=Echelles!A48,D61=Echelles!A49,D61=Echelles!A50,D61=Echelles!A51,D61=Echelles!A52,D61=Echelles!A53,D61=Echelles!A54,D61=Echelles!A55,D61=Echelles!A56),Vickers!J7)))</f>
        <v>14</v>
      </c>
      <c r="L84" s="99"/>
      <c r="M84" s="106" t="e">
        <f>IF(OR(D66=Echelles!$A$2,D66=Echelles!$A$3,D66=Echelles!$A$4,D66=Echelles!$A$5,D66=Echelles!$A$6,D66=Echelles!$A$7,D66=Echelles!$A$8,D66=Echelles!$A$9,D66=Echelles!$A$10,D66=Echelles!$A$11,D66=Echelles!$A$12,D66=Echelles!$A$13,D66=Echelles!$A$14,D66=Echelles!$A$15,D66=Echelles!$A$16),Rockwell!J31,IF(OR(D66=Echelles!$A$17,D66=Echelles!$A$18,D66=Echelles!$A$19,D66=Echelles!$A$20,D66=Echelles!$A$21,D66=Echelles!$A$22,D66=Echelles!$A$23,D66=Echelles!$A$24,D66=Echelles!$A$25,D66=Echelles!$A$26,D66=Echelles!$A$27,D66=Echelles!$A$28,D66=Echelles!$A$29,D66=Echelles!$A$30,D66=Echelles!$A$31,D66=Echelles!$A$32,D66=Echelles!$A$33,D66=Echelles!$A$34,D66=Echelles!$A$35,D66=Echelles!$A$36,D66=Echelles!$A$37),Brinell!O6,NA))</f>
        <v>#NAME?</v>
      </c>
      <c r="N84" s="107"/>
    </row>
    <row r="85" spans="1:16" ht="18.75" x14ac:dyDescent="0.25">
      <c r="A85" s="114"/>
      <c r="B85" s="115"/>
      <c r="C85" s="96">
        <f t="shared" si="1"/>
        <v>22.860000000000003</v>
      </c>
      <c r="D85" s="97"/>
      <c r="E85" s="98">
        <f>ABS(C85-J48)</f>
        <v>279.14</v>
      </c>
      <c r="F85" s="99"/>
      <c r="G85" s="100" t="e">
        <f>IF(OR(D67=Echelles!$A$2,D67=Echelles!$A$3,D67=Echelles!$A$4,D67=Echelles!$A$5,D67=Echelles!$A$6,D67=Echelles!$A$7,D67=Echelles!$A$8,D67=Echelles!$A$9,D67=Echelles!$A$10,D67=Echelles!$A$11,D67=Echelles!$A$12,D67=Echelles!$A$13,D67=Echelles!$A$14,D67=Echelles!$A$15,D67=Echelles!$A$16),INDEX(Erreurs,MATCH(D67,EchellesRockwell,0),MATCH(J48,Intervalles,0)),IF(OR(D67=Echelles!$A$17,D67=Echelles!$A$18,D67=Echelles!$A$19,D67=Echelles!$A$20,D67=Echelles!$A$21,D67=Echelles!$A$22,D67=Echelles!$A$23,D67=Echelles!$A$24,D67=Echelles!$A$25,D67=Echelles!$A$26,D67=Echelles!$A$27,D67=Echelles!$A$28,D67=Echelles!$A$29,D67=Echelles!$A$30,D67=Echelles!$A$31,D67=Echelles!$A$32,D67=Echelles!$A$33,D67=Echelles!$A$34,D67=Echelles!$A$35,D67=Echelles!$A$36,D67=Echelles!$A$37),Brinell!G8,NA))</f>
        <v>#NAME?</v>
      </c>
      <c r="H85" s="101"/>
      <c r="I85" s="98">
        <f t="shared" si="2"/>
        <v>1.1999999999999993</v>
      </c>
      <c r="J85" s="99"/>
      <c r="K85" s="98">
        <f>IF(OR(D67=Echelles!$A$2,D67=Echelles!$A$3,D67=Echelles!$A$4,D67=Echelles!$A$5,D67=Echelles!$A$6,D67=Echelles!$A$7,D67=Echelles!$A$8,D67=Echelles!$A$9,D67=Echelles!$A$10,D67=Echelles!$A$11,D67=Echelles!$A$12,D67=Echelles!$A$13,D67=Echelles!$A$14,D67=Echelles!$A$15,D67=Echelles!$A$16),Rockwell!E32,IF(OR(D67=Echelles!$A$17,D67=Echelles!$A$18,D67=Echelles!$A$19,D67=Echelles!$A$20,D67=Echelles!$A$21,D67=Echelles!$A$22,D67=Echelles!$A$23,D67=Echelles!$A$24,D67=Echelles!$A$25,D67=Echelles!$A$26,D67=Echelles!$A$27,D67=Echelles!$A$28,D67=Echelles!$A$29,D67=Echelles!$A$30,D67=Echelles!$A$31,D67=Echelles!$A$32,D67=Echelles!$A$33,D67=Echelles!$A$34,D67=Echelles!$A$35,D67=Echelles!$A$36,D67=Echelles!$A$37),Brinell!H7,IF(OR(D61=Echelles!A38,D61=Echelles!A39,,D61=Echelles!A40,D61=Echelles!A41,D61=Echelles!A42,D61=Echelles!A43,D61=Echelles!A44,D61=Echelles!A45,D61=Echelles!A46,D61=Echelles!A47,D61=Echelles!A48,D61=Echelles!A49,D61=Echelles!A50,D61=Echelles!A51,D61=Echelles!A52,D61=Echelles!A53,D61=Echelles!A54,D61=Echelles!A55,D61=Echelles!A56),Vickers!J8)))</f>
        <v>14</v>
      </c>
      <c r="L85" s="99"/>
      <c r="M85" s="106" t="e">
        <f>IF(OR(D67=Echelles!$A$2,D67=Echelles!$A$3,D67=Echelles!$A$4,D67=Echelles!$A$5,D67=Echelles!$A$6,D67=Echelles!$A$7,D67=Echelles!$A$8,D67=Echelles!$A$9,D67=Echelles!$A$10,D67=Echelles!$A$11,D67=Echelles!$A$12,D67=Echelles!$A$13,D67=Echelles!$A$14,D67=Echelles!$A$15,D67=Echelles!$A$16),Rockwell!J32,IF(OR(D67=Echelles!$A$17,D67=Echelles!$A$18,D67=Echelles!$A$19,D67=Echelles!$A$20,D67=Echelles!$A$21,D67=Echelles!$A$22,D67=Echelles!$A$23,D67=Echelles!$A$24,D67=Echelles!$A$25,D67=Echelles!$A$26,D67=Echelles!$A$27,D67=Echelles!$A$28,D67=Echelles!$A$29,D67=Echelles!$A$30,D67=Echelles!$A$31,D67=Echelles!$A$32,D67=Echelles!$A$33,D67=Echelles!$A$34,D67=Echelles!$A$35,D67=Echelles!$A$36,D67=Echelles!$A$37),Brinell!O7,NA))</f>
        <v>#NAME?</v>
      </c>
      <c r="N85" s="107"/>
    </row>
    <row r="86" spans="1:16" ht="18.75" x14ac:dyDescent="0.25">
      <c r="A86" s="114"/>
      <c r="B86" s="115"/>
      <c r="C86" s="96"/>
      <c r="D86" s="108"/>
      <c r="E86" s="108"/>
      <c r="F86" s="108"/>
      <c r="G86" s="108"/>
      <c r="H86" s="108"/>
      <c r="I86" s="108"/>
      <c r="J86" s="108"/>
      <c r="K86" s="108"/>
      <c r="L86" s="108"/>
      <c r="M86" s="108"/>
      <c r="N86" s="108"/>
    </row>
    <row r="87" spans="1:16" ht="18.75" x14ac:dyDescent="0.25">
      <c r="A87" s="114"/>
      <c r="B87" s="115"/>
      <c r="C87" s="96">
        <f t="shared" ref="C87" si="3">AVERAGE(H69:L69)</f>
        <v>50.22</v>
      </c>
      <c r="D87" s="97"/>
      <c r="E87" s="98">
        <f t="shared" ref="E87:E89" si="4">ABS(C87-J50)</f>
        <v>249.78</v>
      </c>
      <c r="F87" s="99"/>
      <c r="G87" s="100" t="e">
        <f>IF(OR(D69=Echelles!$A$2,D69=Echelles!$A$3,D69=Echelles!$A$4,D69=Echelles!$A$5,D69=Echelles!$A$6,D69=Echelles!$A$7,D69=Echelles!$A$8,D69=Echelles!$A$9,D69=Echelles!$A$10,D69=Echelles!$A$11,D69=Echelles!$A$12,D69=Echelles!$A$13,D69=Echelles!$A$14,D69=Echelles!$A$15,D69=Echelles!$A$16),INDEX(Erreurs,MATCH(D69,EchellesRockwell,0),MATCH(J50,Intervalles,0)),IF(OR(D69=Echelles!$A$17,D69=Echelles!$A$18,D69=Echelles!$A$19,D69=Echelles!$A$20,D69=Echelles!$A$21,D69=Echelles!$A$22,D69=Echelles!$A$23,D69=Echelles!$A$24,D69=Echelles!$A$25,D69=Echelles!$A$26,D69=Echelles!$A$27,D69=Echelles!$A$28,D69=Echelles!$A$29,D69=Echelles!$A$30,D69=Echelles!$A$31,D69=Echelles!$A$32,D69=Echelles!$A$33,D69=Echelles!$A$34,D69=Echelles!$A$35,D69=Echelles!$A$36,D69=Echelles!$A$37),Brinell!G10,NA))</f>
        <v>#NAME?</v>
      </c>
      <c r="H87" s="101"/>
      <c r="I87" s="98">
        <f>((MAX(H69:L69)-MIN(H69:L69)))</f>
        <v>1</v>
      </c>
      <c r="J87" s="99"/>
      <c r="K87" s="98">
        <f>IF(OR(D69=Echelles!$A$2,D69=Echelles!$A$3,D69=Echelles!$A$4,D69=Echelles!$A$5,D69=Echelles!$A$6,D69=Echelles!$A$7,D69=Echelles!$A$8,D69=Echelles!$A$9,D69=Echelles!$A$10,D69=Echelles!$A$11,D69=Echelles!$A$12,D69=Echelles!$A$13,D69=Echelles!$A$14,D69=Echelles!$A$15,D69=Echelles!$A$16),Rockwell!E33,IF(OR(D69=Echelles!$A$17,D69=Echelles!$A$18,D69=Echelles!$A$19,D69=Echelles!$A$20,D69=Echelles!$A$21,D69=Echelles!$A$22,D69=Echelles!$A$23,D69=Echelles!$A$24,D69=Echelles!$A$25,D69=Echelles!$A$26,D69=Echelles!$A$27,D69=Echelles!$A$28,D69=Echelles!$A$29,D69=Echelles!$A$30,D69=Echelles!$A$31,D69=Echelles!$A$32,D69=Echelles!$A$33,D69=Echelles!$A$34,D69=Echelles!$A$35,D69=Echelles!$A$36,D69=Echelles!$A$37),Brinell!H8,IF(OR(D61=Echelles!A38,D61=Echelles!A39,,D61=Echelles!A40,D61=Echelles!A41,D61=Echelles!A42,D61=Echelles!A43,D61=Echelles!A44,D61=Echelles!A45,D61=Echelles!A46,D61=Echelles!A47,D61=Echelles!A48,D61=Echelles!A49,D61=Echelles!A50,D61=Echelles!A51,D61=Echelles!A52,D61=Echelles!A53,D61=Echelles!A54,D61=Echelles!A55,D61=Echelles!A56),Vickers!J10)))</f>
        <v>14</v>
      </c>
      <c r="L87" s="99"/>
      <c r="M87" s="106" t="e">
        <f>IF(OR(D69=Echelles!$A$2,D69=Echelles!$A$3,D69=Echelles!$A$4,D69=Echelles!$A$5,D69=Echelles!$A$6,D69=Echelles!$A$7,D69=Echelles!$A$8,D69=Echelles!$A$9,D69=Echelles!$A$10,D69=Echelles!$A$11,D69=Echelles!$A$12,D69=Echelles!$A$13,D69=Echelles!$A$14,D69=Echelles!$A$15,D69=Echelles!$A$16),Rockwell!J33,IF(OR(D69=Echelles!$A$17,D69=Echelles!$A$18,D69=Echelles!$A$19,D69=Echelles!$A$20,D69=Echelles!$A$21,D69=Echelles!$A$22,D69=Echelles!$A$23,D69=Echelles!$A$24,D69=Echelles!$A$25,D69=Echelles!$A$26,D69=Echelles!$A$27,D69=Echelles!$A$28,D69=Echelles!$A$29,D69=Echelles!$A$30,D69=Echelles!$A$31,D69=Echelles!$A$32,D69=Echelles!$A$33,D69=Echelles!$A$34,D69=Echelles!$A$35,D69=Echelles!$A$36,D69=Echelles!$A$37),Brinell!O8,NA))</f>
        <v>#NAME?</v>
      </c>
      <c r="N87" s="107"/>
    </row>
    <row r="88" spans="1:16" ht="18.75" x14ac:dyDescent="0.25">
      <c r="A88" s="114"/>
      <c r="B88" s="115"/>
      <c r="C88" s="96">
        <f t="shared" ref="C88:C89" si="5">AVERAGE(H70:L70)</f>
        <v>54.4</v>
      </c>
      <c r="D88" s="97"/>
      <c r="E88" s="98">
        <f t="shared" si="4"/>
        <v>246.6</v>
      </c>
      <c r="F88" s="99"/>
      <c r="G88" s="100" t="e">
        <f>IF(OR(D70=Echelles!$A$2,D70=Echelles!$A$3,D70=Echelles!$A$4,D70=Echelles!$A$5,D70=Echelles!$A$6,D70=Echelles!$A$7,D70=Echelles!$A$8,D70=Echelles!$A$9,D70=Echelles!$A$10,D70=Echelles!$A$11,D70=Echelles!$A$12,D70=Echelles!$A$13,D70=Echelles!$A$14,D70=Echelles!$A$15,D70=Echelles!$A$16),INDEX(Erreurs,MATCH(D70,EchellesRockwell,0),MATCH(J51,Intervalles,0)),IF(OR(D70=Echelles!$A$17,D70=Echelles!$A$18,D70=Echelles!$A$19,D70=Echelles!$A$20,D70=Echelles!$A$21,D70=Echelles!$A$22,D70=Echelles!$A$23,D70=Echelles!$A$24,D70=Echelles!$A$25,D70=Echelles!$A$26,D70=Echelles!$A$27,D70=Echelles!$A$28,D70=Echelles!$A$29,D70=Echelles!$A$30,D70=Echelles!$A$31,D70=Echelles!$A$32,D70=Echelles!$A$33,D70=Echelles!$A$34,D70=Echelles!$A$35,D70=Echelles!$A$36,D70=Echelles!$A$37),Brinell!G11,NA))</f>
        <v>#NAME?</v>
      </c>
      <c r="H88" s="101"/>
      <c r="I88" s="98">
        <f t="shared" ref="I88:I89" si="6">((MAX(H70:L70)-MIN(H70:L70)))</f>
        <v>3</v>
      </c>
      <c r="J88" s="99"/>
      <c r="K88" s="98">
        <f>IF(OR(D70=Echelles!$A$2,D70=Echelles!$A$3,D70=Echelles!$A$4,D70=Echelles!$A$5,D70=Echelles!$A$6,D70=Echelles!$A$7,D70=Echelles!$A$8,D70=Echelles!$A$9,D70=Echelles!$A$10,D70=Echelles!$A$11,D70=Echelles!$A$12,D70=Echelles!$A$13,D70=Echelles!$A$14,D70=Echelles!$A$15,D70=Echelles!$A$16),Rockwell!E34,IF(OR(D70=Echelles!$A$17,D70=Echelles!$A$18,D70=Echelles!$A$19,D70=Echelles!$A$20,D70=Echelles!$A$21,D70=Echelles!$A$22,D70=Echelles!$A$23,D70=Echelles!$A$24,D70=Echelles!$A$25,D70=Echelles!$A$26,D70=Echelles!$A$27,D70=Echelles!$A$28,D70=Echelles!$A$29,D70=Echelles!$A$30,D70=Echelles!$A$31,D70=Echelles!$A$32,D70=Echelles!$A$33,D70=Echelles!$A$34,D70=Echelles!$A$35,D70=Echelles!$A$36,D70=Echelles!$A$37),Brinell!H9,IF(OR(D61=Echelles!A38,D61=Echelles!A39,,D61=Echelles!A40,D61=Echelles!A41,D61=Echelles!A42,D61=Echelles!A43,D61=Echelles!A44,D61=Echelles!A45,D61=Echelles!A46,D61=Echelles!A47,D61=Echelles!A48,D61=Echelles!A49,D61=Echelles!A50,D61=Echelles!A51,D61=Echelles!A52,D61=Echelles!A53,D61=Echelles!A54,D61=Echelles!A55,D61=Echelles!A56),Vickers!J11)))</f>
        <v>14</v>
      </c>
      <c r="L88" s="99"/>
      <c r="M88" s="106" t="e">
        <f>IF(OR(D70=Echelles!$A$2,D70=Echelles!$A$3,D70=Echelles!$A$4,D70=Echelles!$A$5,D70=Echelles!$A$6,D70=Echelles!$A$7,D70=Echelles!$A$8,D70=Echelles!$A$9,D70=Echelles!$A$10,D70=Echelles!$A$11,D70=Echelles!$A$12,D70=Echelles!$A$13,D70=Echelles!$A$14,D70=Echelles!$A$15,D70=Echelles!$A$16),Rockwell!J34,IF(OR(D70=Echelles!$A$17,D70=Echelles!$A$18,D70=Echelles!$A$19,D70=Echelles!$A$20,D70=Echelles!$A$21,D70=Echelles!$A$22,D70=Echelles!$A$23,D70=Echelles!$A$24,D70=Echelles!$A$25,D70=Echelles!$A$26,D70=Echelles!$A$27,D70=Echelles!$A$28,D70=Echelles!$A$29,D70=Echelles!$A$30,D70=Echelles!$A$31,D70=Echelles!$A$32,D70=Echelles!$A$33,D70=Echelles!$A$34,D70=Echelles!$A$35,D70=Echelles!$A$36,D70=Echelles!$A$37),Brinell!O9,NA))</f>
        <v>#NAME?</v>
      </c>
      <c r="N88" s="107"/>
    </row>
    <row r="89" spans="1:16" ht="18.75" x14ac:dyDescent="0.25">
      <c r="A89" s="114"/>
      <c r="B89" s="115"/>
      <c r="C89" s="96">
        <f t="shared" si="5"/>
        <v>60.239999999999995</v>
      </c>
      <c r="D89" s="97"/>
      <c r="E89" s="98">
        <f t="shared" si="4"/>
        <v>241.76</v>
      </c>
      <c r="F89" s="99"/>
      <c r="G89" s="100" t="e">
        <f>IF(OR(D71=Echelles!$A$2,D71=Echelles!$A$3,D71=Echelles!$A$4,D71=Echelles!$A$5,D71=Echelles!$A$6,D71=Echelles!$A$7,D71=Echelles!$A$8,D71=Echelles!$A$9,D71=Echelles!$A$10,D71=Echelles!$A$11,D71=Echelles!$A$12,D71=Echelles!$A$13,D71=Echelles!$A$14,D71=Echelles!$A$15,D71=Echelles!$A$16),INDEX(Erreurs,MATCH(D71,EchellesRockwell,0),MATCH(J52,Intervalles,0)),IF(OR(D71=Echelles!$A$17,D71=Echelles!$A$18,D71=Echelles!$A$19,D71=Echelles!$A$20,D71=Echelles!$A$21,D71=Echelles!$A$22,D71=Echelles!$A$23,D71=Echelles!$A$24,D71=Echelles!$A$25,D71=Echelles!$A$26,D71=Echelles!$A$27,D71=Echelles!$A$28,D71=Echelles!$A$29,D71=Echelles!$A$30,D71=Echelles!$A$31,D71=Echelles!$A$32,D71=Echelles!$A$33,D71=Echelles!$A$34,D71=Echelles!$A$35,D71=Echelles!$A$36,D71=Echelles!$A$37),Brinell!G12,NA))</f>
        <v>#NAME?</v>
      </c>
      <c r="H89" s="101"/>
      <c r="I89" s="98">
        <f t="shared" si="6"/>
        <v>1</v>
      </c>
      <c r="J89" s="99"/>
      <c r="K89" s="98">
        <f>IF(OR(D71=Echelles!$A$2,D71=Echelles!$A$3,D71=Echelles!$A$4,D71=Echelles!$A$5,D71=Echelles!$A$6,D71=Echelles!$A$7,D71=Echelles!$A$8,D71=Echelles!$A$9,D71=Echelles!$A$10,D71=Echelles!$A$11,D71=Echelles!$A$12,D71=Echelles!$A$13,D71=Echelles!$A$14,D71=Echelles!$A$15,D71=Echelles!$A$16),Rockwell!E35,IF(OR(D71=Echelles!$A$17,D71=Echelles!$A$18,D71=Echelles!$A$19,D71=Echelles!$A$20,D71=Echelles!$A$21,D71=Echelles!$A$22,D71=Echelles!$A$23,D71=Echelles!$A$24,D71=Echelles!$A$25,D71=Echelles!$A$26,D71=Echelles!$A$27,D71=Echelles!$A$28,D71=Echelles!$A$29,D71=Echelles!$A$30,D71=Echelles!$A$31,D71=Echelles!$A$32,D71=Echelles!$A$33,D71=Echelles!$A$34,D71=Echelles!$A$35,D71=Echelles!$A$36,D71=Echelles!$A$37),Brinell!H10,IF(OR(D61=Echelles!A38,D61=Echelles!A39,,D61=Echelles!A40,D61=Echelles!A41,D61=Echelles!A42,D61=Echelles!A43,D61=Echelles!A44,D61=Echelles!A45,D61=Echelles!A46,D61=Echelles!A47,D61=Echelles!A48,D61=Echelles!A49,D61=Echelles!A50,D61=Echelles!A51,D61=Echelles!A52,D61=Echelles!A53,D61=Echelles!A54,D61=Echelles!A55,D61=Echelles!A56),Vickers!J12)))</f>
        <v>14</v>
      </c>
      <c r="L89" s="99"/>
      <c r="M89" s="106" t="e">
        <f>IF(OR(D71=Echelles!$A$2,D71=Echelles!$A$3,D71=Echelles!$A$4,D71=Echelles!$A$5,D71=Echelles!$A$6,D71=Echelles!$A$7,D71=Echelles!$A$8,D71=Echelles!$A$9,D71=Echelles!$A$10,D71=Echelles!$A$11,D71=Echelles!$A$12,D71=Echelles!$A$13,D71=Echelles!$A$14,D71=Echelles!$A$15,D71=Echelles!$A$16),Rockwell!J35,IF(OR(D71=Echelles!$A$17,D71=Echelles!$A$18,D71=Echelles!$A$19,D71=Echelles!$A$20,D71=Echelles!$A$21,D71=Echelles!$A$22,D71=Echelles!$A$23,D71=Echelles!$A$24,D71=Echelles!$A$25,D71=Echelles!$A$26,D71=Echelles!$A$27,D71=Echelles!$A$28,D71=Echelles!$A$29,D71=Echelles!$A$30,D71=Echelles!$A$31,D71=Echelles!$A$32,D71=Echelles!$A$33,D71=Echelles!$A$34,D71=Echelles!$A$35,D71=Echelles!$A$36,D71=Echelles!$A$37),Brinell!O10,NA))</f>
        <v>#NAME?</v>
      </c>
      <c r="N89" s="107"/>
    </row>
    <row r="90" spans="1:16" ht="18.75" x14ac:dyDescent="0.25">
      <c r="A90" s="114"/>
      <c r="B90" s="115"/>
      <c r="C90" s="96"/>
      <c r="D90" s="108"/>
      <c r="E90" s="108"/>
      <c r="F90" s="108"/>
      <c r="G90" s="108"/>
      <c r="H90" s="108"/>
      <c r="I90" s="108"/>
      <c r="J90" s="108"/>
      <c r="K90" s="108"/>
      <c r="L90" s="108"/>
      <c r="M90" s="109"/>
      <c r="N90" s="109"/>
    </row>
    <row r="91" spans="1:16" ht="18.75" x14ac:dyDescent="0.25">
      <c r="A91" s="114"/>
      <c r="B91" s="115"/>
      <c r="C91" s="96">
        <f t="shared" ref="C91:C93" si="7">AVERAGE(H73:L73)</f>
        <v>65.400000000000006</v>
      </c>
      <c r="D91" s="97"/>
      <c r="E91" s="98">
        <f t="shared" ref="E91:E93" si="8">ABS(C91-J54)</f>
        <v>234.6</v>
      </c>
      <c r="F91" s="99"/>
      <c r="G91" s="100" t="e">
        <f>IF(OR(D73=Echelles!$A$2,D73=Echelles!$A$3,D73=Echelles!$A$4,D73=Echelles!$A$5,D73=Echelles!$A$6,D73=Echelles!$A$7,D73=Echelles!$A$8,D73=Echelles!$A$9,D73=Echelles!$A$10,D73=Echelles!$A$11,D73=Echelles!$A$12,D73=Echelles!$A$13,D73=Echelles!$A$14,D73=Echelles!$A$15,D73=Echelles!$A$16),INDEX(Erreurs,MATCH(D73,EchellesRockwell,0),MATCH(J54,Intervalles,0)),IF(OR(D73=Echelles!$A$17,D73=Echelles!$A$18,D73=Echelles!$A$19,D73=Echelles!$A$20,D73=Echelles!$A$21,D73=Echelles!$A$22,D73=Echelles!$A$23,D73=Echelles!$A$24,D73=Echelles!$A$25,D73=Echelles!$A$26,D73=Echelles!$A$27,D73=Echelles!$A$28,D73=Echelles!$A$29,D73=Echelles!$A$30,D73=Echelles!$A$31,D73=Echelles!$A$32,D73=Echelles!$A$33,D73=Echelles!$A$34,D73=Echelles!$A$35,D73=Echelles!$A$36,D73=Echelles!$A$37),Brinell!G14,NA))</f>
        <v>#NAME?</v>
      </c>
      <c r="H91" s="101"/>
      <c r="I91" s="98">
        <f>((MAX(H73:L73)-MIN(H73:L73)))</f>
        <v>1</v>
      </c>
      <c r="J91" s="99"/>
      <c r="K91" s="98">
        <f>IF(OR(D73=Echelles!$A$2,D73=Echelles!$A$3,D73=Echelles!$A$4,D73=Echelles!$A$5,D73=Echelles!$A$6,D73=Echelles!$A$7,D73=Echelles!$A$8,D73=Echelles!$A$9,D73=Echelles!$A$10,D73=Echelles!$A$11,D73=Echelles!$A$12,D73=Echelles!$A$13,D73=Echelles!$A$14,D73=Echelles!$A$15,D73=Echelles!$A$16),Rockwell!E36,IF(OR(D73=Echelles!$A$17,D73=Echelles!$A$18,D73=Echelles!$A$19,D73=Echelles!$A$20,D73=Echelles!$A$21,D73=Echelles!$A$22,D73=Echelles!$A$23,D73=Echelles!$A$24,D73=Echelles!$A$25,D73=Echelles!$A$26,D73=Echelles!$A$27,D73=Echelles!$A$28,D73=Echelles!$A$29,D73=Echelles!$A$30,D73=Echelles!$A$31,D73=Echelles!$A$32,D73=Echelles!$A$33,D73=Echelles!$A$34,D73=Echelles!$A$35,D73=Echelles!$A$36,D73=Echelles!$A$37),Brinell!H11,IF(OR(D61=Echelles!A38,D61=Echelles!A39,,D61=Echelles!A40,D61=Echelles!A41,D61=Echelles!A42,D61=Echelles!A43,D61=Echelles!A44,D61=Echelles!A45,D61=Echelles!A46,D61=Echelles!A47,D61=Echelles!A48,D61=Echelles!A49,D61=Echelles!A50,D61=Echelles!A51,D61=Echelles!A52,D61=Echelles!A53,D61=Echelles!A54,D61=Echelles!A55,D61=Echelles!A56),Vickers!J14)))</f>
        <v>14</v>
      </c>
      <c r="L91" s="99"/>
      <c r="M91" s="106" t="e">
        <f>IF(OR(D73=Echelles!$A$2,D73=Echelles!$A$3,D73=Echelles!$A$4,D73=Echelles!$A$5,D73=Echelles!$A$6,D73=Echelles!$A$7,D73=Echelles!$A$8,D73=Echelles!$A$9,D73=Echelles!$A$10,D73=Echelles!$A$11,D73=Echelles!$A$12,D73=Echelles!$A$13,D73=Echelles!$A$14,D73=Echelles!$A$15,D73=Echelles!$A$16),Rockwell!J36,IF(OR(D73=Echelles!$A$17,D73=Echelles!$A$18,D73=Echelles!$A$19,D73=Echelles!$A$20,D73=Echelles!$A$21,D73=Echelles!$A$22,D73=Echelles!$A$23,D73=Echelles!$A$24,D73=Echelles!$A$25,D73=Echelles!$A$26,D73=Echelles!$A$27,D73=Echelles!$A$28,D73=Echelles!$A$29,D73=Echelles!$A$30,D73=Echelles!$A$31,D73=Echelles!$A$32,D73=Echelles!$A$33,D73=Echelles!$A$34,D73=Echelles!$A$35,D73=Echelles!$A$36,D73=Echelles!$A$37),Brinell!O11,NA))</f>
        <v>#NAME?</v>
      </c>
      <c r="N91" s="107"/>
    </row>
    <row r="92" spans="1:16" ht="18.75" x14ac:dyDescent="0.25">
      <c r="A92" s="114"/>
      <c r="B92" s="115"/>
      <c r="C92" s="96">
        <f t="shared" si="7"/>
        <v>70.72</v>
      </c>
      <c r="D92" s="97"/>
      <c r="E92" s="98">
        <f t="shared" si="8"/>
        <v>230.28</v>
      </c>
      <c r="F92" s="99"/>
      <c r="G92" s="100" t="e">
        <f>IF(OR(D74=Echelles!$A$2,D74=Echelles!$A$3,D74=Echelles!$A$4,D74=Echelles!$A$5,D74=Echelles!$A$6,D74=Echelles!$A$7,D74=Echelles!$A$8,D74=Echelles!$A$9,D74=Echelles!$A$10,D74=Echelles!$A$11,D74=Echelles!$A$12,D74=Echelles!$A$13,D74=Echelles!$A$14,D74=Echelles!$A$15,D74=Echelles!$A$16),INDEX(Erreurs,MATCH(D74,EchellesRockwell,0),MATCH(J55,Intervalles,0)),IF(OR(D74=Echelles!$A$17,D74=Echelles!$A$18,D74=Echelles!$A$19,D74=Echelles!$A$20,D74=Echelles!$A$21,D74=Echelles!$A$22,D74=Echelles!$A$23,D74=Echelles!$A$24,D74=Echelles!$A$25,D74=Echelles!$A$26,D74=Echelles!$A$27,D74=Echelles!$A$28,D74=Echelles!$A$29,D74=Echelles!$A$30,D74=Echelles!$A$31,D74=Echelles!$A$32,D74=Echelles!$A$33,D74=Echelles!$A$34,D74=Echelles!$A$35,D74=Echelles!$A$36,D74=Echelles!$A$37),Brinell!G15,NA))</f>
        <v>#NAME?</v>
      </c>
      <c r="H92" s="101"/>
      <c r="I92" s="98">
        <f t="shared" ref="I92:I93" si="9">((MAX(H74:L74)-MIN(H74:L74)))</f>
        <v>0.5</v>
      </c>
      <c r="J92" s="99"/>
      <c r="K92" s="98">
        <f>IF(OR(D74=Echelles!$A$2,D74=Echelles!$A$3,D74=Echelles!$A$4,D74=Echelles!$A$5,D74=Echelles!$A$6,D74=Echelles!$A$7,D74=Echelles!$A$8,D74=Echelles!$A$9,D74=Echelles!$A$10,D74=Echelles!$A$11,D74=Echelles!$A$12,D74=Echelles!$A$13,D74=Echelles!$A$14,D74=Echelles!$A$15,D74=Echelles!$A$16),Rockwell!E37,IF(OR(D74=Echelles!$A$17,D74=Echelles!$A$18,D74=Echelles!$A$19,D74=Echelles!$A$20,D74=Echelles!$A$21,D74=Echelles!$A$22,D74=Echelles!$A$23,D74=Echelles!$A$24,D74=Echelles!$A$25,D74=Echelles!$A$26,D74=Echelles!$A$27,D74=Echelles!$A$28,D74=Echelles!$A$29,D74=Echelles!$A$30,D74=Echelles!$A$31,D74=Echelles!$A$32,D74=Echelles!$A$33,D74=Echelles!$A$34,D74=Echelles!$A$35,D74=Echelles!$A$36,D74=Echelles!$A$37),Brinell!H12,IF(OR(D61=Echelles!A38,D61=Echelles!A39,,D61=Echelles!A40,D61=Echelles!A41,D61=Echelles!A42,D61=Echelles!A43,D61=Echelles!A44,D61=Echelles!A45,D61=Echelles!A46,D61=Echelles!A47,D61=Echelles!A48,D61=Echelles!A49,D61=Echelles!A50,D61=Echelles!A51,D61=Echelles!A52,D61=Echelles!A53,D61=Echelles!A54,D61=Echelles!A55,D61=Echelles!A56),Vickers!J15)))</f>
        <v>14</v>
      </c>
      <c r="L92" s="99"/>
      <c r="M92" s="106" t="e">
        <f>IF(OR(D74=Echelles!$A$2,D74=Echelles!$A$3,D74=Echelles!$A$4,D74=Echelles!$A$5,D74=Echelles!$A$6,D74=Echelles!$A$7,D74=Echelles!$A$8,D74=Echelles!$A$9,D74=Echelles!$A$10,D74=Echelles!$A$11,D74=Echelles!$A$12,D74=Echelles!$A$13,D74=Echelles!$A$14,D74=Echelles!$A$15,D74=Echelles!$A$16),Rockwell!J37,IF(OR(D74=Echelles!$A$17,D74=Echelles!$A$18,D74=Echelles!$A$19,D74=Echelles!$A$20,D74=Echelles!$A$21,D74=Echelles!$A$22,D74=Echelles!$A$23,D74=Echelles!$A$24,D74=Echelles!$A$25,D74=Echelles!$A$26,D74=Echelles!$A$27,D74=Echelles!$A$28,D74=Echelles!$A$29,D74=Echelles!$A$30,D74=Echelles!$A$31,D74=Echelles!$A$32,D74=Echelles!$A$33,D74=Echelles!$A$34,D74=Echelles!$A$35,D74=Echelles!$A$36,D74=Echelles!$A$37),Brinell!O12,NA))</f>
        <v>#NAME?</v>
      </c>
      <c r="N92" s="107"/>
    </row>
    <row r="93" spans="1:16" ht="18.75" x14ac:dyDescent="0.25">
      <c r="A93" s="116"/>
      <c r="B93" s="117"/>
      <c r="C93" s="96">
        <f t="shared" si="7"/>
        <v>226</v>
      </c>
      <c r="D93" s="97"/>
      <c r="E93" s="98">
        <f t="shared" si="8"/>
        <v>76</v>
      </c>
      <c r="F93" s="99"/>
      <c r="G93" s="100" t="e">
        <f>IF(OR(D75=Echelles!$A$2,D75=Echelles!$A$3,D75=Echelles!$A$4,D75=Echelles!$A$5,D75=Echelles!$A$6,D75=Echelles!$A$7,D75=Echelles!$A$8,D75=Echelles!$A$9,D75=Echelles!$A$10,D75=Echelles!$A$11,D75=Echelles!$A$12,D75=Echelles!$A$13,D75=Echelles!$A$14,D75=Echelles!$A$15,D75=Echelles!$A$16),INDEX(Erreurs,MATCH(D75,EchellesRockwell,0),MATCH(J56,Intervalles,0)),IF(OR(D75=Echelles!$A$17,D75=Echelles!$A$18,D75=Echelles!$A$19,D75=Echelles!$A$20,D75=Echelles!$A$21,D75=Echelles!$A$22,D75=Echelles!$A$23,D75=Echelles!$A$24,D75=Echelles!$A$25,D75=Echelles!$A$26,D75=Echelles!$A$27,D75=Echelles!$A$28,D75=Echelles!$A$29,D75=Echelles!$A$30,D75=Echelles!$A$31,D75=Echelles!$A$32,D75=Echelles!$A$33,D75=Echelles!$A$34,D75=Echelles!$A$35,D75=Echelles!$A$36,D75=Echelles!$A$37),Brinell!G16,NA))</f>
        <v>#NAME?</v>
      </c>
      <c r="H93" s="101"/>
      <c r="I93" s="98">
        <f t="shared" si="9"/>
        <v>5</v>
      </c>
      <c r="J93" s="99"/>
      <c r="K93" s="98">
        <f>IF(OR(D75=Echelles!$A$2,D75=Echelles!$A$3,D75=Echelles!$A$4,D75=Echelles!$A$5,D75=Echelles!$A$6,D75=Echelles!$A$7,D75=Echelles!$A$8,D75=Echelles!$A$9,D75=Echelles!$A$10,D75=Echelles!$A$11,D75=Echelles!$A$12,D75=Echelles!$A$13,D75=Echelles!$A$14,D75=Echelles!$A$15,D75=Echelles!$A$16),Rockwell!E38,IF(OR(D75=Echelles!$A$17,D75=Echelles!$A$18,D75=Echelles!$A$19,D75=Echelles!$A$20,D75=Echelles!$A$21,D75=Echelles!$A$22,D75=Echelles!$A$23,D75=Echelles!$A$24,D75=Echelles!$A$25,D75=Echelles!$A$26,D75=Echelles!$A$27,D75=Echelles!$A$28,D75=Echelles!$A$29,D75=Echelles!$A$30,D75=Echelles!$A$31,D75=Echelles!$A$32,D75=Echelles!$A$33,D75=Echelles!$A$34,D75=Echelles!$A$35,D75=Echelles!$A$36,D75=Echelles!$A$37),Brinell!H13,IF(OR(D61=Echelles!A38,D61=Echelles!A39,,D61=Echelles!A40,D61=Echelles!A41,D61=Echelles!A42,D61=Echelles!A43,D61=Echelles!A44,D61=Echelles!A45,D61=Echelles!A46,D61=Echelles!A47,D61=Echelles!A48,D61=Echelles!A49,D61=Echelles!A50,D61=Echelles!A51,D61=Echelles!A52,D61=Echelles!A53,D61=Echelles!A54,D61=Echelles!A55,D61=Echelles!A56),Vickers!J16)))</f>
        <v>14</v>
      </c>
      <c r="L93" s="99"/>
      <c r="M93" s="106" t="e">
        <f>IF(OR(D75=Echelles!$A$2,D75=Echelles!$A$3,D75=Echelles!$A$4,D75=Echelles!$A$5,D75=Echelles!$A$6,D75=Echelles!$A$7,D75=Echelles!$A$8,D75=Echelles!$A$9,D75=Echelles!$A$10,D75=Echelles!$A$11,D75=Echelles!$A$12,D75=Echelles!$A$13,D75=Echelles!$A$14,D75=Echelles!$A$15,D75=Echelles!$A$16),Rockwell!J38,IF(OR(D75=Echelles!$A$17,D75=Echelles!$A$18,D75=Echelles!$A$19,D75=Echelles!$A$20,D75=Echelles!$A$21,D75=Echelles!$A$22,D75=Echelles!$A$23,D75=Echelles!$A$24,D75=Echelles!$A$25,D75=Echelles!$A$26,D75=Echelles!$A$27,D75=Echelles!$A$28,D75=Echelles!$A$29,D75=Echelles!$A$30,D75=Echelles!$A$31,D75=Echelles!$A$32,D75=Echelles!$A$33,D75=Echelles!$A$34,D75=Echelles!$A$35,D75=Echelles!$A$36,D75=Echelles!$A$37),Brinell!O13,NA))</f>
        <v>#NAME?</v>
      </c>
      <c r="N93" s="107"/>
    </row>
    <row r="96" spans="1:16" x14ac:dyDescent="0.25">
      <c r="A96" s="89" t="s">
        <v>91</v>
      </c>
      <c r="B96" s="89"/>
      <c r="C96" s="89"/>
      <c r="D96" s="90" t="s">
        <v>5</v>
      </c>
      <c r="E96" s="90"/>
      <c r="F96" s="90"/>
      <c r="G96" s="90"/>
      <c r="H96" s="90"/>
      <c r="I96" s="90"/>
      <c r="J96" s="90"/>
      <c r="K96" s="90"/>
      <c r="L96" s="90"/>
    </row>
    <row r="97" spans="1:12" x14ac:dyDescent="0.25">
      <c r="A97" s="89" t="s">
        <v>92</v>
      </c>
      <c r="B97" s="89"/>
      <c r="C97" s="89"/>
      <c r="D97" s="91" t="s">
        <v>5</v>
      </c>
      <c r="E97" s="91"/>
      <c r="F97" s="91"/>
      <c r="G97" s="91"/>
      <c r="H97" s="91"/>
      <c r="I97" s="91"/>
      <c r="J97" s="91"/>
      <c r="K97" s="91"/>
      <c r="L97" s="91"/>
    </row>
  </sheetData>
  <mergeCells count="224">
    <mergeCell ref="J35:L35"/>
    <mergeCell ref="M52:O52"/>
    <mergeCell ref="M54:O54"/>
    <mergeCell ref="M55:O55"/>
    <mergeCell ref="M56:O56"/>
    <mergeCell ref="M40:O41"/>
    <mergeCell ref="M42:O42"/>
    <mergeCell ref="M43:O43"/>
    <mergeCell ref="M44:O44"/>
    <mergeCell ref="M46:O46"/>
    <mergeCell ref="M47:O47"/>
    <mergeCell ref="M48:O48"/>
    <mergeCell ref="M50:O50"/>
    <mergeCell ref="M51:O51"/>
    <mergeCell ref="D43:F43"/>
    <mergeCell ref="G43:I43"/>
    <mergeCell ref="J43:L43"/>
    <mergeCell ref="D44:F44"/>
    <mergeCell ref="G44:I44"/>
    <mergeCell ref="J44:L44"/>
    <mergeCell ref="A40:C40"/>
    <mergeCell ref="D40:F41"/>
    <mergeCell ref="G40:I41"/>
    <mergeCell ref="J40:L41"/>
    <mergeCell ref="A41:C41"/>
    <mergeCell ref="D42:F42"/>
    <mergeCell ref="G42:I42"/>
    <mergeCell ref="J42:L42"/>
    <mergeCell ref="A48:C48"/>
    <mergeCell ref="D48:F48"/>
    <mergeCell ref="G48:I48"/>
    <mergeCell ref="J48:L48"/>
    <mergeCell ref="A49:C49"/>
    <mergeCell ref="D49:L49"/>
    <mergeCell ref="D45:F45"/>
    <mergeCell ref="A46:C46"/>
    <mergeCell ref="D46:F46"/>
    <mergeCell ref="G46:I46"/>
    <mergeCell ref="J46:L46"/>
    <mergeCell ref="A47:C47"/>
    <mergeCell ref="D47:F47"/>
    <mergeCell ref="G47:I47"/>
    <mergeCell ref="J47:L47"/>
    <mergeCell ref="A52:C52"/>
    <mergeCell ref="D52:F52"/>
    <mergeCell ref="G52:I52"/>
    <mergeCell ref="J52:L52"/>
    <mergeCell ref="A53:C53"/>
    <mergeCell ref="D53:L53"/>
    <mergeCell ref="A50:C50"/>
    <mergeCell ref="D50:F50"/>
    <mergeCell ref="G50:I50"/>
    <mergeCell ref="J50:L50"/>
    <mergeCell ref="A51:C51"/>
    <mergeCell ref="D51:F51"/>
    <mergeCell ref="G51:I51"/>
    <mergeCell ref="J51:L51"/>
    <mergeCell ref="A56:C56"/>
    <mergeCell ref="D56:F56"/>
    <mergeCell ref="G56:I56"/>
    <mergeCell ref="J56:L56"/>
    <mergeCell ref="A57:C57"/>
    <mergeCell ref="D57:F57"/>
    <mergeCell ref="G57:I57"/>
    <mergeCell ref="J57:L57"/>
    <mergeCell ref="A54:C54"/>
    <mergeCell ref="D54:F54"/>
    <mergeCell ref="G54:I54"/>
    <mergeCell ref="J54:L54"/>
    <mergeCell ref="A55:C55"/>
    <mergeCell ref="D55:F55"/>
    <mergeCell ref="G55:I55"/>
    <mergeCell ref="J55:L55"/>
    <mergeCell ref="D68:L68"/>
    <mergeCell ref="F69:G69"/>
    <mergeCell ref="F70:G70"/>
    <mergeCell ref="F71:G71"/>
    <mergeCell ref="D72:L72"/>
    <mergeCell ref="F73:G73"/>
    <mergeCell ref="A60:C75"/>
    <mergeCell ref="D60:E60"/>
    <mergeCell ref="F60:G60"/>
    <mergeCell ref="F61:G61"/>
    <mergeCell ref="F62:G62"/>
    <mergeCell ref="F63:G63"/>
    <mergeCell ref="D64:L64"/>
    <mergeCell ref="F65:G65"/>
    <mergeCell ref="F66:G66"/>
    <mergeCell ref="F67:G67"/>
    <mergeCell ref="F74:G74"/>
    <mergeCell ref="F75:G75"/>
    <mergeCell ref="A78:B93"/>
    <mergeCell ref="C78:D78"/>
    <mergeCell ref="E78:F78"/>
    <mergeCell ref="G78:H78"/>
    <mergeCell ref="C80:D80"/>
    <mergeCell ref="E80:F80"/>
    <mergeCell ref="G80:H80"/>
    <mergeCell ref="C82:L82"/>
    <mergeCell ref="I78:J78"/>
    <mergeCell ref="K78:L78"/>
    <mergeCell ref="C81:D81"/>
    <mergeCell ref="E81:F81"/>
    <mergeCell ref="G81:H81"/>
    <mergeCell ref="I81:J81"/>
    <mergeCell ref="K81:L81"/>
    <mergeCell ref="C86:N86"/>
    <mergeCell ref="C87:D87"/>
    <mergeCell ref="E87:F87"/>
    <mergeCell ref="G87:H87"/>
    <mergeCell ref="I87:J87"/>
    <mergeCell ref="K87:L87"/>
    <mergeCell ref="M87:N87"/>
    <mergeCell ref="C85:D85"/>
    <mergeCell ref="E85:F85"/>
    <mergeCell ref="M78:N78"/>
    <mergeCell ref="C79:D79"/>
    <mergeCell ref="E79:F79"/>
    <mergeCell ref="G79:H79"/>
    <mergeCell ref="I79:J79"/>
    <mergeCell ref="K79:L79"/>
    <mergeCell ref="M79:N79"/>
    <mergeCell ref="I80:J80"/>
    <mergeCell ref="K80:L80"/>
    <mergeCell ref="M80:N80"/>
    <mergeCell ref="M81:N81"/>
    <mergeCell ref="C84:D84"/>
    <mergeCell ref="E84:F84"/>
    <mergeCell ref="G84:H84"/>
    <mergeCell ref="I84:J84"/>
    <mergeCell ref="K84:L84"/>
    <mergeCell ref="M84:N84"/>
    <mergeCell ref="M82:N82"/>
    <mergeCell ref="C83:D83"/>
    <mergeCell ref="E83:F83"/>
    <mergeCell ref="G83:H83"/>
    <mergeCell ref="I83:J83"/>
    <mergeCell ref="K83:L83"/>
    <mergeCell ref="M83:N83"/>
    <mergeCell ref="M85:N85"/>
    <mergeCell ref="I89:J89"/>
    <mergeCell ref="K89:L89"/>
    <mergeCell ref="M89:N89"/>
    <mergeCell ref="C88:D88"/>
    <mergeCell ref="E88:F88"/>
    <mergeCell ref="G88:H88"/>
    <mergeCell ref="I88:J88"/>
    <mergeCell ref="K88:L88"/>
    <mergeCell ref="M88:N88"/>
    <mergeCell ref="M93:N93"/>
    <mergeCell ref="C92:D92"/>
    <mergeCell ref="E92:F92"/>
    <mergeCell ref="G92:H92"/>
    <mergeCell ref="I92:J92"/>
    <mergeCell ref="K92:L92"/>
    <mergeCell ref="M92:N92"/>
    <mergeCell ref="C90:L90"/>
    <mergeCell ref="M90:N90"/>
    <mergeCell ref="C91:D91"/>
    <mergeCell ref="E91:F91"/>
    <mergeCell ref="G91:H91"/>
    <mergeCell ref="I91:J91"/>
    <mergeCell ref="K91:L91"/>
    <mergeCell ref="M91:N91"/>
    <mergeCell ref="P40:P41"/>
    <mergeCell ref="A6:L6"/>
    <mergeCell ref="A7:L7"/>
    <mergeCell ref="A10:F10"/>
    <mergeCell ref="G10:L10"/>
    <mergeCell ref="A11:F11"/>
    <mergeCell ref="G11:L11"/>
    <mergeCell ref="A14:L14"/>
    <mergeCell ref="A15:L15"/>
    <mergeCell ref="A17:L17"/>
    <mergeCell ref="A18:L18"/>
    <mergeCell ref="A19:L19"/>
    <mergeCell ref="A22:C22"/>
    <mergeCell ref="D22:F22"/>
    <mergeCell ref="G22:I22"/>
    <mergeCell ref="J22:L22"/>
    <mergeCell ref="A23:C23"/>
    <mergeCell ref="A25:F25"/>
    <mergeCell ref="G25:L25"/>
    <mergeCell ref="A27:B27"/>
    <mergeCell ref="C27:F27"/>
    <mergeCell ref="G27:H27"/>
    <mergeCell ref="I27:L27"/>
    <mergeCell ref="G35:I35"/>
    <mergeCell ref="A28:B28"/>
    <mergeCell ref="C28:F28"/>
    <mergeCell ref="G28:H28"/>
    <mergeCell ref="I28:L28"/>
    <mergeCell ref="A29:B29"/>
    <mergeCell ref="C29:F29"/>
    <mergeCell ref="G29:H29"/>
    <mergeCell ref="I29:L29"/>
    <mergeCell ref="A30:B30"/>
    <mergeCell ref="C30:F30"/>
    <mergeCell ref="G30:H30"/>
    <mergeCell ref="I30:L30"/>
    <mergeCell ref="A96:C96"/>
    <mergeCell ref="D96:L96"/>
    <mergeCell ref="A97:C97"/>
    <mergeCell ref="D97:L97"/>
    <mergeCell ref="A31:B31"/>
    <mergeCell ref="C31:F31"/>
    <mergeCell ref="G31:H31"/>
    <mergeCell ref="I31:L31"/>
    <mergeCell ref="C32:F32"/>
    <mergeCell ref="A34:C34"/>
    <mergeCell ref="D34:F34"/>
    <mergeCell ref="G34:I34"/>
    <mergeCell ref="J34:L34"/>
    <mergeCell ref="C93:D93"/>
    <mergeCell ref="E93:F93"/>
    <mergeCell ref="G93:H93"/>
    <mergeCell ref="I93:J93"/>
    <mergeCell ref="K93:L93"/>
    <mergeCell ref="C89:D89"/>
    <mergeCell ref="E89:F89"/>
    <mergeCell ref="G89:H89"/>
    <mergeCell ref="G85:H85"/>
    <mergeCell ref="I85:J85"/>
    <mergeCell ref="K85:L85"/>
  </mergeCells>
  <dataValidations count="6">
    <dataValidation type="list" allowBlank="1" showInputMessage="1" showErrorMessage="1" sqref="E76:E77">
      <formula1>Diametre</formula1>
    </dataValidation>
    <dataValidation type="list" allowBlank="1" showInputMessage="1" showErrorMessage="1" sqref="D68 D76:D77">
      <formula1>EchellesALL</formula1>
    </dataValidation>
    <dataValidation type="list" allowBlank="1" showInputMessage="1" showErrorMessage="1" sqref="I28:L28 JE28:JH28 TA28:TD28 ACW28:ACZ28 AMS28:AMV28 AWO28:AWR28 BGK28:BGN28 BQG28:BQJ28 CAC28:CAF28 CJY28:CKB28 CTU28:CTX28 DDQ28:DDT28 DNM28:DNP28 DXI28:DXL28 EHE28:EHH28 ERA28:ERD28 FAW28:FAZ28 FKS28:FKV28 FUO28:FUR28 GEK28:GEN28 GOG28:GOJ28 GYC28:GYF28 HHY28:HIB28 HRU28:HRX28 IBQ28:IBT28 ILM28:ILP28 IVI28:IVL28 JFE28:JFH28 JPA28:JPD28 JYW28:JYZ28 KIS28:KIV28 KSO28:KSR28 LCK28:LCN28 LMG28:LMJ28 LWC28:LWF28 MFY28:MGB28 MPU28:MPX28 MZQ28:MZT28 NJM28:NJP28 NTI28:NTL28 ODE28:ODH28 ONA28:OND28 OWW28:OWZ28 PGS28:PGV28 PQO28:PQR28 QAK28:QAN28 QKG28:QKJ28 QUC28:QUF28 RDY28:REB28 RNU28:RNX28 RXQ28:RXT28 SHM28:SHP28 SRI28:SRL28 TBE28:TBH28 TLA28:TLD28 TUW28:TUZ28 UES28:UEV28 UOO28:UOR28 UYK28:UYN28 VIG28:VIJ28 VSC28:VSF28 WBY28:WCB28 WLU28:WLX28 WVQ28:WVT28">
      <formula1>TYPEDUR</formula1>
    </dataValidation>
    <dataValidation type="list" allowBlank="1" showInputMessage="1" showErrorMessage="1" sqref="I27:L27 JE27:JH27 TA27:TD27 ACW27:ACZ27 AMS27:AMV27 AWO27:AWR27 BGK27:BGN27 BQG27:BQJ27 CAC27:CAF27 CJY27:CKB27 CTU27:CTX27 DDQ27:DDT27 DNM27:DNP27 DXI27:DXL27 EHE27:EHH27 ERA27:ERD27 FAW27:FAZ27 FKS27:FKV27 FUO27:FUR27 GEK27:GEN27 GOG27:GOJ27 GYC27:GYF27 HHY27:HIB27 HRU27:HRX27 IBQ27:IBT27 ILM27:ILP27 IVI27:IVL27 JFE27:JFH27 JPA27:JPD27 JYW27:JYZ27 KIS27:KIV27 KSO27:KSR27 LCK27:LCN27 LMG27:LMJ27 LWC27:LWF27 MFY27:MGB27 MPU27:MPX27 MZQ27:MZT27 NJM27:NJP27 NTI27:NTL27 ODE27:ODH27 ONA27:OND27 OWW27:OWZ27 PGS27:PGV27 PQO27:PQR27 QAK27:QAN27 QKG27:QKJ27 QUC27:QUF27 RDY27:REB27 RNU27:RNX27 RXQ27:RXT27 SHM27:SHP27 SRI27:SRL27 TBE27:TBH27 TLA27:TLD27 TUW27:TUZ27 UES27:UEV27 UOO27:UOR27 UYK27:UYN27 VIG27:VIJ27 VSC27:VSF27 WBY27:WCB27 WLU27:WLX27 WVQ27:WVT27">
      <formula1>Marque</formula1>
    </dataValidation>
    <dataValidation type="list" allowBlank="1" showInputMessage="1" showErrorMessage="1" sqref="I30:L30 JE30:JH30 TA30:TD30 ACW30:ACZ30 AMS30:AMV30 AWO30:AWR30 BGK30:BGN30 BQG30:BQJ30 CAC30:CAF30 CJY30:CKB30 CTU30:CTX30 DDQ30:DDT30 DNM30:DNP30 DXI30:DXL30 EHE30:EHH30 ERA30:ERD30 FAW30:FAZ30 FKS30:FKV30 FUO30:FUR30 GEK30:GEN30 GOG30:GOJ30 GYC30:GYF30 HHY30:HIB30 HRU30:HRX30 IBQ30:IBT30 ILM30:ILP30 IVI30:IVL30 JFE30:JFH30 JPA30:JPD30 JYW30:JYZ30 KIS30:KIV30 KSO30:KSR30 LCK30:LCN30 LMG30:LMJ30 LWC30:LWF30 MFY30:MGB30 MPU30:MPX30 MZQ30:MZT30 NJM30:NJP30 NTI30:NTL30 ODE30:ODH30 ONA30:OND30 OWW30:OWZ30 PGS30:PGV30 PQO30:PQR30 QAK30:QAN30 QKG30:QKJ30 QUC30:QUF30 RDY30:REB30 RNU30:RNX30 RXQ30:RXT30 SHM30:SHP30 SRI30:SRL30 TBE30:TBH30 TLA30:TLD30 TUW30:TUZ30 UES30:UEV30 UOO30:UOR30 UYK30:UYN30 VIG30:VIJ30 VSC30:VSF30 WBY30:WCB30 WLU30:WLX30 WVQ30:WVT30">
      <formula1>Principe</formula1>
    </dataValidation>
    <dataValidation type="list" allowBlank="1" showInputMessage="1" showErrorMessage="1" sqref="J22:L23 JF22:JH23 TB22:TD23 ACX22:ACZ23 AMT22:AMV23 AWP22:AWR23 BGL22:BGN23 BQH22:BQJ23 CAD22:CAF23 CJZ22:CKB23 CTV22:CTX23 DDR22:DDT23 DNN22:DNP23 DXJ22:DXL23 EHF22:EHH23 ERB22:ERD23 FAX22:FAZ23 FKT22:FKV23 FUP22:FUR23 GEL22:GEN23 GOH22:GOJ23 GYD22:GYF23 HHZ22:HIB23 HRV22:HRX23 IBR22:IBT23 ILN22:ILP23 IVJ22:IVL23 JFF22:JFH23 JPB22:JPD23 JYX22:JYZ23 KIT22:KIV23 KSP22:KSR23 LCL22:LCN23 LMH22:LMJ23 LWD22:LWF23 MFZ22:MGB23 MPV22:MPX23 MZR22:MZT23 NJN22:NJP23 NTJ22:NTL23 ODF22:ODH23 ONB22:OND23 OWX22:OWZ23 PGT22:PGV23 PQP22:PQR23 QAL22:QAN23 QKH22:QKJ23 QUD22:QUF23 RDZ22:REB23 RNV22:RNX23 RXR22:RXT23 SHN22:SHP23 SRJ22:SRL23 TBF22:TBH23 TLB22:TLD23 TUX22:TUZ23 UET22:UEV23 UOP22:UOR23 UYL22:UYN23 VIH22:VIJ23 VSD22:VSF23 WBZ22:WCB23 WLV22:WLX23 WVR22:WVT23">
      <formula1>Controleur</formula1>
    </dataValidation>
  </dataValidations>
  <pageMargins left="0.70866141732283472" right="0.70866141732283472" top="0.74803149606299213" bottom="0.74803149606299213" header="0.31496062992125984" footer="0.31496062992125984"/>
  <pageSetup paperSize="125" scale="44" orientation="portrait" horizontalDpi="4294967293"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Rockwell!$S$27:$S$29</xm:f>
          </x14:formula1>
          <xm:sqref>P42:P44 P46:P48 P50:P52 P54:P56</xm:sqref>
        </x14:dataValidation>
        <x14:dataValidation type="list" allowBlank="1" showInputMessage="1" showErrorMessage="1">
          <x14:formula1>
            <xm:f>Echelles!$A$2:$A$56</xm:f>
          </x14:formula1>
          <xm:sqref>D61:D63 D65:D67 D69:D71 D73:D75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7"/>
  <sheetViews>
    <sheetView workbookViewId="0">
      <selection activeCell="A38" sqref="A38"/>
    </sheetView>
  </sheetViews>
  <sheetFormatPr defaultRowHeight="15" x14ac:dyDescent="0.25"/>
  <sheetData>
    <row r="1" spans="1:11" x14ac:dyDescent="0.25">
      <c r="A1" s="68" t="s">
        <v>22</v>
      </c>
      <c r="B1" s="69" t="s">
        <v>11</v>
      </c>
      <c r="C1" s="69" t="s">
        <v>32</v>
      </c>
      <c r="D1" s="66" t="s">
        <v>116</v>
      </c>
    </row>
    <row r="2" spans="1:11" x14ac:dyDescent="0.25">
      <c r="A2" s="70" t="s">
        <v>12</v>
      </c>
      <c r="B2" s="70" t="s">
        <v>20</v>
      </c>
      <c r="C2" s="71" t="s">
        <v>5</v>
      </c>
      <c r="D2" s="71" t="s">
        <v>5</v>
      </c>
      <c r="E2" s="191" t="s">
        <v>176</v>
      </c>
      <c r="F2" s="192"/>
      <c r="G2" s="192"/>
      <c r="H2" s="192"/>
      <c r="I2" s="192"/>
      <c r="J2" s="192"/>
      <c r="K2" s="193"/>
    </row>
    <row r="3" spans="1:11" x14ac:dyDescent="0.25">
      <c r="A3" s="72" t="s">
        <v>23</v>
      </c>
      <c r="B3" s="72" t="s">
        <v>24</v>
      </c>
      <c r="C3" s="73" t="s">
        <v>41</v>
      </c>
      <c r="D3" s="71" t="s">
        <v>5</v>
      </c>
      <c r="E3" s="194"/>
      <c r="F3" s="195"/>
      <c r="G3" s="195"/>
      <c r="H3" s="195"/>
      <c r="I3" s="195"/>
      <c r="J3" s="195"/>
      <c r="K3" s="196"/>
    </row>
    <row r="4" spans="1:11" x14ac:dyDescent="0.25">
      <c r="A4" s="70" t="s">
        <v>13</v>
      </c>
      <c r="B4" s="70" t="s">
        <v>21</v>
      </c>
      <c r="C4" s="73" t="str">
        <f>""</f>
        <v/>
      </c>
      <c r="D4" s="71" t="s">
        <v>5</v>
      </c>
      <c r="E4" s="194"/>
      <c r="F4" s="195"/>
      <c r="G4" s="195"/>
      <c r="H4" s="195"/>
      <c r="I4" s="195"/>
      <c r="J4" s="195"/>
      <c r="K4" s="196"/>
    </row>
    <row r="5" spans="1:11" x14ac:dyDescent="0.25">
      <c r="A5" s="72" t="s">
        <v>25</v>
      </c>
      <c r="B5" s="72" t="s">
        <v>24</v>
      </c>
      <c r="C5" s="73" t="str">
        <f>""</f>
        <v/>
      </c>
      <c r="D5" s="71" t="s">
        <v>5</v>
      </c>
      <c r="E5" s="194"/>
      <c r="F5" s="195"/>
      <c r="G5" s="195"/>
      <c r="H5" s="195"/>
      <c r="I5" s="195"/>
      <c r="J5" s="195"/>
      <c r="K5" s="196"/>
    </row>
    <row r="6" spans="1:11" x14ac:dyDescent="0.25">
      <c r="A6" s="73" t="s">
        <v>33</v>
      </c>
      <c r="B6" s="73" t="s">
        <v>24</v>
      </c>
      <c r="C6" s="73" t="s">
        <v>42</v>
      </c>
      <c r="D6" s="71" t="s">
        <v>5</v>
      </c>
      <c r="E6" s="194"/>
      <c r="F6" s="195"/>
      <c r="G6" s="195"/>
      <c r="H6" s="195"/>
      <c r="I6" s="195"/>
      <c r="J6" s="195"/>
      <c r="K6" s="196"/>
    </row>
    <row r="7" spans="1:11" x14ac:dyDescent="0.25">
      <c r="A7" s="73" t="s">
        <v>34</v>
      </c>
      <c r="B7" s="73" t="s">
        <v>20</v>
      </c>
      <c r="C7" s="73" t="s">
        <v>41</v>
      </c>
      <c r="D7" s="71" t="s">
        <v>5</v>
      </c>
      <c r="E7" s="194"/>
      <c r="F7" s="195"/>
      <c r="G7" s="195"/>
      <c r="H7" s="195"/>
      <c r="I7" s="195"/>
      <c r="J7" s="195"/>
      <c r="K7" s="196"/>
    </row>
    <row r="8" spans="1:11" x14ac:dyDescent="0.25">
      <c r="A8" s="73" t="s">
        <v>35</v>
      </c>
      <c r="B8" s="73" t="s">
        <v>21</v>
      </c>
      <c r="C8" s="73" t="s">
        <v>41</v>
      </c>
      <c r="D8" s="71" t="s">
        <v>5</v>
      </c>
      <c r="E8" s="194"/>
      <c r="F8" s="195"/>
      <c r="G8" s="195"/>
      <c r="H8" s="195"/>
      <c r="I8" s="195"/>
      <c r="J8" s="195"/>
      <c r="K8" s="196"/>
    </row>
    <row r="9" spans="1:11" x14ac:dyDescent="0.25">
      <c r="A9" s="73" t="s">
        <v>36</v>
      </c>
      <c r="B9" s="73" t="s">
        <v>20</v>
      </c>
      <c r="C9" s="73" t="s">
        <v>42</v>
      </c>
      <c r="D9" s="71" t="s">
        <v>5</v>
      </c>
      <c r="E9" s="194"/>
      <c r="F9" s="195"/>
      <c r="G9" s="195"/>
      <c r="H9" s="195"/>
      <c r="I9" s="195"/>
      <c r="J9" s="195"/>
      <c r="K9" s="196"/>
    </row>
    <row r="10" spans="1:11" x14ac:dyDescent="0.25">
      <c r="A10" s="73" t="s">
        <v>37</v>
      </c>
      <c r="B10" s="73" t="s">
        <v>21</v>
      </c>
      <c r="C10" s="73" t="s">
        <v>42</v>
      </c>
      <c r="D10" s="71" t="s">
        <v>5</v>
      </c>
      <c r="E10" s="194"/>
      <c r="F10" s="195"/>
      <c r="G10" s="195"/>
      <c r="H10" s="195"/>
      <c r="I10" s="195"/>
      <c r="J10" s="195"/>
      <c r="K10" s="196"/>
    </row>
    <row r="11" spans="1:11" x14ac:dyDescent="0.25">
      <c r="A11" s="70" t="s">
        <v>26</v>
      </c>
      <c r="B11" s="70" t="s">
        <v>27</v>
      </c>
      <c r="C11" s="73" t="s">
        <v>5</v>
      </c>
      <c r="D11" s="71" t="s">
        <v>5</v>
      </c>
      <c r="E11" s="194"/>
      <c r="F11" s="195"/>
      <c r="G11" s="195"/>
      <c r="H11" s="195"/>
      <c r="I11" s="195"/>
      <c r="J11" s="195"/>
      <c r="K11" s="196"/>
    </row>
    <row r="12" spans="1:11" x14ac:dyDescent="0.25">
      <c r="A12" s="72" t="s">
        <v>28</v>
      </c>
      <c r="B12" s="72" t="s">
        <v>29</v>
      </c>
      <c r="C12" s="73" t="s">
        <v>5</v>
      </c>
      <c r="D12" s="71" t="s">
        <v>5</v>
      </c>
      <c r="E12" s="194"/>
      <c r="F12" s="195"/>
      <c r="G12" s="195"/>
      <c r="H12" s="195"/>
      <c r="I12" s="195"/>
      <c r="J12" s="195"/>
      <c r="K12" s="196"/>
    </row>
    <row r="13" spans="1:11" x14ac:dyDescent="0.25">
      <c r="A13" s="70" t="s">
        <v>30</v>
      </c>
      <c r="B13" s="70" t="s">
        <v>31</v>
      </c>
      <c r="C13" s="73" t="s">
        <v>5</v>
      </c>
      <c r="D13" s="71" t="s">
        <v>5</v>
      </c>
      <c r="E13" s="194"/>
      <c r="F13" s="195"/>
      <c r="G13" s="195"/>
      <c r="H13" s="195"/>
      <c r="I13" s="195"/>
      <c r="J13" s="195"/>
      <c r="K13" s="196"/>
    </row>
    <row r="14" spans="1:11" x14ac:dyDescent="0.25">
      <c r="A14" s="73" t="s">
        <v>38</v>
      </c>
      <c r="B14" s="73" t="s">
        <v>27</v>
      </c>
      <c r="C14" s="73" t="s">
        <v>41</v>
      </c>
      <c r="D14" s="71" t="s">
        <v>5</v>
      </c>
      <c r="E14" s="194"/>
      <c r="F14" s="195"/>
      <c r="G14" s="195"/>
      <c r="H14" s="195"/>
      <c r="I14" s="195"/>
      <c r="J14" s="195"/>
      <c r="K14" s="196"/>
    </row>
    <row r="15" spans="1:11" x14ac:dyDescent="0.25">
      <c r="A15" s="73" t="s">
        <v>39</v>
      </c>
      <c r="B15" s="73" t="s">
        <v>29</v>
      </c>
      <c r="C15" s="73" t="s">
        <v>41</v>
      </c>
      <c r="D15" s="71" t="s">
        <v>5</v>
      </c>
      <c r="E15" s="194"/>
      <c r="F15" s="195"/>
      <c r="G15" s="195"/>
      <c r="H15" s="195"/>
      <c r="I15" s="195"/>
      <c r="J15" s="195"/>
      <c r="K15" s="196"/>
    </row>
    <row r="16" spans="1:11" x14ac:dyDescent="0.25">
      <c r="A16" s="73" t="s">
        <v>40</v>
      </c>
      <c r="B16" s="73" t="s">
        <v>31</v>
      </c>
      <c r="C16" s="73" t="s">
        <v>41</v>
      </c>
      <c r="D16" s="71" t="s">
        <v>5</v>
      </c>
      <c r="E16" s="197"/>
      <c r="F16" s="198"/>
      <c r="G16" s="198"/>
      <c r="H16" s="198"/>
      <c r="I16" s="198"/>
      <c r="J16" s="198"/>
      <c r="K16" s="199"/>
    </row>
    <row r="17" spans="1:11" x14ac:dyDescent="0.25">
      <c r="A17" s="67" t="s">
        <v>94</v>
      </c>
      <c r="B17" s="67" t="s">
        <v>118</v>
      </c>
      <c r="C17" s="67">
        <v>10</v>
      </c>
      <c r="D17" s="67">
        <f>29.42*10^3</f>
        <v>29420</v>
      </c>
      <c r="E17" s="191" t="s">
        <v>177</v>
      </c>
      <c r="F17" s="200"/>
      <c r="G17" s="200"/>
      <c r="H17" s="200"/>
      <c r="I17" s="200"/>
      <c r="J17" s="200"/>
      <c r="K17" s="201"/>
    </row>
    <row r="18" spans="1:11" x14ac:dyDescent="0.25">
      <c r="A18" s="67" t="s">
        <v>95</v>
      </c>
      <c r="B18" s="67" t="s">
        <v>119</v>
      </c>
      <c r="C18" s="67">
        <v>10</v>
      </c>
      <c r="D18" s="67">
        <f>14.71*10^3</f>
        <v>14710</v>
      </c>
      <c r="E18" s="202"/>
      <c r="F18" s="203"/>
      <c r="G18" s="203"/>
      <c r="H18" s="203"/>
      <c r="I18" s="203"/>
      <c r="J18" s="203"/>
      <c r="K18" s="204"/>
    </row>
    <row r="19" spans="1:11" x14ac:dyDescent="0.25">
      <c r="A19" s="67" t="s">
        <v>96</v>
      </c>
      <c r="B19" s="67" t="s">
        <v>120</v>
      </c>
      <c r="C19" s="67">
        <v>10</v>
      </c>
      <c r="D19" s="67">
        <f>9.807*10^3</f>
        <v>9807</v>
      </c>
      <c r="E19" s="202"/>
      <c r="F19" s="203"/>
      <c r="G19" s="203"/>
      <c r="H19" s="203"/>
      <c r="I19" s="203"/>
      <c r="J19" s="203"/>
      <c r="K19" s="204"/>
    </row>
    <row r="20" spans="1:11" x14ac:dyDescent="0.25">
      <c r="A20" s="67" t="s">
        <v>97</v>
      </c>
      <c r="B20" s="67" t="s">
        <v>121</v>
      </c>
      <c r="C20" s="67">
        <v>10</v>
      </c>
      <c r="D20" s="67">
        <f>4.903*10^3</f>
        <v>4903</v>
      </c>
      <c r="E20" s="202"/>
      <c r="F20" s="203"/>
      <c r="G20" s="203"/>
      <c r="H20" s="203"/>
      <c r="I20" s="203"/>
      <c r="J20" s="203"/>
      <c r="K20" s="204"/>
    </row>
    <row r="21" spans="1:11" x14ac:dyDescent="0.25">
      <c r="A21" s="67" t="s">
        <v>98</v>
      </c>
      <c r="B21" s="67" t="s">
        <v>122</v>
      </c>
      <c r="C21" s="67">
        <v>10</v>
      </c>
      <c r="D21" s="67">
        <f>2.452*10^3</f>
        <v>2452</v>
      </c>
      <c r="E21" s="202"/>
      <c r="F21" s="203"/>
      <c r="G21" s="203"/>
      <c r="H21" s="203"/>
      <c r="I21" s="203"/>
      <c r="J21" s="203"/>
      <c r="K21" s="204"/>
    </row>
    <row r="22" spans="1:11" x14ac:dyDescent="0.25">
      <c r="A22" s="67" t="s">
        <v>99</v>
      </c>
      <c r="B22" s="67" t="s">
        <v>24</v>
      </c>
      <c r="C22" s="67">
        <v>10</v>
      </c>
      <c r="D22" s="67">
        <v>980.7</v>
      </c>
      <c r="E22" s="202"/>
      <c r="F22" s="203"/>
      <c r="G22" s="203"/>
      <c r="H22" s="203"/>
      <c r="I22" s="203"/>
      <c r="J22" s="203"/>
      <c r="K22" s="204"/>
    </row>
    <row r="23" spans="1:11" x14ac:dyDescent="0.25">
      <c r="A23" s="67" t="s">
        <v>100</v>
      </c>
      <c r="B23" s="67" t="s">
        <v>123</v>
      </c>
      <c r="C23" s="67">
        <v>5</v>
      </c>
      <c r="D23" s="67">
        <f>7.355*10^3</f>
        <v>7355</v>
      </c>
      <c r="E23" s="202"/>
      <c r="F23" s="203"/>
      <c r="G23" s="203"/>
      <c r="H23" s="203"/>
      <c r="I23" s="203"/>
      <c r="J23" s="203"/>
      <c r="K23" s="204"/>
    </row>
    <row r="24" spans="1:11" x14ac:dyDescent="0.25">
      <c r="A24" s="67" t="s">
        <v>101</v>
      </c>
      <c r="B24" s="67" t="s">
        <v>122</v>
      </c>
      <c r="C24" s="67">
        <v>5</v>
      </c>
      <c r="D24" s="67">
        <f>2.452*10^3</f>
        <v>2452</v>
      </c>
      <c r="E24" s="202"/>
      <c r="F24" s="203"/>
      <c r="G24" s="203"/>
      <c r="H24" s="203"/>
      <c r="I24" s="203"/>
      <c r="J24" s="203"/>
      <c r="K24" s="204"/>
    </row>
    <row r="25" spans="1:11" x14ac:dyDescent="0.25">
      <c r="A25" s="67" t="s">
        <v>102</v>
      </c>
      <c r="B25" s="67" t="s">
        <v>124</v>
      </c>
      <c r="C25" s="67">
        <v>5</v>
      </c>
      <c r="D25" s="67">
        <f>1.226*10^3</f>
        <v>1226</v>
      </c>
      <c r="E25" s="202"/>
      <c r="F25" s="203"/>
      <c r="G25" s="203"/>
      <c r="H25" s="203"/>
      <c r="I25" s="203"/>
      <c r="J25" s="203"/>
      <c r="K25" s="204"/>
    </row>
    <row r="26" spans="1:11" x14ac:dyDescent="0.25">
      <c r="A26" s="67" t="s">
        <v>103</v>
      </c>
      <c r="B26" s="67" t="s">
        <v>125</v>
      </c>
      <c r="C26" s="67">
        <v>5</v>
      </c>
      <c r="D26" s="67">
        <v>612.9</v>
      </c>
      <c r="E26" s="202"/>
      <c r="F26" s="203"/>
      <c r="G26" s="203"/>
      <c r="H26" s="203"/>
      <c r="I26" s="203"/>
      <c r="J26" s="203"/>
      <c r="K26" s="204"/>
    </row>
    <row r="27" spans="1:11" x14ac:dyDescent="0.25">
      <c r="A27" s="67" t="s">
        <v>104</v>
      </c>
      <c r="B27" s="67" t="s">
        <v>126</v>
      </c>
      <c r="C27" s="67">
        <v>5</v>
      </c>
      <c r="D27" s="67">
        <v>245.2</v>
      </c>
      <c r="E27" s="202"/>
      <c r="F27" s="203"/>
      <c r="G27" s="203"/>
      <c r="H27" s="203"/>
      <c r="I27" s="203"/>
      <c r="J27" s="203"/>
      <c r="K27" s="204"/>
    </row>
    <row r="28" spans="1:11" x14ac:dyDescent="0.25">
      <c r="A28" s="67" t="s">
        <v>105</v>
      </c>
      <c r="B28" s="67" t="s">
        <v>127</v>
      </c>
      <c r="C28" s="67">
        <v>2.5</v>
      </c>
      <c r="D28" s="67">
        <f>1.839*10^3</f>
        <v>1839</v>
      </c>
      <c r="E28" s="202"/>
      <c r="F28" s="203"/>
      <c r="G28" s="203"/>
      <c r="H28" s="203"/>
      <c r="I28" s="203"/>
      <c r="J28" s="203"/>
      <c r="K28" s="204"/>
    </row>
    <row r="29" spans="1:11" x14ac:dyDescent="0.25">
      <c r="A29" s="67" t="s">
        <v>106</v>
      </c>
      <c r="B29" s="67" t="s">
        <v>125</v>
      </c>
      <c r="C29" s="67">
        <v>2.5</v>
      </c>
      <c r="D29" s="67">
        <v>612.9</v>
      </c>
      <c r="E29" s="202"/>
      <c r="F29" s="203"/>
      <c r="G29" s="203"/>
      <c r="H29" s="203"/>
      <c r="I29" s="203"/>
      <c r="J29" s="203"/>
      <c r="K29" s="204"/>
    </row>
    <row r="30" spans="1:11" x14ac:dyDescent="0.25">
      <c r="A30" s="67" t="s">
        <v>107</v>
      </c>
      <c r="B30" s="67" t="s">
        <v>128</v>
      </c>
      <c r="C30" s="67">
        <v>2.5</v>
      </c>
      <c r="D30" s="67">
        <v>306.5</v>
      </c>
      <c r="E30" s="202"/>
      <c r="F30" s="203"/>
      <c r="G30" s="203"/>
      <c r="H30" s="203"/>
      <c r="I30" s="203"/>
      <c r="J30" s="203"/>
      <c r="K30" s="204"/>
    </row>
    <row r="31" spans="1:11" x14ac:dyDescent="0.25">
      <c r="A31" s="67" t="s">
        <v>108</v>
      </c>
      <c r="B31" s="67" t="s">
        <v>129</v>
      </c>
      <c r="C31" s="67">
        <v>2.5</v>
      </c>
      <c r="D31" s="67">
        <v>153.19999999999999</v>
      </c>
      <c r="E31" s="202"/>
      <c r="F31" s="203"/>
      <c r="G31" s="203"/>
      <c r="H31" s="203"/>
      <c r="I31" s="203"/>
      <c r="J31" s="203"/>
      <c r="K31" s="204"/>
    </row>
    <row r="32" spans="1:11" x14ac:dyDescent="0.25">
      <c r="A32" s="67" t="s">
        <v>109</v>
      </c>
      <c r="B32" s="67" t="s">
        <v>130</v>
      </c>
      <c r="C32" s="67">
        <v>2.5</v>
      </c>
      <c r="D32" s="67">
        <v>61.29</v>
      </c>
      <c r="E32" s="202"/>
      <c r="F32" s="203"/>
      <c r="G32" s="203"/>
      <c r="H32" s="203"/>
      <c r="I32" s="203"/>
      <c r="J32" s="203"/>
      <c r="K32" s="204"/>
    </row>
    <row r="33" spans="1:11" x14ac:dyDescent="0.25">
      <c r="A33" s="67" t="s">
        <v>110</v>
      </c>
      <c r="B33" s="67" t="s">
        <v>29</v>
      </c>
      <c r="C33" s="67">
        <v>1</v>
      </c>
      <c r="D33" s="67">
        <v>294.2</v>
      </c>
      <c r="E33" s="202"/>
      <c r="F33" s="203"/>
      <c r="G33" s="203"/>
      <c r="H33" s="203"/>
      <c r="I33" s="203"/>
      <c r="J33" s="203"/>
      <c r="K33" s="204"/>
    </row>
    <row r="34" spans="1:11" x14ac:dyDescent="0.25">
      <c r="A34" s="67" t="s">
        <v>111</v>
      </c>
      <c r="B34" s="67" t="s">
        <v>131</v>
      </c>
      <c r="C34" s="67">
        <v>1</v>
      </c>
      <c r="D34" s="67">
        <v>98.07</v>
      </c>
      <c r="E34" s="202"/>
      <c r="F34" s="203"/>
      <c r="G34" s="203"/>
      <c r="H34" s="203"/>
      <c r="I34" s="203"/>
      <c r="J34" s="203"/>
      <c r="K34" s="204"/>
    </row>
    <row r="35" spans="1:11" x14ac:dyDescent="0.25">
      <c r="A35" s="67" t="s">
        <v>112</v>
      </c>
      <c r="B35" s="67" t="s">
        <v>132</v>
      </c>
      <c r="C35" s="67">
        <v>1</v>
      </c>
      <c r="D35" s="67">
        <v>49.03</v>
      </c>
      <c r="E35" s="202"/>
      <c r="F35" s="203"/>
      <c r="G35" s="203"/>
      <c r="H35" s="203"/>
      <c r="I35" s="203"/>
      <c r="J35" s="203"/>
      <c r="K35" s="204"/>
    </row>
    <row r="36" spans="1:11" x14ac:dyDescent="0.25">
      <c r="A36" s="67" t="s">
        <v>113</v>
      </c>
      <c r="B36" s="67" t="s">
        <v>133</v>
      </c>
      <c r="C36" s="67">
        <v>1</v>
      </c>
      <c r="D36" s="67">
        <v>24.52</v>
      </c>
      <c r="E36" s="202"/>
      <c r="F36" s="203"/>
      <c r="G36" s="203"/>
      <c r="H36" s="203"/>
      <c r="I36" s="203"/>
      <c r="J36" s="203"/>
      <c r="K36" s="204"/>
    </row>
    <row r="37" spans="1:11" x14ac:dyDescent="0.25">
      <c r="A37" s="67" t="s">
        <v>114</v>
      </c>
      <c r="B37" s="67" t="s">
        <v>134</v>
      </c>
      <c r="C37" s="67">
        <v>1</v>
      </c>
      <c r="D37" s="67">
        <v>9.8070000000000004</v>
      </c>
      <c r="E37" s="205"/>
      <c r="F37" s="206"/>
      <c r="G37" s="206"/>
      <c r="H37" s="206"/>
      <c r="I37" s="206"/>
      <c r="J37" s="206"/>
      <c r="K37" s="207"/>
    </row>
    <row r="38" spans="1:11" x14ac:dyDescent="0.25">
      <c r="A38" s="67" t="s">
        <v>143</v>
      </c>
      <c r="B38" s="67" t="s">
        <v>24</v>
      </c>
      <c r="C38" s="67" t="s">
        <v>5</v>
      </c>
      <c r="D38" s="67">
        <v>980.7</v>
      </c>
      <c r="E38" s="191" t="s">
        <v>178</v>
      </c>
      <c r="F38" s="208"/>
      <c r="G38" s="208"/>
      <c r="H38" s="208"/>
      <c r="I38" s="208"/>
      <c r="J38" s="208"/>
      <c r="K38" s="209"/>
    </row>
    <row r="39" spans="1:11" x14ac:dyDescent="0.25">
      <c r="A39" s="67" t="s">
        <v>144</v>
      </c>
      <c r="B39" s="67" t="s">
        <v>162</v>
      </c>
      <c r="C39" s="67" t="s">
        <v>5</v>
      </c>
      <c r="D39" s="67">
        <v>490.3</v>
      </c>
      <c r="E39" s="210"/>
      <c r="F39" s="211"/>
      <c r="G39" s="211"/>
      <c r="H39" s="211"/>
      <c r="I39" s="211"/>
      <c r="J39" s="211"/>
      <c r="K39" s="212"/>
    </row>
    <row r="40" spans="1:11" x14ac:dyDescent="0.25">
      <c r="A40" s="67" t="s">
        <v>145</v>
      </c>
      <c r="B40" s="67" t="s">
        <v>29</v>
      </c>
      <c r="C40" s="67" t="s">
        <v>5</v>
      </c>
      <c r="D40" s="67">
        <v>294.2</v>
      </c>
      <c r="E40" s="210"/>
      <c r="F40" s="211"/>
      <c r="G40" s="211"/>
      <c r="H40" s="211"/>
      <c r="I40" s="211"/>
      <c r="J40" s="211"/>
      <c r="K40" s="212"/>
    </row>
    <row r="41" spans="1:11" x14ac:dyDescent="0.25">
      <c r="A41" s="67" t="s">
        <v>146</v>
      </c>
      <c r="B41" s="67" t="s">
        <v>163</v>
      </c>
      <c r="C41" s="67" t="s">
        <v>5</v>
      </c>
      <c r="D41" s="67">
        <v>196.1</v>
      </c>
      <c r="E41" s="210"/>
      <c r="F41" s="211"/>
      <c r="G41" s="211"/>
      <c r="H41" s="211"/>
      <c r="I41" s="211"/>
      <c r="J41" s="211"/>
      <c r="K41" s="212"/>
    </row>
    <row r="42" spans="1:11" x14ac:dyDescent="0.25">
      <c r="A42" s="67" t="s">
        <v>147</v>
      </c>
      <c r="B42" s="67" t="s">
        <v>131</v>
      </c>
      <c r="C42" s="67" t="s">
        <v>5</v>
      </c>
      <c r="D42" s="67">
        <v>98.07</v>
      </c>
      <c r="E42" s="210"/>
      <c r="F42" s="211"/>
      <c r="G42" s="211"/>
      <c r="H42" s="211"/>
      <c r="I42" s="211"/>
      <c r="J42" s="211"/>
      <c r="K42" s="212"/>
    </row>
    <row r="43" spans="1:11" x14ac:dyDescent="0.25">
      <c r="A43" s="67" t="s">
        <v>148</v>
      </c>
      <c r="B43" s="67" t="s">
        <v>132</v>
      </c>
      <c r="C43" s="67" t="s">
        <v>5</v>
      </c>
      <c r="D43" s="67">
        <v>49.03</v>
      </c>
      <c r="E43" s="210"/>
      <c r="F43" s="211"/>
      <c r="G43" s="211"/>
      <c r="H43" s="211"/>
      <c r="I43" s="211"/>
      <c r="J43" s="211"/>
      <c r="K43" s="212"/>
    </row>
    <row r="44" spans="1:11" x14ac:dyDescent="0.25">
      <c r="A44" s="67" t="s">
        <v>149</v>
      </c>
      <c r="B44" s="67" t="s">
        <v>164</v>
      </c>
      <c r="C44" s="67" t="s">
        <v>5</v>
      </c>
      <c r="D44" s="67">
        <v>29.42</v>
      </c>
      <c r="E44" s="210"/>
      <c r="F44" s="211"/>
      <c r="G44" s="211"/>
      <c r="H44" s="211"/>
      <c r="I44" s="211"/>
      <c r="J44" s="211"/>
      <c r="K44" s="212"/>
    </row>
    <row r="45" spans="1:11" x14ac:dyDescent="0.25">
      <c r="A45" s="67" t="s">
        <v>156</v>
      </c>
      <c r="B45" s="67" t="s">
        <v>133</v>
      </c>
      <c r="C45" s="67" t="s">
        <v>5</v>
      </c>
      <c r="D45" s="67">
        <v>24.52</v>
      </c>
      <c r="E45" s="210"/>
      <c r="F45" s="211"/>
      <c r="G45" s="211"/>
      <c r="H45" s="211"/>
      <c r="I45" s="211"/>
      <c r="J45" s="211"/>
      <c r="K45" s="212"/>
    </row>
    <row r="46" spans="1:11" x14ac:dyDescent="0.25">
      <c r="A46" s="67" t="s">
        <v>150</v>
      </c>
      <c r="B46" s="67" t="s">
        <v>165</v>
      </c>
      <c r="C46" s="67" t="s">
        <v>5</v>
      </c>
      <c r="D46" s="67">
        <v>19.61</v>
      </c>
      <c r="E46" s="210"/>
      <c r="F46" s="211"/>
      <c r="G46" s="211"/>
      <c r="H46" s="211"/>
      <c r="I46" s="211"/>
      <c r="J46" s="211"/>
      <c r="K46" s="212"/>
    </row>
    <row r="47" spans="1:11" x14ac:dyDescent="0.25">
      <c r="A47" s="67" t="s">
        <v>151</v>
      </c>
      <c r="B47" s="67" t="s">
        <v>134</v>
      </c>
      <c r="C47" s="67" t="s">
        <v>5</v>
      </c>
      <c r="D47" s="67">
        <v>9.8070000000000004</v>
      </c>
      <c r="E47" s="210"/>
      <c r="F47" s="211"/>
      <c r="G47" s="211"/>
      <c r="H47" s="211"/>
      <c r="I47" s="211"/>
      <c r="J47" s="211"/>
      <c r="K47" s="212"/>
    </row>
    <row r="48" spans="1:11" x14ac:dyDescent="0.25">
      <c r="A48" s="67" t="s">
        <v>152</v>
      </c>
      <c r="B48" s="67" t="s">
        <v>166</v>
      </c>
      <c r="C48" s="67" t="s">
        <v>5</v>
      </c>
      <c r="D48" s="67">
        <v>4.9029999999999996</v>
      </c>
      <c r="E48" s="210"/>
      <c r="F48" s="211"/>
      <c r="G48" s="211"/>
      <c r="H48" s="211"/>
      <c r="I48" s="211"/>
      <c r="J48" s="211"/>
      <c r="K48" s="212"/>
    </row>
    <row r="49" spans="1:11" x14ac:dyDescent="0.25">
      <c r="A49" s="67" t="s">
        <v>153</v>
      </c>
      <c r="B49" s="67" t="s">
        <v>167</v>
      </c>
      <c r="C49" s="67" t="s">
        <v>5</v>
      </c>
      <c r="D49" s="67">
        <v>2.9420000000000002</v>
      </c>
      <c r="E49" s="210"/>
      <c r="F49" s="211"/>
      <c r="G49" s="211"/>
      <c r="H49" s="211"/>
      <c r="I49" s="211"/>
      <c r="J49" s="211"/>
      <c r="K49" s="212"/>
    </row>
    <row r="50" spans="1:11" x14ac:dyDescent="0.25">
      <c r="A50" s="67" t="s">
        <v>154</v>
      </c>
      <c r="B50" s="67" t="s">
        <v>168</v>
      </c>
      <c r="C50" s="67" t="s">
        <v>5</v>
      </c>
      <c r="D50" s="67">
        <v>1.9610000000000001</v>
      </c>
      <c r="E50" s="210"/>
      <c r="F50" s="211"/>
      <c r="G50" s="211"/>
      <c r="H50" s="211"/>
      <c r="I50" s="211"/>
      <c r="J50" s="211"/>
      <c r="K50" s="212"/>
    </row>
    <row r="51" spans="1:11" x14ac:dyDescent="0.25">
      <c r="A51" s="67" t="s">
        <v>155</v>
      </c>
      <c r="B51" s="67" t="s">
        <v>169</v>
      </c>
      <c r="C51" s="67" t="s">
        <v>5</v>
      </c>
      <c r="D51" s="67">
        <v>0.98070000000000002</v>
      </c>
      <c r="E51" s="210"/>
      <c r="F51" s="211"/>
      <c r="G51" s="211"/>
      <c r="H51" s="211"/>
      <c r="I51" s="211"/>
      <c r="J51" s="211"/>
      <c r="K51" s="212"/>
    </row>
    <row r="52" spans="1:11" x14ac:dyDescent="0.25">
      <c r="A52" s="67" t="s">
        <v>157</v>
      </c>
      <c r="B52" s="67" t="s">
        <v>170</v>
      </c>
      <c r="C52" s="67" t="s">
        <v>5</v>
      </c>
      <c r="D52" s="67">
        <v>0.49030000000000001</v>
      </c>
      <c r="E52" s="210"/>
      <c r="F52" s="211"/>
      <c r="G52" s="211"/>
      <c r="H52" s="211"/>
      <c r="I52" s="211"/>
      <c r="J52" s="211"/>
      <c r="K52" s="212"/>
    </row>
    <row r="53" spans="1:11" x14ac:dyDescent="0.25">
      <c r="A53" s="67" t="s">
        <v>158</v>
      </c>
      <c r="B53" s="67" t="s">
        <v>171</v>
      </c>
      <c r="C53" s="67" t="s">
        <v>5</v>
      </c>
      <c r="D53" s="67">
        <v>0.2452</v>
      </c>
      <c r="E53" s="210"/>
      <c r="F53" s="211"/>
      <c r="G53" s="211"/>
      <c r="H53" s="211"/>
      <c r="I53" s="211"/>
      <c r="J53" s="211"/>
      <c r="K53" s="212"/>
    </row>
    <row r="54" spans="1:11" x14ac:dyDescent="0.25">
      <c r="A54" s="67" t="s">
        <v>159</v>
      </c>
      <c r="B54" s="67" t="s">
        <v>172</v>
      </c>
      <c r="C54" s="67" t="s">
        <v>5</v>
      </c>
      <c r="D54" s="67">
        <v>0.1961</v>
      </c>
      <c r="E54" s="210"/>
      <c r="F54" s="211"/>
      <c r="G54" s="211"/>
      <c r="H54" s="211"/>
      <c r="I54" s="211"/>
      <c r="J54" s="211"/>
      <c r="K54" s="212"/>
    </row>
    <row r="55" spans="1:11" x14ac:dyDescent="0.25">
      <c r="A55" s="67" t="s">
        <v>160</v>
      </c>
      <c r="B55" s="67" t="s">
        <v>173</v>
      </c>
      <c r="C55" s="67" t="s">
        <v>5</v>
      </c>
      <c r="D55" s="67">
        <v>0.14699999999999999</v>
      </c>
      <c r="E55" s="210"/>
      <c r="F55" s="211"/>
      <c r="G55" s="211"/>
      <c r="H55" s="211"/>
      <c r="I55" s="211"/>
      <c r="J55" s="211"/>
      <c r="K55" s="212"/>
    </row>
    <row r="56" spans="1:11" x14ac:dyDescent="0.25">
      <c r="A56" s="67" t="s">
        <v>161</v>
      </c>
      <c r="B56" s="67" t="s">
        <v>174</v>
      </c>
      <c r="C56" s="67" t="s">
        <v>5</v>
      </c>
      <c r="D56" s="67">
        <v>9.8070000000000004E-2</v>
      </c>
      <c r="E56" s="213"/>
      <c r="F56" s="214"/>
      <c r="G56" s="214"/>
      <c r="H56" s="214"/>
      <c r="I56" s="214"/>
      <c r="J56" s="214"/>
      <c r="K56" s="215"/>
    </row>
    <row r="57" spans="1:11" x14ac:dyDescent="0.25">
      <c r="A57" s="81"/>
      <c r="B57" s="81"/>
      <c r="C57" s="81"/>
      <c r="D57" s="81"/>
    </row>
  </sheetData>
  <mergeCells count="3">
    <mergeCell ref="E2:K16"/>
    <mergeCell ref="E17:K37"/>
    <mergeCell ref="E38:K56"/>
  </mergeCells>
  <pageMargins left="0.7" right="0.7" top="0.75" bottom="0.75" header="0.3" footer="0.3"/>
  <pageSetup paperSize="9" orientation="portrait" horizontalDpi="4294967293" verticalDpi="0"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DH46"/>
  <sheetViews>
    <sheetView topLeftCell="E4" zoomScaleNormal="100" workbookViewId="0">
      <selection activeCell="K2" sqref="K2:CW2"/>
    </sheetView>
  </sheetViews>
  <sheetFormatPr defaultRowHeight="15" x14ac:dyDescent="0.25"/>
  <cols>
    <col min="11" max="100" width="3.7109375" customWidth="1"/>
    <col min="101" max="101" width="4.5703125" customWidth="1"/>
  </cols>
  <sheetData>
    <row r="1" spans="1:112" x14ac:dyDescent="0.25">
      <c r="A1" s="18" t="s">
        <v>22</v>
      </c>
      <c r="B1" s="19" t="s">
        <v>11</v>
      </c>
      <c r="C1" s="19" t="s">
        <v>32</v>
      </c>
      <c r="F1" s="19" t="s">
        <v>22</v>
      </c>
      <c r="G1" s="19" t="s">
        <v>44</v>
      </c>
      <c r="J1" s="27"/>
      <c r="K1" s="26"/>
      <c r="L1" s="26"/>
      <c r="M1" s="26"/>
      <c r="N1" s="26"/>
      <c r="O1" s="26"/>
      <c r="P1" s="26"/>
      <c r="Q1" s="26"/>
      <c r="R1" s="26"/>
      <c r="S1" s="26"/>
      <c r="T1" s="26"/>
      <c r="U1" s="26"/>
      <c r="V1" s="26"/>
      <c r="W1" s="26"/>
      <c r="X1" s="26"/>
      <c r="Y1" s="26"/>
      <c r="Z1" s="26"/>
      <c r="AA1" s="26"/>
      <c r="AB1" s="26"/>
      <c r="AC1" s="26"/>
      <c r="AD1" s="26"/>
    </row>
    <row r="2" spans="1:112" x14ac:dyDescent="0.25">
      <c r="A2" s="20" t="s">
        <v>12</v>
      </c>
      <c r="B2" s="21" t="s">
        <v>20</v>
      </c>
      <c r="C2" t="s">
        <v>5</v>
      </c>
      <c r="D2" s="24"/>
      <c r="F2" s="232" t="s">
        <v>12</v>
      </c>
      <c r="G2" s="24" t="s">
        <v>49</v>
      </c>
      <c r="J2" s="28"/>
      <c r="K2" s="32">
        <v>10</v>
      </c>
      <c r="L2" s="32">
        <v>11</v>
      </c>
      <c r="M2" s="32">
        <v>12</v>
      </c>
      <c r="N2" s="32">
        <v>13</v>
      </c>
      <c r="O2" s="32">
        <v>14</v>
      </c>
      <c r="P2" s="32">
        <v>15</v>
      </c>
      <c r="Q2" s="32">
        <v>16</v>
      </c>
      <c r="R2" s="32">
        <v>17</v>
      </c>
      <c r="S2" s="32">
        <v>18</v>
      </c>
      <c r="T2" s="32">
        <v>19</v>
      </c>
      <c r="U2" s="32">
        <v>20</v>
      </c>
      <c r="V2" s="32">
        <v>21</v>
      </c>
      <c r="W2" s="32">
        <v>22</v>
      </c>
      <c r="X2" s="32">
        <v>23</v>
      </c>
      <c r="Y2" s="32">
        <v>24</v>
      </c>
      <c r="Z2" s="32">
        <v>25</v>
      </c>
      <c r="AA2" s="32">
        <v>26</v>
      </c>
      <c r="AB2" s="32">
        <v>27</v>
      </c>
      <c r="AC2" s="32">
        <v>28</v>
      </c>
      <c r="AD2" s="32">
        <v>29</v>
      </c>
      <c r="AE2" s="32">
        <v>30</v>
      </c>
      <c r="AF2" s="32">
        <v>31</v>
      </c>
      <c r="AG2" s="32">
        <v>32</v>
      </c>
      <c r="AH2" s="32">
        <v>33</v>
      </c>
      <c r="AI2" s="32">
        <v>34</v>
      </c>
      <c r="AJ2" s="32">
        <v>35</v>
      </c>
      <c r="AK2" s="32">
        <v>36</v>
      </c>
      <c r="AL2" s="32">
        <v>37</v>
      </c>
      <c r="AM2" s="32">
        <v>38</v>
      </c>
      <c r="AN2" s="32">
        <v>39</v>
      </c>
      <c r="AO2" s="32">
        <v>40</v>
      </c>
      <c r="AP2" s="32">
        <v>41</v>
      </c>
      <c r="AQ2" s="32">
        <v>42</v>
      </c>
      <c r="AR2" s="32">
        <v>43</v>
      </c>
      <c r="AS2" s="32">
        <v>44</v>
      </c>
      <c r="AT2" s="32">
        <v>45</v>
      </c>
      <c r="AU2" s="32">
        <v>46</v>
      </c>
      <c r="AV2" s="32">
        <v>47</v>
      </c>
      <c r="AW2" s="32">
        <v>48</v>
      </c>
      <c r="AX2" s="32">
        <v>49</v>
      </c>
      <c r="AY2" s="32">
        <v>50</v>
      </c>
      <c r="AZ2" s="32">
        <v>51</v>
      </c>
      <c r="BA2" s="32">
        <v>52</v>
      </c>
      <c r="BB2" s="32">
        <v>53</v>
      </c>
      <c r="BC2" s="32">
        <v>54</v>
      </c>
      <c r="BD2" s="32">
        <v>55</v>
      </c>
      <c r="BE2" s="32">
        <v>56</v>
      </c>
      <c r="BF2" s="32">
        <v>57</v>
      </c>
      <c r="BG2" s="32">
        <v>58</v>
      </c>
      <c r="BH2" s="32">
        <v>59</v>
      </c>
      <c r="BI2" s="32">
        <v>60</v>
      </c>
      <c r="BJ2" s="32">
        <v>61</v>
      </c>
      <c r="BK2" s="32">
        <v>62</v>
      </c>
      <c r="BL2" s="32">
        <v>63</v>
      </c>
      <c r="BM2" s="32">
        <v>64</v>
      </c>
      <c r="BN2" s="32">
        <v>65</v>
      </c>
      <c r="BO2" s="32">
        <v>66</v>
      </c>
      <c r="BP2" s="32">
        <v>67</v>
      </c>
      <c r="BQ2" s="32">
        <v>68</v>
      </c>
      <c r="BR2" s="32">
        <v>69</v>
      </c>
      <c r="BS2" s="32">
        <v>70</v>
      </c>
      <c r="BT2" s="32">
        <v>71</v>
      </c>
      <c r="BU2" s="32">
        <v>72</v>
      </c>
      <c r="BV2" s="32">
        <v>73</v>
      </c>
      <c r="BW2" s="32">
        <v>74</v>
      </c>
      <c r="BX2" s="32">
        <v>75</v>
      </c>
      <c r="BY2" s="32">
        <v>76</v>
      </c>
      <c r="BZ2" s="32">
        <v>77</v>
      </c>
      <c r="CA2" s="32">
        <v>78</v>
      </c>
      <c r="CB2" s="32">
        <v>79</v>
      </c>
      <c r="CC2" s="32">
        <v>80</v>
      </c>
      <c r="CD2" s="32">
        <v>81</v>
      </c>
      <c r="CE2" s="32">
        <v>82</v>
      </c>
      <c r="CF2" s="32">
        <v>83</v>
      </c>
      <c r="CG2" s="32">
        <v>84</v>
      </c>
      <c r="CH2" s="32">
        <v>85</v>
      </c>
      <c r="CI2" s="32">
        <v>86</v>
      </c>
      <c r="CJ2" s="32">
        <v>87</v>
      </c>
      <c r="CK2" s="32">
        <v>88</v>
      </c>
      <c r="CL2" s="32">
        <v>89</v>
      </c>
      <c r="CM2" s="32">
        <v>90</v>
      </c>
      <c r="CN2" s="32">
        <v>91</v>
      </c>
      <c r="CO2" s="32">
        <v>92</v>
      </c>
      <c r="CP2" s="32">
        <v>93</v>
      </c>
      <c r="CQ2" s="32">
        <v>94</v>
      </c>
      <c r="CR2" s="32">
        <v>95</v>
      </c>
      <c r="CS2" s="32">
        <v>96</v>
      </c>
      <c r="CT2" s="32">
        <v>97</v>
      </c>
      <c r="CU2" s="32">
        <v>98</v>
      </c>
      <c r="CV2" s="32">
        <v>99</v>
      </c>
      <c r="CW2" s="32">
        <v>100</v>
      </c>
    </row>
    <row r="3" spans="1:112" x14ac:dyDescent="0.25">
      <c r="A3" s="22" t="s">
        <v>23</v>
      </c>
      <c r="B3" s="23" t="s">
        <v>24</v>
      </c>
      <c r="C3" s="24" t="s">
        <v>41</v>
      </c>
      <c r="D3" s="24"/>
      <c r="F3" s="228"/>
      <c r="G3" s="24" t="s">
        <v>50</v>
      </c>
      <c r="J3" s="31" t="s">
        <v>12</v>
      </c>
      <c r="K3" s="29" t="s">
        <v>77</v>
      </c>
      <c r="L3" s="29" t="s">
        <v>77</v>
      </c>
      <c r="M3" s="29" t="s">
        <v>77</v>
      </c>
      <c r="N3" s="29" t="s">
        <v>77</v>
      </c>
      <c r="O3" s="29" t="s">
        <v>77</v>
      </c>
      <c r="P3" s="29" t="s">
        <v>77</v>
      </c>
      <c r="Q3" s="29" t="s">
        <v>77</v>
      </c>
      <c r="R3" s="29" t="s">
        <v>77</v>
      </c>
      <c r="S3" s="29" t="s">
        <v>77</v>
      </c>
      <c r="T3" s="29" t="s">
        <v>77</v>
      </c>
      <c r="U3" s="30" t="s">
        <v>45</v>
      </c>
      <c r="V3" s="30" t="s">
        <v>45</v>
      </c>
      <c r="W3" s="30" t="s">
        <v>45</v>
      </c>
      <c r="X3" s="30" t="s">
        <v>45</v>
      </c>
      <c r="Y3" s="30" t="s">
        <v>45</v>
      </c>
      <c r="Z3" s="30" t="s">
        <v>45</v>
      </c>
      <c r="AA3" s="30" t="s">
        <v>45</v>
      </c>
      <c r="AB3" s="30" t="s">
        <v>45</v>
      </c>
      <c r="AC3" s="30" t="s">
        <v>45</v>
      </c>
      <c r="AD3" s="30" t="s">
        <v>45</v>
      </c>
      <c r="AE3" s="30" t="s">
        <v>45</v>
      </c>
      <c r="AF3" s="30" t="s">
        <v>45</v>
      </c>
      <c r="AG3" s="30" t="s">
        <v>45</v>
      </c>
      <c r="AH3" s="30" t="s">
        <v>45</v>
      </c>
      <c r="AI3" s="30" t="s">
        <v>45</v>
      </c>
      <c r="AJ3" s="30" t="s">
        <v>45</v>
      </c>
      <c r="AK3" s="30" t="s">
        <v>45</v>
      </c>
      <c r="AL3" s="30" t="s">
        <v>45</v>
      </c>
      <c r="AM3" s="30" t="s">
        <v>45</v>
      </c>
      <c r="AN3" s="30" t="s">
        <v>45</v>
      </c>
      <c r="AO3" s="30" t="s">
        <v>45</v>
      </c>
      <c r="AP3" s="30" t="s">
        <v>45</v>
      </c>
      <c r="AQ3" s="30" t="s">
        <v>45</v>
      </c>
      <c r="AR3" s="30" t="s">
        <v>45</v>
      </c>
      <c r="AS3" s="30" t="s">
        <v>45</v>
      </c>
      <c r="AT3" s="30" t="s">
        <v>45</v>
      </c>
      <c r="AU3" s="30" t="s">
        <v>45</v>
      </c>
      <c r="AV3" s="30" t="s">
        <v>45</v>
      </c>
      <c r="AW3" s="30" t="s">
        <v>45</v>
      </c>
      <c r="AX3" s="30" t="s">
        <v>45</v>
      </c>
      <c r="AY3" s="30" t="s">
        <v>45</v>
      </c>
      <c r="AZ3" s="30" t="s">
        <v>45</v>
      </c>
      <c r="BA3" s="30" t="s">
        <v>45</v>
      </c>
      <c r="BB3" s="30" t="s">
        <v>45</v>
      </c>
      <c r="BC3" s="30" t="s">
        <v>45</v>
      </c>
      <c r="BD3" s="30" t="s">
        <v>45</v>
      </c>
      <c r="BE3" s="30" t="s">
        <v>45</v>
      </c>
      <c r="BF3" s="30" t="s">
        <v>45</v>
      </c>
      <c r="BG3" s="30" t="s">
        <v>45</v>
      </c>
      <c r="BH3" s="30" t="s">
        <v>45</v>
      </c>
      <c r="BI3" s="30" t="s">
        <v>45</v>
      </c>
      <c r="BJ3" s="30" t="s">
        <v>45</v>
      </c>
      <c r="BK3" s="30" t="s">
        <v>45</v>
      </c>
      <c r="BL3" s="30" t="s">
        <v>45</v>
      </c>
      <c r="BM3" s="30" t="s">
        <v>45</v>
      </c>
      <c r="BN3" s="30" t="s">
        <v>45</v>
      </c>
      <c r="BO3" s="30" t="s">
        <v>45</v>
      </c>
      <c r="BP3" s="30" t="s">
        <v>45</v>
      </c>
      <c r="BQ3" s="30" t="s">
        <v>45</v>
      </c>
      <c r="BR3" s="30" t="s">
        <v>45</v>
      </c>
      <c r="BS3" s="30" t="s">
        <v>45</v>
      </c>
      <c r="BT3" s="30" t="s">
        <v>45</v>
      </c>
      <c r="BU3" s="30" t="s">
        <v>45</v>
      </c>
      <c r="BV3" s="30" t="s">
        <v>45</v>
      </c>
      <c r="BW3" s="30" t="s">
        <v>45</v>
      </c>
      <c r="BX3" s="30" t="s">
        <v>45</v>
      </c>
      <c r="BY3" s="29" t="s">
        <v>46</v>
      </c>
      <c r="BZ3" s="29" t="s">
        <v>46</v>
      </c>
      <c r="CA3" s="29" t="s">
        <v>46</v>
      </c>
      <c r="CB3" s="29" t="s">
        <v>46</v>
      </c>
      <c r="CC3" s="29" t="s">
        <v>46</v>
      </c>
      <c r="CD3" s="29" t="s">
        <v>46</v>
      </c>
      <c r="CE3" s="29" t="s">
        <v>46</v>
      </c>
      <c r="CF3" s="29" t="s">
        <v>46</v>
      </c>
      <c r="CG3" s="29" t="s">
        <v>46</v>
      </c>
      <c r="CH3" s="29" t="s">
        <v>46</v>
      </c>
      <c r="CI3" s="29" t="s">
        <v>46</v>
      </c>
      <c r="CJ3" s="29" t="s">
        <v>46</v>
      </c>
      <c r="CK3" s="29" t="s">
        <v>46</v>
      </c>
      <c r="CL3" s="29" t="s">
        <v>46</v>
      </c>
      <c r="CM3" s="29" t="s">
        <v>46</v>
      </c>
      <c r="CN3" s="29" t="s">
        <v>46</v>
      </c>
      <c r="CO3" s="29" t="s">
        <v>46</v>
      </c>
      <c r="CP3" s="29" t="s">
        <v>46</v>
      </c>
      <c r="CQ3" s="29" t="s">
        <v>46</v>
      </c>
      <c r="CR3" s="29" t="s">
        <v>46</v>
      </c>
      <c r="CS3" s="29" t="s">
        <v>77</v>
      </c>
      <c r="CT3" s="29" t="s">
        <v>77</v>
      </c>
      <c r="CU3" s="29" t="s">
        <v>77</v>
      </c>
      <c r="CV3" s="29" t="s">
        <v>77</v>
      </c>
      <c r="CW3" s="29" t="s">
        <v>77</v>
      </c>
    </row>
    <row r="4" spans="1:112" x14ac:dyDescent="0.25">
      <c r="A4" s="20" t="s">
        <v>13</v>
      </c>
      <c r="B4" s="21" t="s">
        <v>21</v>
      </c>
      <c r="C4" s="24" t="s">
        <v>5</v>
      </c>
      <c r="D4" s="24"/>
      <c r="F4" s="228" t="s">
        <v>23</v>
      </c>
      <c r="G4" s="24" t="s">
        <v>51</v>
      </c>
      <c r="J4" s="31" t="s">
        <v>23</v>
      </c>
      <c r="K4" s="29" t="s">
        <v>47</v>
      </c>
      <c r="L4" s="29" t="s">
        <v>47</v>
      </c>
      <c r="M4" s="29" t="s">
        <v>47</v>
      </c>
      <c r="N4" s="29" t="s">
        <v>47</v>
      </c>
      <c r="O4" s="29" t="s">
        <v>47</v>
      </c>
      <c r="P4" s="29" t="s">
        <v>47</v>
      </c>
      <c r="Q4" s="29" t="s">
        <v>47</v>
      </c>
      <c r="R4" s="29" t="s">
        <v>47</v>
      </c>
      <c r="S4" s="29" t="s">
        <v>47</v>
      </c>
      <c r="T4" s="29" t="s">
        <v>47</v>
      </c>
      <c r="U4" s="29" t="s">
        <v>47</v>
      </c>
      <c r="V4" s="29" t="s">
        <v>47</v>
      </c>
      <c r="W4" s="29" t="s">
        <v>47</v>
      </c>
      <c r="X4" s="29" t="s">
        <v>47</v>
      </c>
      <c r="Y4" s="29" t="s">
        <v>47</v>
      </c>
      <c r="Z4" s="29" t="s">
        <v>47</v>
      </c>
      <c r="AA4" s="29" t="s">
        <v>47</v>
      </c>
      <c r="AB4" s="29" t="s">
        <v>47</v>
      </c>
      <c r="AC4" s="29" t="s">
        <v>47</v>
      </c>
      <c r="AD4" s="29" t="s">
        <v>47</v>
      </c>
      <c r="AE4" s="29" t="s">
        <v>47</v>
      </c>
      <c r="AF4" s="29" t="s">
        <v>47</v>
      </c>
      <c r="AG4" s="29" t="s">
        <v>47</v>
      </c>
      <c r="AH4" s="29" t="s">
        <v>47</v>
      </c>
      <c r="AI4" s="29" t="s">
        <v>47</v>
      </c>
      <c r="AJ4" s="29" t="s">
        <v>47</v>
      </c>
      <c r="AK4" s="29" t="s">
        <v>47</v>
      </c>
      <c r="AL4" s="29" t="s">
        <v>47</v>
      </c>
      <c r="AM4" s="29" t="s">
        <v>47</v>
      </c>
      <c r="AN4" s="29" t="s">
        <v>47</v>
      </c>
      <c r="AO4" s="29" t="s">
        <v>47</v>
      </c>
      <c r="AP4" s="29" t="s">
        <v>47</v>
      </c>
      <c r="AQ4" s="29" t="s">
        <v>47</v>
      </c>
      <c r="AR4" s="29" t="s">
        <v>47</v>
      </c>
      <c r="AS4" s="29" t="s">
        <v>47</v>
      </c>
      <c r="AT4" s="29" t="s">
        <v>47</v>
      </c>
      <c r="AU4" s="29" t="s">
        <v>48</v>
      </c>
      <c r="AV4" s="29" t="s">
        <v>48</v>
      </c>
      <c r="AW4" s="29" t="s">
        <v>48</v>
      </c>
      <c r="AX4" s="29" t="s">
        <v>48</v>
      </c>
      <c r="AY4" s="29" t="s">
        <v>48</v>
      </c>
      <c r="AZ4" s="29" t="s">
        <v>48</v>
      </c>
      <c r="BA4" s="29" t="s">
        <v>48</v>
      </c>
      <c r="BB4" s="29" t="s">
        <v>48</v>
      </c>
      <c r="BC4" s="29" t="s">
        <v>48</v>
      </c>
      <c r="BD4" s="29" t="s">
        <v>48</v>
      </c>
      <c r="BE4" s="29" t="s">
        <v>48</v>
      </c>
      <c r="BF4" s="29" t="s">
        <v>48</v>
      </c>
      <c r="BG4" s="29" t="s">
        <v>48</v>
      </c>
      <c r="BH4" s="29" t="s">
        <v>48</v>
      </c>
      <c r="BI4" s="29" t="s">
        <v>48</v>
      </c>
      <c r="BJ4" s="29" t="s">
        <v>48</v>
      </c>
      <c r="BK4" s="29" t="s">
        <v>48</v>
      </c>
      <c r="BL4" s="29" t="s">
        <v>48</v>
      </c>
      <c r="BM4" s="29" t="s">
        <v>48</v>
      </c>
      <c r="BN4" s="29" t="s">
        <v>48</v>
      </c>
      <c r="BO4" s="29" t="s">
        <v>48</v>
      </c>
      <c r="BP4" s="29" t="s">
        <v>48</v>
      </c>
      <c r="BQ4" s="29" t="s">
        <v>48</v>
      </c>
      <c r="BR4" s="29" t="s">
        <v>48</v>
      </c>
      <c r="BS4" s="29" t="s">
        <v>48</v>
      </c>
      <c r="BT4" s="29" t="s">
        <v>48</v>
      </c>
      <c r="BU4" s="29" t="s">
        <v>48</v>
      </c>
      <c r="BV4" s="29" t="s">
        <v>48</v>
      </c>
      <c r="BW4" s="29" t="s">
        <v>48</v>
      </c>
      <c r="BX4" s="29" t="s">
        <v>48</v>
      </c>
      <c r="BY4" s="29" t="s">
        <v>48</v>
      </c>
      <c r="BZ4" s="29" t="s">
        <v>48</v>
      </c>
      <c r="CA4" s="29" t="s">
        <v>48</v>
      </c>
      <c r="CB4" s="29" t="s">
        <v>48</v>
      </c>
      <c r="CC4" s="29" t="s">
        <v>48</v>
      </c>
      <c r="CD4" s="29" t="s">
        <v>45</v>
      </c>
      <c r="CE4" s="29" t="s">
        <v>45</v>
      </c>
      <c r="CF4" s="29" t="s">
        <v>45</v>
      </c>
      <c r="CG4" s="29" t="s">
        <v>45</v>
      </c>
      <c r="CH4" s="29" t="s">
        <v>45</v>
      </c>
      <c r="CI4" s="29" t="s">
        <v>45</v>
      </c>
      <c r="CJ4" s="29" t="s">
        <v>45</v>
      </c>
      <c r="CK4" s="29" t="s">
        <v>45</v>
      </c>
      <c r="CL4" s="29" t="s">
        <v>45</v>
      </c>
      <c r="CM4" s="29" t="s">
        <v>45</v>
      </c>
      <c r="CN4" s="29" t="s">
        <v>45</v>
      </c>
      <c r="CO4" s="29" t="s">
        <v>45</v>
      </c>
      <c r="CP4" s="29" t="s">
        <v>45</v>
      </c>
      <c r="CQ4" s="29" t="s">
        <v>45</v>
      </c>
      <c r="CR4" s="29" t="s">
        <v>45</v>
      </c>
      <c r="CS4" s="29" t="s">
        <v>45</v>
      </c>
      <c r="CT4" s="29" t="s">
        <v>45</v>
      </c>
      <c r="CU4" s="29" t="s">
        <v>45</v>
      </c>
      <c r="CV4" s="29" t="s">
        <v>45</v>
      </c>
      <c r="CW4" s="29" t="s">
        <v>45</v>
      </c>
    </row>
    <row r="5" spans="1:112" x14ac:dyDescent="0.25">
      <c r="A5" s="22" t="s">
        <v>25</v>
      </c>
      <c r="B5" s="23" t="s">
        <v>24</v>
      </c>
      <c r="C5" s="24" t="s">
        <v>5</v>
      </c>
      <c r="D5" s="24"/>
      <c r="F5" s="228"/>
      <c r="G5" s="24" t="s">
        <v>52</v>
      </c>
      <c r="J5" s="31" t="s">
        <v>13</v>
      </c>
      <c r="K5" s="29" t="s">
        <v>46</v>
      </c>
      <c r="L5" s="29" t="s">
        <v>46</v>
      </c>
      <c r="M5" s="29" t="s">
        <v>46</v>
      </c>
      <c r="N5" s="29" t="s">
        <v>46</v>
      </c>
      <c r="O5" s="29" t="s">
        <v>46</v>
      </c>
      <c r="P5" s="29" t="s">
        <v>46</v>
      </c>
      <c r="Q5" s="29" t="s">
        <v>46</v>
      </c>
      <c r="R5" s="29" t="s">
        <v>46</v>
      </c>
      <c r="S5" s="29" t="s">
        <v>46</v>
      </c>
      <c r="T5" s="29" t="s">
        <v>46</v>
      </c>
      <c r="U5" s="29" t="s">
        <v>46</v>
      </c>
      <c r="V5" s="29" t="s">
        <v>46</v>
      </c>
      <c r="W5" s="29" t="s">
        <v>46</v>
      </c>
      <c r="X5" s="29" t="s">
        <v>46</v>
      </c>
      <c r="Y5" s="29" t="s">
        <v>46</v>
      </c>
      <c r="Z5" s="29" t="s">
        <v>46</v>
      </c>
      <c r="AA5" s="29" t="s">
        <v>46</v>
      </c>
      <c r="AB5" s="29" t="s">
        <v>46</v>
      </c>
      <c r="AC5" s="29" t="s">
        <v>46</v>
      </c>
      <c r="AD5" s="29" t="s">
        <v>46</v>
      </c>
      <c r="AE5" s="29" t="s">
        <v>46</v>
      </c>
      <c r="AF5" s="29" t="s">
        <v>46</v>
      </c>
      <c r="AG5" s="29" t="s">
        <v>46</v>
      </c>
      <c r="AH5" s="29" t="s">
        <v>46</v>
      </c>
      <c r="AI5" s="29" t="s">
        <v>46</v>
      </c>
      <c r="AJ5" s="29" t="s">
        <v>46</v>
      </c>
      <c r="AK5" s="29" t="s">
        <v>46</v>
      </c>
      <c r="AL5" s="29" t="s">
        <v>46</v>
      </c>
      <c r="AM5" s="29" t="s">
        <v>46</v>
      </c>
      <c r="AN5" s="29" t="s">
        <v>46</v>
      </c>
      <c r="AO5" s="29" t="s">
        <v>46</v>
      </c>
      <c r="AP5" s="29" t="s">
        <v>46</v>
      </c>
      <c r="AQ5" s="29" t="s">
        <v>46</v>
      </c>
      <c r="AR5" s="29" t="s">
        <v>46</v>
      </c>
      <c r="AS5" s="29" t="s">
        <v>46</v>
      </c>
      <c r="AT5" s="29" t="s">
        <v>46</v>
      </c>
      <c r="AU5" s="29" t="s">
        <v>46</v>
      </c>
      <c r="AV5" s="29" t="s">
        <v>46</v>
      </c>
      <c r="AW5" s="29" t="s">
        <v>46</v>
      </c>
      <c r="AX5" s="29" t="s">
        <v>46</v>
      </c>
      <c r="AY5" s="29" t="s">
        <v>46</v>
      </c>
      <c r="AZ5" s="29" t="s">
        <v>46</v>
      </c>
      <c r="BA5" s="29" t="s">
        <v>46</v>
      </c>
      <c r="BB5" s="29" t="s">
        <v>46</v>
      </c>
      <c r="BC5" s="29" t="s">
        <v>46</v>
      </c>
      <c r="BD5" s="29" t="s">
        <v>46</v>
      </c>
      <c r="BE5" s="29" t="s">
        <v>46</v>
      </c>
      <c r="BF5" s="29" t="s">
        <v>46</v>
      </c>
      <c r="BG5" s="29" t="s">
        <v>46</v>
      </c>
      <c r="BH5" s="29" t="s">
        <v>46</v>
      </c>
      <c r="BI5" s="29" t="s">
        <v>46</v>
      </c>
      <c r="BJ5" s="29" t="s">
        <v>46</v>
      </c>
      <c r="BK5" s="29" t="s">
        <v>46</v>
      </c>
      <c r="BL5" s="29" t="s">
        <v>46</v>
      </c>
      <c r="BM5" s="29" t="s">
        <v>46</v>
      </c>
      <c r="BN5" s="29" t="s">
        <v>46</v>
      </c>
      <c r="BO5" s="29" t="s">
        <v>46</v>
      </c>
      <c r="BP5" s="29" t="s">
        <v>46</v>
      </c>
      <c r="BQ5" s="29" t="s">
        <v>46</v>
      </c>
      <c r="BR5" s="29" t="s">
        <v>46</v>
      </c>
      <c r="BS5" s="29" t="s">
        <v>46</v>
      </c>
      <c r="BT5" s="29" t="s">
        <v>77</v>
      </c>
      <c r="BU5" s="29" t="s">
        <v>77</v>
      </c>
      <c r="BV5" s="29" t="s">
        <v>77</v>
      </c>
      <c r="BW5" s="29" t="s">
        <v>77</v>
      </c>
      <c r="BX5" s="29" t="s">
        <v>77</v>
      </c>
      <c r="BY5" s="29" t="s">
        <v>77</v>
      </c>
      <c r="BZ5" s="29" t="s">
        <v>77</v>
      </c>
      <c r="CA5" s="29" t="s">
        <v>77</v>
      </c>
      <c r="CB5" s="29" t="s">
        <v>77</v>
      </c>
      <c r="CC5" s="29" t="s">
        <v>77</v>
      </c>
      <c r="CD5" s="29" t="s">
        <v>77</v>
      </c>
      <c r="CE5" s="29" t="s">
        <v>77</v>
      </c>
      <c r="CF5" s="29" t="s">
        <v>77</v>
      </c>
      <c r="CG5" s="29" t="s">
        <v>77</v>
      </c>
      <c r="CH5" s="29" t="s">
        <v>77</v>
      </c>
      <c r="CI5" s="29" t="s">
        <v>77</v>
      </c>
      <c r="CJ5" s="29" t="s">
        <v>77</v>
      </c>
      <c r="CK5" s="29" t="s">
        <v>77</v>
      </c>
      <c r="CL5" s="29" t="s">
        <v>77</v>
      </c>
      <c r="CM5" s="29" t="s">
        <v>77</v>
      </c>
      <c r="CN5" s="29" t="s">
        <v>77</v>
      </c>
      <c r="CO5" s="29" t="s">
        <v>77</v>
      </c>
      <c r="CP5" s="29" t="s">
        <v>77</v>
      </c>
      <c r="CQ5" s="29" t="s">
        <v>77</v>
      </c>
      <c r="CR5" s="29" t="s">
        <v>77</v>
      </c>
      <c r="CS5" s="29" t="s">
        <v>77</v>
      </c>
      <c r="CT5" s="29" t="s">
        <v>77</v>
      </c>
      <c r="CU5" s="29" t="s">
        <v>77</v>
      </c>
      <c r="CV5" s="29" t="s">
        <v>77</v>
      </c>
      <c r="CW5" s="29" t="s">
        <v>77</v>
      </c>
    </row>
    <row r="6" spans="1:112" x14ac:dyDescent="0.25">
      <c r="A6" s="24" t="s">
        <v>33</v>
      </c>
      <c r="B6" s="24" t="s">
        <v>24</v>
      </c>
      <c r="C6" s="24" t="s">
        <v>42</v>
      </c>
      <c r="D6" s="24"/>
      <c r="F6" s="228"/>
      <c r="G6" s="24" t="s">
        <v>53</v>
      </c>
      <c r="J6" s="31" t="s">
        <v>25</v>
      </c>
      <c r="K6" s="29" t="s">
        <v>77</v>
      </c>
      <c r="L6" s="29" t="s">
        <v>77</v>
      </c>
      <c r="M6" s="29" t="s">
        <v>77</v>
      </c>
      <c r="N6" s="29" t="s">
        <v>77</v>
      </c>
      <c r="O6" s="29" t="s">
        <v>77</v>
      </c>
      <c r="P6" s="29" t="s">
        <v>77</v>
      </c>
      <c r="Q6" s="29" t="s">
        <v>77</v>
      </c>
      <c r="R6" s="29" t="s">
        <v>77</v>
      </c>
      <c r="S6" s="29" t="s">
        <v>77</v>
      </c>
      <c r="T6" s="29" t="s">
        <v>77</v>
      </c>
      <c r="U6" s="29" t="s">
        <v>77</v>
      </c>
      <c r="V6" s="29" t="s">
        <v>77</v>
      </c>
      <c r="W6" s="29" t="s">
        <v>77</v>
      </c>
      <c r="X6" s="29" t="s">
        <v>77</v>
      </c>
      <c r="Y6" s="29" t="s">
        <v>77</v>
      </c>
      <c r="Z6" s="29" t="s">
        <v>77</v>
      </c>
      <c r="AA6" s="29" t="s">
        <v>77</v>
      </c>
      <c r="AB6" s="29" t="s">
        <v>77</v>
      </c>
      <c r="AC6" s="29" t="s">
        <v>77</v>
      </c>
      <c r="AD6" s="29" t="s">
        <v>77</v>
      </c>
      <c r="AE6" s="29" t="s">
        <v>77</v>
      </c>
      <c r="AF6" s="29" t="s">
        <v>77</v>
      </c>
      <c r="AG6" s="29" t="s">
        <v>77</v>
      </c>
      <c r="AH6" s="29" t="s">
        <v>77</v>
      </c>
      <c r="AI6" s="29" t="s">
        <v>77</v>
      </c>
      <c r="AJ6" s="29" t="s">
        <v>77</v>
      </c>
      <c r="AK6" s="29" t="s">
        <v>77</v>
      </c>
      <c r="AL6" s="29" t="s">
        <v>77</v>
      </c>
      <c r="AM6" s="29" t="s">
        <v>77</v>
      </c>
      <c r="AN6" s="29" t="s">
        <v>77</v>
      </c>
      <c r="AO6" s="29" t="s">
        <v>45</v>
      </c>
      <c r="AP6" s="29" t="s">
        <v>45</v>
      </c>
      <c r="AQ6" s="29" t="s">
        <v>45</v>
      </c>
      <c r="AR6" s="29" t="s">
        <v>45</v>
      </c>
      <c r="AS6" s="29" t="s">
        <v>45</v>
      </c>
      <c r="AT6" s="29" t="s">
        <v>45</v>
      </c>
      <c r="AU6" s="29" t="s">
        <v>45</v>
      </c>
      <c r="AV6" s="29" t="s">
        <v>45</v>
      </c>
      <c r="AW6" s="29" t="s">
        <v>45</v>
      </c>
      <c r="AX6" s="29" t="s">
        <v>45</v>
      </c>
      <c r="AY6" s="29" t="s">
        <v>45</v>
      </c>
      <c r="AZ6" s="29" t="s">
        <v>45</v>
      </c>
      <c r="BA6" s="29" t="s">
        <v>45</v>
      </c>
      <c r="BB6" s="29" t="s">
        <v>45</v>
      </c>
      <c r="BC6" s="29" t="s">
        <v>45</v>
      </c>
      <c r="BD6" s="29" t="s">
        <v>45</v>
      </c>
      <c r="BE6" s="29" t="s">
        <v>45</v>
      </c>
      <c r="BF6" s="29" t="s">
        <v>45</v>
      </c>
      <c r="BG6" s="29" t="s">
        <v>45</v>
      </c>
      <c r="BH6" s="29" t="s">
        <v>45</v>
      </c>
      <c r="BI6" s="29" t="s">
        <v>45</v>
      </c>
      <c r="BJ6" s="29" t="s">
        <v>45</v>
      </c>
      <c r="BK6" s="29" t="s">
        <v>45</v>
      </c>
      <c r="BL6" s="29" t="s">
        <v>45</v>
      </c>
      <c r="BM6" s="29" t="s">
        <v>45</v>
      </c>
      <c r="BN6" s="29" t="s">
        <v>45</v>
      </c>
      <c r="BO6" s="29" t="s">
        <v>45</v>
      </c>
      <c r="BP6" s="29" t="s">
        <v>45</v>
      </c>
      <c r="BQ6" s="29" t="s">
        <v>45</v>
      </c>
      <c r="BR6" s="29" t="s">
        <v>45</v>
      </c>
      <c r="BS6" s="29" t="s">
        <v>45</v>
      </c>
      <c r="BT6" s="29" t="s">
        <v>46</v>
      </c>
      <c r="BU6" s="29" t="s">
        <v>46</v>
      </c>
      <c r="BV6" s="29" t="s">
        <v>46</v>
      </c>
      <c r="BW6" s="29" t="s">
        <v>46</v>
      </c>
      <c r="BX6" s="29" t="s">
        <v>46</v>
      </c>
      <c r="BY6" s="29" t="s">
        <v>46</v>
      </c>
      <c r="BZ6" s="29" t="s">
        <v>46</v>
      </c>
      <c r="CA6" s="29" t="s">
        <v>77</v>
      </c>
      <c r="CB6" s="29" t="s">
        <v>77</v>
      </c>
      <c r="CC6" s="29" t="s">
        <v>77</v>
      </c>
      <c r="CD6" s="29" t="s">
        <v>77</v>
      </c>
      <c r="CE6" s="29" t="s">
        <v>77</v>
      </c>
      <c r="CF6" s="29" t="s">
        <v>77</v>
      </c>
      <c r="CG6" s="29" t="s">
        <v>77</v>
      </c>
      <c r="CH6" s="29" t="s">
        <v>77</v>
      </c>
      <c r="CI6" s="29" t="s">
        <v>77</v>
      </c>
      <c r="CJ6" s="29" t="s">
        <v>77</v>
      </c>
      <c r="CK6" s="29" t="s">
        <v>77</v>
      </c>
      <c r="CL6" s="29" t="s">
        <v>77</v>
      </c>
      <c r="CM6" s="29" t="s">
        <v>77</v>
      </c>
      <c r="CN6" s="29" t="s">
        <v>77</v>
      </c>
      <c r="CO6" s="29" t="s">
        <v>77</v>
      </c>
      <c r="CP6" s="29" t="s">
        <v>77</v>
      </c>
      <c r="CQ6" s="29" t="s">
        <v>77</v>
      </c>
      <c r="CR6" s="29" t="s">
        <v>77</v>
      </c>
      <c r="CS6" s="29" t="s">
        <v>77</v>
      </c>
      <c r="CT6" s="29" t="s">
        <v>77</v>
      </c>
      <c r="CU6" s="29" t="s">
        <v>77</v>
      </c>
      <c r="CV6" s="29" t="s">
        <v>77</v>
      </c>
      <c r="CW6" s="29" t="s">
        <v>77</v>
      </c>
    </row>
    <row r="7" spans="1:112" x14ac:dyDescent="0.25">
      <c r="A7" s="24" t="s">
        <v>34</v>
      </c>
      <c r="B7" s="24" t="s">
        <v>20</v>
      </c>
      <c r="C7" s="24" t="s">
        <v>41</v>
      </c>
      <c r="D7" s="24"/>
      <c r="F7" s="24" t="s">
        <v>13</v>
      </c>
      <c r="G7" s="24" t="s">
        <v>54</v>
      </c>
      <c r="J7" s="31" t="s">
        <v>33</v>
      </c>
      <c r="K7" s="29" t="s">
        <v>77</v>
      </c>
      <c r="L7" s="29" t="s">
        <v>77</v>
      </c>
      <c r="M7" s="29" t="s">
        <v>77</v>
      </c>
      <c r="N7" s="29" t="s">
        <v>77</v>
      </c>
      <c r="O7" s="29" t="s">
        <v>77</v>
      </c>
      <c r="P7" s="29" t="s">
        <v>77</v>
      </c>
      <c r="Q7" s="29" t="s">
        <v>77</v>
      </c>
      <c r="R7" s="29" t="s">
        <v>77</v>
      </c>
      <c r="S7" s="29" t="s">
        <v>77</v>
      </c>
      <c r="T7" s="29" t="s">
        <v>77</v>
      </c>
      <c r="U7" s="29" t="s">
        <v>77</v>
      </c>
      <c r="V7" s="29" t="s">
        <v>77</v>
      </c>
      <c r="W7" s="29" t="s">
        <v>77</v>
      </c>
      <c r="X7" s="29" t="s">
        <v>77</v>
      </c>
      <c r="Y7" s="29" t="s">
        <v>77</v>
      </c>
      <c r="Z7" s="29" t="s">
        <v>77</v>
      </c>
      <c r="AA7" s="29" t="s">
        <v>77</v>
      </c>
      <c r="AB7" s="29" t="s">
        <v>77</v>
      </c>
      <c r="AC7" s="29" t="s">
        <v>77</v>
      </c>
      <c r="AD7" s="29" t="s">
        <v>77</v>
      </c>
      <c r="AE7" s="29" t="s">
        <v>77</v>
      </c>
      <c r="AF7" s="29" t="s">
        <v>77</v>
      </c>
      <c r="AG7" s="29" t="s">
        <v>77</v>
      </c>
      <c r="AH7" s="29" t="s">
        <v>77</v>
      </c>
      <c r="AI7" s="29" t="s">
        <v>77</v>
      </c>
      <c r="AJ7" s="29" t="s">
        <v>77</v>
      </c>
      <c r="AK7" s="29" t="s">
        <v>77</v>
      </c>
      <c r="AL7" s="29" t="s">
        <v>77</v>
      </c>
      <c r="AM7" s="29" t="s">
        <v>77</v>
      </c>
      <c r="AN7" s="29" t="s">
        <v>77</v>
      </c>
      <c r="AO7" s="29" t="s">
        <v>77</v>
      </c>
      <c r="AP7" s="29" t="s">
        <v>77</v>
      </c>
      <c r="AQ7" s="29" t="s">
        <v>77</v>
      </c>
      <c r="AR7" s="29" t="s">
        <v>77</v>
      </c>
      <c r="AS7" s="29" t="s">
        <v>77</v>
      </c>
      <c r="AT7" s="29" t="s">
        <v>77</v>
      </c>
      <c r="AU7" s="29" t="s">
        <v>77</v>
      </c>
      <c r="AV7" s="29" t="s">
        <v>77</v>
      </c>
      <c r="AW7" s="29" t="s">
        <v>77</v>
      </c>
      <c r="AX7" s="29" t="s">
        <v>77</v>
      </c>
      <c r="AY7" s="29" t="s">
        <v>77</v>
      </c>
      <c r="AZ7" s="29" t="s">
        <v>77</v>
      </c>
      <c r="BA7" s="29" t="s">
        <v>77</v>
      </c>
      <c r="BB7" s="29" t="s">
        <v>77</v>
      </c>
      <c r="BC7" s="29" t="s">
        <v>77</v>
      </c>
      <c r="BD7" s="29" t="s">
        <v>77</v>
      </c>
      <c r="BE7" s="29" t="s">
        <v>77</v>
      </c>
      <c r="BF7" s="29" t="s">
        <v>77</v>
      </c>
      <c r="BG7" s="29" t="s">
        <v>77</v>
      </c>
      <c r="BH7" s="29" t="s">
        <v>77</v>
      </c>
      <c r="BI7" s="29" t="s">
        <v>77</v>
      </c>
      <c r="BJ7" s="29" t="s">
        <v>77</v>
      </c>
      <c r="BK7" s="29" t="s">
        <v>77</v>
      </c>
      <c r="BL7" s="29" t="s">
        <v>77</v>
      </c>
      <c r="BM7" s="29" t="s">
        <v>77</v>
      </c>
      <c r="BN7" s="29" t="s">
        <v>77</v>
      </c>
      <c r="BO7" s="29" t="s">
        <v>77</v>
      </c>
      <c r="BP7" s="29" t="s">
        <v>77</v>
      </c>
      <c r="BQ7" s="29" t="s">
        <v>77</v>
      </c>
      <c r="BR7" s="29" t="s">
        <v>77</v>
      </c>
      <c r="BS7" s="29" t="s">
        <v>73</v>
      </c>
      <c r="BT7" s="29" t="s">
        <v>73</v>
      </c>
      <c r="BU7" s="29" t="s">
        <v>73</v>
      </c>
      <c r="BV7" s="29" t="s">
        <v>73</v>
      </c>
      <c r="BW7" s="29" t="s">
        <v>73</v>
      </c>
      <c r="BX7" s="29" t="s">
        <v>73</v>
      </c>
      <c r="BY7" s="29" t="s">
        <v>73</v>
      </c>
      <c r="BZ7" s="29" t="s">
        <v>73</v>
      </c>
      <c r="CA7" s="29" t="s">
        <v>73</v>
      </c>
      <c r="CB7" s="29" t="s">
        <v>73</v>
      </c>
      <c r="CC7" s="29" t="s">
        <v>73</v>
      </c>
      <c r="CD7" s="29" t="s">
        <v>73</v>
      </c>
      <c r="CE7" s="29" t="s">
        <v>73</v>
      </c>
      <c r="CF7" s="29" t="s">
        <v>73</v>
      </c>
      <c r="CG7" s="29" t="s">
        <v>73</v>
      </c>
      <c r="CH7" s="29" t="s">
        <v>73</v>
      </c>
      <c r="CI7" s="29" t="s">
        <v>73</v>
      </c>
      <c r="CJ7" s="29" t="s">
        <v>73</v>
      </c>
      <c r="CK7" s="29" t="s">
        <v>73</v>
      </c>
      <c r="CL7" s="29" t="s">
        <v>73</v>
      </c>
      <c r="CM7" s="29" t="s">
        <v>73</v>
      </c>
      <c r="CN7" s="29" t="s">
        <v>45</v>
      </c>
      <c r="CO7" s="29" t="s">
        <v>45</v>
      </c>
      <c r="CP7" s="29" t="s">
        <v>45</v>
      </c>
      <c r="CQ7" s="29" t="s">
        <v>45</v>
      </c>
      <c r="CR7" s="29" t="s">
        <v>45</v>
      </c>
      <c r="CS7" s="29" t="s">
        <v>45</v>
      </c>
      <c r="CT7" s="29" t="s">
        <v>45</v>
      </c>
      <c r="CU7" s="29" t="s">
        <v>45</v>
      </c>
      <c r="CV7" s="29" t="s">
        <v>45</v>
      </c>
      <c r="CW7" s="29" t="s">
        <v>45</v>
      </c>
    </row>
    <row r="8" spans="1:112" x14ac:dyDescent="0.25">
      <c r="A8" s="24" t="s">
        <v>35</v>
      </c>
      <c r="B8" s="24" t="s">
        <v>21</v>
      </c>
      <c r="C8" s="24" t="s">
        <v>41</v>
      </c>
      <c r="D8" s="24"/>
      <c r="F8" s="228" t="s">
        <v>25</v>
      </c>
      <c r="G8" s="24" t="s">
        <v>55</v>
      </c>
      <c r="J8" s="31" t="s">
        <v>34</v>
      </c>
      <c r="K8" s="29" t="s">
        <v>77</v>
      </c>
      <c r="L8" s="29" t="s">
        <v>77</v>
      </c>
      <c r="M8" s="29" t="s">
        <v>77</v>
      </c>
      <c r="N8" s="29" t="s">
        <v>77</v>
      </c>
      <c r="O8" s="29" t="s">
        <v>77</v>
      </c>
      <c r="P8" s="29" t="s">
        <v>77</v>
      </c>
      <c r="Q8" s="29" t="s">
        <v>77</v>
      </c>
      <c r="R8" s="29" t="s">
        <v>77</v>
      </c>
      <c r="S8" s="29" t="s">
        <v>77</v>
      </c>
      <c r="T8" s="29" t="s">
        <v>77</v>
      </c>
      <c r="U8" s="29" t="s">
        <v>77</v>
      </c>
      <c r="V8" s="29" t="s">
        <v>77</v>
      </c>
      <c r="W8" s="29" t="s">
        <v>77</v>
      </c>
      <c r="X8" s="29" t="s">
        <v>77</v>
      </c>
      <c r="Y8" s="29" t="s">
        <v>77</v>
      </c>
      <c r="Z8" s="29" t="s">
        <v>77</v>
      </c>
      <c r="AA8" s="29" t="s">
        <v>77</v>
      </c>
      <c r="AB8" s="29" t="s">
        <v>77</v>
      </c>
      <c r="AC8" s="29" t="s">
        <v>77</v>
      </c>
      <c r="AD8" s="29" t="s">
        <v>77</v>
      </c>
      <c r="AE8" s="29" t="s">
        <v>77</v>
      </c>
      <c r="AF8" s="29" t="s">
        <v>77</v>
      </c>
      <c r="AG8" s="29" t="s">
        <v>77</v>
      </c>
      <c r="AH8" s="29" t="s">
        <v>77</v>
      </c>
      <c r="AI8" s="29" t="s">
        <v>77</v>
      </c>
      <c r="AJ8" s="29" t="s">
        <v>77</v>
      </c>
      <c r="AK8" s="29" t="s">
        <v>77</v>
      </c>
      <c r="AL8" s="29" t="s">
        <v>77</v>
      </c>
      <c r="AM8" s="29" t="s">
        <v>77</v>
      </c>
      <c r="AN8" s="29" t="s">
        <v>77</v>
      </c>
      <c r="AO8" s="29" t="s">
        <v>77</v>
      </c>
      <c r="AP8" s="29" t="s">
        <v>77</v>
      </c>
      <c r="AQ8" s="29" t="s">
        <v>77</v>
      </c>
      <c r="AR8" s="29" t="s">
        <v>77</v>
      </c>
      <c r="AS8" s="29" t="s">
        <v>77</v>
      </c>
      <c r="AT8" s="29" t="s">
        <v>77</v>
      </c>
      <c r="AU8" s="29" t="s">
        <v>77</v>
      </c>
      <c r="AV8" s="29" t="s">
        <v>77</v>
      </c>
      <c r="AW8" s="29" t="s">
        <v>77</v>
      </c>
      <c r="AX8" s="29" t="s">
        <v>77</v>
      </c>
      <c r="AY8" s="29" t="s">
        <v>77</v>
      </c>
      <c r="AZ8" s="29" t="s">
        <v>77</v>
      </c>
      <c r="BA8" s="29" t="s">
        <v>77</v>
      </c>
      <c r="BB8" s="29" t="s">
        <v>77</v>
      </c>
      <c r="BC8" s="29" t="s">
        <v>77</v>
      </c>
      <c r="BD8" s="29" t="s">
        <v>77</v>
      </c>
      <c r="BE8" s="29" t="s">
        <v>77</v>
      </c>
      <c r="BF8" s="29" t="s">
        <v>77</v>
      </c>
      <c r="BG8" s="29" t="s">
        <v>77</v>
      </c>
      <c r="BH8" s="29" t="s">
        <v>77</v>
      </c>
      <c r="BI8" s="29" t="s">
        <v>48</v>
      </c>
      <c r="BJ8" s="29" t="s">
        <v>48</v>
      </c>
      <c r="BK8" s="29" t="s">
        <v>48</v>
      </c>
      <c r="BL8" s="29" t="s">
        <v>48</v>
      </c>
      <c r="BM8" s="29" t="s">
        <v>48</v>
      </c>
      <c r="BN8" s="29" t="s">
        <v>48</v>
      </c>
      <c r="BO8" s="29" t="s">
        <v>48</v>
      </c>
      <c r="BP8" s="29" t="s">
        <v>48</v>
      </c>
      <c r="BQ8" s="29" t="s">
        <v>48</v>
      </c>
      <c r="BR8" s="29" t="s">
        <v>48</v>
      </c>
      <c r="BS8" s="29" t="s">
        <v>48</v>
      </c>
      <c r="BT8" s="29" t="s">
        <v>48</v>
      </c>
      <c r="BU8" s="29" t="s">
        <v>48</v>
      </c>
      <c r="BV8" s="29" t="s">
        <v>48</v>
      </c>
      <c r="BW8" s="29" t="s">
        <v>48</v>
      </c>
      <c r="BX8" s="29" t="s">
        <v>48</v>
      </c>
      <c r="BY8" s="29" t="s">
        <v>48</v>
      </c>
      <c r="BZ8" s="29" t="s">
        <v>48</v>
      </c>
      <c r="CA8" s="29" t="s">
        <v>48</v>
      </c>
      <c r="CB8" s="29" t="s">
        <v>48</v>
      </c>
      <c r="CC8" s="29" t="s">
        <v>48</v>
      </c>
      <c r="CD8" s="29" t="s">
        <v>48</v>
      </c>
      <c r="CE8" s="29" t="s">
        <v>48</v>
      </c>
      <c r="CF8" s="29" t="s">
        <v>48</v>
      </c>
      <c r="CG8" s="29" t="s">
        <v>48</v>
      </c>
      <c r="CH8" s="29" t="s">
        <v>48</v>
      </c>
      <c r="CI8" s="29" t="s">
        <v>48</v>
      </c>
      <c r="CJ8" s="29" t="s">
        <v>48</v>
      </c>
      <c r="CK8" s="29" t="s">
        <v>48</v>
      </c>
      <c r="CL8" s="29" t="s">
        <v>48</v>
      </c>
      <c r="CM8" s="29" t="s">
        <v>48</v>
      </c>
      <c r="CN8" s="29" t="s">
        <v>45</v>
      </c>
      <c r="CO8" s="29" t="s">
        <v>45</v>
      </c>
      <c r="CP8" s="29" t="s">
        <v>45</v>
      </c>
      <c r="CQ8" s="29" t="s">
        <v>45</v>
      </c>
      <c r="CR8" s="29" t="s">
        <v>45</v>
      </c>
      <c r="CS8" s="29" t="s">
        <v>45</v>
      </c>
      <c r="CT8" s="29" t="s">
        <v>45</v>
      </c>
      <c r="CU8" s="29" t="s">
        <v>45</v>
      </c>
      <c r="CV8" s="29" t="s">
        <v>45</v>
      </c>
      <c r="CW8" s="29" t="s">
        <v>45</v>
      </c>
    </row>
    <row r="9" spans="1:112" x14ac:dyDescent="0.25">
      <c r="A9" s="24" t="s">
        <v>36</v>
      </c>
      <c r="B9" s="24" t="s">
        <v>20</v>
      </c>
      <c r="C9" s="24" t="s">
        <v>42</v>
      </c>
      <c r="D9" s="24"/>
      <c r="F9" s="228"/>
      <c r="G9" s="24" t="s">
        <v>56</v>
      </c>
      <c r="J9" s="31" t="s">
        <v>35</v>
      </c>
      <c r="K9" s="29" t="s">
        <v>77</v>
      </c>
      <c r="L9" s="29" t="s">
        <v>77</v>
      </c>
      <c r="M9" s="29" t="s">
        <v>77</v>
      </c>
      <c r="N9" s="29" t="s">
        <v>77</v>
      </c>
      <c r="O9" s="29" t="s">
        <v>77</v>
      </c>
      <c r="P9" s="29" t="s">
        <v>77</v>
      </c>
      <c r="Q9" s="29" t="s">
        <v>77</v>
      </c>
      <c r="R9" s="29" t="s">
        <v>77</v>
      </c>
      <c r="S9" s="29" t="s">
        <v>77</v>
      </c>
      <c r="T9" s="29" t="s">
        <v>77</v>
      </c>
      <c r="U9" s="29" t="s">
        <v>77</v>
      </c>
      <c r="V9" s="29" t="s">
        <v>77</v>
      </c>
      <c r="W9" s="29" t="s">
        <v>77</v>
      </c>
      <c r="X9" s="29" t="s">
        <v>77</v>
      </c>
      <c r="Y9" s="29" t="s">
        <v>77</v>
      </c>
      <c r="Z9" s="29" t="s">
        <v>77</v>
      </c>
      <c r="AA9" s="29" t="s">
        <v>77</v>
      </c>
      <c r="AB9" s="29" t="s">
        <v>77</v>
      </c>
      <c r="AC9" s="29" t="s">
        <v>77</v>
      </c>
      <c r="AD9" s="29" t="s">
        <v>77</v>
      </c>
      <c r="AE9" s="29" t="s">
        <v>74</v>
      </c>
      <c r="AF9" s="29" t="s">
        <v>74</v>
      </c>
      <c r="AG9" s="29" t="s">
        <v>74</v>
      </c>
      <c r="AH9" s="29" t="s">
        <v>74</v>
      </c>
      <c r="AI9" s="29" t="s">
        <v>74</v>
      </c>
      <c r="AJ9" s="29" t="s">
        <v>74</v>
      </c>
      <c r="AK9" s="29" t="s">
        <v>74</v>
      </c>
      <c r="AL9" s="29" t="s">
        <v>74</v>
      </c>
      <c r="AM9" s="29" t="s">
        <v>74</v>
      </c>
      <c r="AN9" s="29" t="s">
        <v>74</v>
      </c>
      <c r="AO9" s="29" t="s">
        <v>74</v>
      </c>
      <c r="AP9" s="29" t="s">
        <v>74</v>
      </c>
      <c r="AQ9" s="29" t="s">
        <v>74</v>
      </c>
      <c r="AR9" s="29" t="s">
        <v>74</v>
      </c>
      <c r="AS9" s="29" t="s">
        <v>74</v>
      </c>
      <c r="AT9" s="29" t="s">
        <v>74</v>
      </c>
      <c r="AU9" s="29" t="s">
        <v>74</v>
      </c>
      <c r="AV9" s="29" t="s">
        <v>74</v>
      </c>
      <c r="AW9" s="29" t="s">
        <v>74</v>
      </c>
      <c r="AX9" s="29" t="s">
        <v>74</v>
      </c>
      <c r="AY9" s="29" t="s">
        <v>74</v>
      </c>
      <c r="AZ9" s="29" t="s">
        <v>75</v>
      </c>
      <c r="BA9" s="29" t="s">
        <v>75</v>
      </c>
      <c r="BB9" s="29" t="s">
        <v>75</v>
      </c>
      <c r="BC9" s="29" t="s">
        <v>75</v>
      </c>
      <c r="BD9" s="29" t="s">
        <v>75</v>
      </c>
      <c r="BE9" s="29" t="s">
        <v>75</v>
      </c>
      <c r="BF9" s="29" t="s">
        <v>75</v>
      </c>
      <c r="BG9" s="29" t="s">
        <v>75</v>
      </c>
      <c r="BH9" s="29" t="s">
        <v>75</v>
      </c>
      <c r="BI9" s="29" t="s">
        <v>75</v>
      </c>
      <c r="BJ9" s="29" t="s">
        <v>75</v>
      </c>
      <c r="BK9" s="29" t="s">
        <v>75</v>
      </c>
      <c r="BL9" s="29" t="s">
        <v>75</v>
      </c>
      <c r="BM9" s="29" t="s">
        <v>75</v>
      </c>
      <c r="BN9" s="29" t="s">
        <v>75</v>
      </c>
      <c r="BO9" s="29" t="s">
        <v>75</v>
      </c>
      <c r="BP9" s="29" t="s">
        <v>75</v>
      </c>
      <c r="BQ9" s="29" t="s">
        <v>75</v>
      </c>
      <c r="BR9" s="29" t="s">
        <v>75</v>
      </c>
      <c r="BS9" s="29" t="s">
        <v>75</v>
      </c>
      <c r="BT9" s="29" t="s">
        <v>75</v>
      </c>
      <c r="BU9" s="29" t="s">
        <v>75</v>
      </c>
      <c r="BV9" s="29" t="s">
        <v>75</v>
      </c>
      <c r="BW9" s="29" t="s">
        <v>75</v>
      </c>
      <c r="BX9" s="29" t="s">
        <v>75</v>
      </c>
      <c r="BY9" s="29" t="s">
        <v>48</v>
      </c>
      <c r="BZ9" s="29" t="s">
        <v>48</v>
      </c>
      <c r="CA9" s="29" t="s">
        <v>48</v>
      </c>
      <c r="CB9" s="29" t="s">
        <v>48</v>
      </c>
      <c r="CC9" s="29" t="s">
        <v>48</v>
      </c>
      <c r="CD9" s="29" t="s">
        <v>48</v>
      </c>
      <c r="CE9" s="29" t="s">
        <v>48</v>
      </c>
      <c r="CF9" s="29" t="s">
        <v>48</v>
      </c>
      <c r="CG9" s="29" t="s">
        <v>48</v>
      </c>
      <c r="CH9" s="29" t="s">
        <v>48</v>
      </c>
      <c r="CI9" s="29" t="s">
        <v>48</v>
      </c>
      <c r="CJ9" s="29" t="s">
        <v>48</v>
      </c>
      <c r="CK9" s="29" t="s">
        <v>48</v>
      </c>
      <c r="CL9" s="29" t="s">
        <v>48</v>
      </c>
      <c r="CM9" s="29" t="s">
        <v>48</v>
      </c>
      <c r="CN9" s="29" t="s">
        <v>48</v>
      </c>
      <c r="CO9" s="29" t="s">
        <v>48</v>
      </c>
      <c r="CP9" s="29" t="s">
        <v>48</v>
      </c>
      <c r="CQ9" s="29" t="s">
        <v>48</v>
      </c>
      <c r="CR9" s="29" t="s">
        <v>77</v>
      </c>
      <c r="CS9" s="29" t="s">
        <v>77</v>
      </c>
      <c r="CT9" s="29" t="s">
        <v>77</v>
      </c>
      <c r="CU9" s="29" t="s">
        <v>77</v>
      </c>
      <c r="CV9" s="29" t="s">
        <v>77</v>
      </c>
      <c r="CW9" s="29" t="s">
        <v>77</v>
      </c>
    </row>
    <row r="10" spans="1:112" x14ac:dyDescent="0.25">
      <c r="A10" s="24" t="s">
        <v>37</v>
      </c>
      <c r="B10" s="24" t="s">
        <v>21</v>
      </c>
      <c r="C10" s="24" t="s">
        <v>42</v>
      </c>
      <c r="D10" s="24"/>
      <c r="F10" s="228" t="s">
        <v>33</v>
      </c>
      <c r="G10" s="24" t="s">
        <v>57</v>
      </c>
      <c r="J10" s="31" t="s">
        <v>36</v>
      </c>
      <c r="K10" s="29" t="s">
        <v>77</v>
      </c>
      <c r="L10" s="29" t="s">
        <v>77</v>
      </c>
      <c r="M10" s="29" t="s">
        <v>77</v>
      </c>
      <c r="N10" s="29" t="s">
        <v>77</v>
      </c>
      <c r="O10" s="29" t="s">
        <v>77</v>
      </c>
      <c r="P10" s="29" t="s">
        <v>77</v>
      </c>
      <c r="Q10" s="29" t="s">
        <v>77</v>
      </c>
      <c r="R10" s="29" t="s">
        <v>77</v>
      </c>
      <c r="S10" s="29" t="s">
        <v>77</v>
      </c>
      <c r="T10" s="29" t="s">
        <v>77</v>
      </c>
      <c r="U10" s="29" t="s">
        <v>77</v>
      </c>
      <c r="V10" s="29" t="s">
        <v>77</v>
      </c>
      <c r="W10" s="29" t="s">
        <v>77</v>
      </c>
      <c r="X10" s="29" t="s">
        <v>77</v>
      </c>
      <c r="Y10" s="29" t="s">
        <v>77</v>
      </c>
      <c r="Z10" s="29" t="s">
        <v>77</v>
      </c>
      <c r="AA10" s="29" t="s">
        <v>77</v>
      </c>
      <c r="AB10" s="29" t="s">
        <v>77</v>
      </c>
      <c r="AC10" s="29" t="s">
        <v>77</v>
      </c>
      <c r="AD10" s="29" t="s">
        <v>77</v>
      </c>
      <c r="AE10" s="29" t="s">
        <v>77</v>
      </c>
      <c r="AF10" s="29" t="s">
        <v>77</v>
      </c>
      <c r="AG10" s="29" t="s">
        <v>77</v>
      </c>
      <c r="AH10" s="29" t="s">
        <v>77</v>
      </c>
      <c r="AI10" s="29" t="s">
        <v>77</v>
      </c>
      <c r="AJ10" s="29" t="s">
        <v>77</v>
      </c>
      <c r="AK10" s="29" t="s">
        <v>77</v>
      </c>
      <c r="AL10" s="29" t="s">
        <v>77</v>
      </c>
      <c r="AM10" s="29" t="s">
        <v>77</v>
      </c>
      <c r="AN10" s="29" t="s">
        <v>77</v>
      </c>
      <c r="AO10" s="29" t="s">
        <v>77</v>
      </c>
      <c r="AP10" s="29" t="s">
        <v>77</v>
      </c>
      <c r="AQ10" s="29" t="s">
        <v>77</v>
      </c>
      <c r="AR10" s="29" t="s">
        <v>77</v>
      </c>
      <c r="AS10" s="29" t="s">
        <v>77</v>
      </c>
      <c r="AT10" s="29" t="s">
        <v>77</v>
      </c>
      <c r="AU10" s="29" t="s">
        <v>77</v>
      </c>
      <c r="AV10" s="29" t="s">
        <v>77</v>
      </c>
      <c r="AW10" s="29" t="s">
        <v>77</v>
      </c>
      <c r="AX10" s="29" t="s">
        <v>77</v>
      </c>
      <c r="AY10" s="29" t="s">
        <v>77</v>
      </c>
      <c r="AZ10" s="29" t="s">
        <v>77</v>
      </c>
      <c r="BA10" s="29" t="s">
        <v>77</v>
      </c>
      <c r="BB10" s="29" t="s">
        <v>77</v>
      </c>
      <c r="BC10" s="29" t="s">
        <v>77</v>
      </c>
      <c r="BD10" s="29" t="s">
        <v>77</v>
      </c>
      <c r="BE10" s="29" t="s">
        <v>77</v>
      </c>
      <c r="BF10" s="29" t="s">
        <v>77</v>
      </c>
      <c r="BG10" s="29" t="s">
        <v>77</v>
      </c>
      <c r="BH10" s="29" t="s">
        <v>77</v>
      </c>
      <c r="BI10" s="29" t="s">
        <v>77</v>
      </c>
      <c r="BJ10" s="29" t="s">
        <v>77</v>
      </c>
      <c r="BK10" s="29" t="s">
        <v>77</v>
      </c>
      <c r="BL10" s="29" t="s">
        <v>77</v>
      </c>
      <c r="BM10" s="29" t="s">
        <v>77</v>
      </c>
      <c r="BN10" s="29" t="s">
        <v>77</v>
      </c>
      <c r="BO10" s="29" t="s">
        <v>77</v>
      </c>
      <c r="BP10" s="29" t="s">
        <v>77</v>
      </c>
      <c r="BQ10" s="29" t="s">
        <v>77</v>
      </c>
      <c r="BR10" s="29" t="s">
        <v>77</v>
      </c>
      <c r="BS10" s="29" t="s">
        <v>77</v>
      </c>
      <c r="BT10" s="29" t="s">
        <v>77</v>
      </c>
      <c r="BU10" s="29" t="s">
        <v>77</v>
      </c>
      <c r="BV10" s="29" t="s">
        <v>77</v>
      </c>
      <c r="BW10" s="29" t="s">
        <v>77</v>
      </c>
      <c r="BX10" s="29" t="s">
        <v>77</v>
      </c>
      <c r="BY10" s="29" t="s">
        <v>77</v>
      </c>
      <c r="BZ10" s="29" t="s">
        <v>77</v>
      </c>
      <c r="CA10" s="29" t="s">
        <v>77</v>
      </c>
      <c r="CB10" s="29" t="s">
        <v>77</v>
      </c>
      <c r="CC10" s="30" t="s">
        <v>45</v>
      </c>
      <c r="CD10" s="30" t="s">
        <v>45</v>
      </c>
      <c r="CE10" s="30" t="s">
        <v>45</v>
      </c>
      <c r="CF10" s="30" t="s">
        <v>45</v>
      </c>
      <c r="CG10" s="30" t="s">
        <v>45</v>
      </c>
      <c r="CH10" s="30" t="s">
        <v>45</v>
      </c>
      <c r="CI10" s="30" t="s">
        <v>45</v>
      </c>
      <c r="CJ10" s="30" t="s">
        <v>45</v>
      </c>
      <c r="CK10" s="30" t="s">
        <v>45</v>
      </c>
      <c r="CL10" s="30" t="s">
        <v>45</v>
      </c>
      <c r="CM10" s="30" t="s">
        <v>45</v>
      </c>
      <c r="CN10" s="30" t="s">
        <v>45</v>
      </c>
      <c r="CO10" s="30" t="s">
        <v>45</v>
      </c>
      <c r="CP10" s="30" t="s">
        <v>45</v>
      </c>
      <c r="CQ10" s="30" t="s">
        <v>45</v>
      </c>
      <c r="CR10" s="30" t="s">
        <v>45</v>
      </c>
      <c r="CS10" s="30" t="s">
        <v>45</v>
      </c>
      <c r="CT10" s="30" t="s">
        <v>45</v>
      </c>
      <c r="CU10" s="30" t="s">
        <v>45</v>
      </c>
      <c r="CV10" s="30" t="s">
        <v>45</v>
      </c>
      <c r="CW10" s="30" t="s">
        <v>45</v>
      </c>
    </row>
    <row r="11" spans="1:112" x14ac:dyDescent="0.25">
      <c r="A11" s="20" t="s">
        <v>26</v>
      </c>
      <c r="B11" s="21" t="s">
        <v>27</v>
      </c>
      <c r="C11" s="24" t="s">
        <v>5</v>
      </c>
      <c r="D11" s="24"/>
      <c r="F11" s="228"/>
      <c r="G11" s="24" t="s">
        <v>58</v>
      </c>
      <c r="J11" s="31" t="s">
        <v>37</v>
      </c>
      <c r="K11" s="29" t="s">
        <v>77</v>
      </c>
      <c r="L11" s="29" t="s">
        <v>77</v>
      </c>
      <c r="M11" s="29" t="s">
        <v>77</v>
      </c>
      <c r="N11" s="29" t="s">
        <v>77</v>
      </c>
      <c r="O11" s="29" t="s">
        <v>77</v>
      </c>
      <c r="P11" s="29" t="s">
        <v>77</v>
      </c>
      <c r="Q11" s="29" t="s">
        <v>77</v>
      </c>
      <c r="R11" s="29" t="s">
        <v>77</v>
      </c>
      <c r="S11" s="29" t="s">
        <v>77</v>
      </c>
      <c r="T11" s="29" t="s">
        <v>77</v>
      </c>
      <c r="U11" s="29" t="s">
        <v>77</v>
      </c>
      <c r="V11" s="29" t="s">
        <v>77</v>
      </c>
      <c r="W11" s="29" t="s">
        <v>77</v>
      </c>
      <c r="X11" s="29" t="s">
        <v>77</v>
      </c>
      <c r="Y11" s="29" t="s">
        <v>77</v>
      </c>
      <c r="Z11" s="29" t="s">
        <v>77</v>
      </c>
      <c r="AA11" s="29" t="s">
        <v>77</v>
      </c>
      <c r="AB11" s="29" t="s">
        <v>77</v>
      </c>
      <c r="AC11" s="29" t="s">
        <v>77</v>
      </c>
      <c r="AD11" s="29" t="s">
        <v>77</v>
      </c>
      <c r="AE11" s="29" t="s">
        <v>77</v>
      </c>
      <c r="AF11" s="29" t="s">
        <v>77</v>
      </c>
      <c r="AG11" s="29" t="s">
        <v>77</v>
      </c>
      <c r="AH11" s="29" t="s">
        <v>77</v>
      </c>
      <c r="AI11" s="29" t="s">
        <v>77</v>
      </c>
      <c r="AJ11" s="29" t="s">
        <v>77</v>
      </c>
      <c r="AK11" s="29" t="s">
        <v>77</v>
      </c>
      <c r="AL11" s="29" t="s">
        <v>77</v>
      </c>
      <c r="AM11" s="29" t="s">
        <v>77</v>
      </c>
      <c r="AN11" s="29" t="s">
        <v>77</v>
      </c>
      <c r="AO11" s="29" t="s">
        <v>47</v>
      </c>
      <c r="AP11" s="29" t="s">
        <v>47</v>
      </c>
      <c r="AQ11" s="29" t="s">
        <v>47</v>
      </c>
      <c r="AR11" s="29" t="s">
        <v>47</v>
      </c>
      <c r="AS11" s="29" t="s">
        <v>47</v>
      </c>
      <c r="AT11" s="29" t="s">
        <v>47</v>
      </c>
      <c r="AU11" s="29" t="s">
        <v>47</v>
      </c>
      <c r="AV11" s="29" t="s">
        <v>47</v>
      </c>
      <c r="AW11" s="29" t="s">
        <v>47</v>
      </c>
      <c r="AX11" s="29" t="s">
        <v>47</v>
      </c>
      <c r="AY11" s="29" t="s">
        <v>47</v>
      </c>
      <c r="AZ11" s="29" t="s">
        <v>47</v>
      </c>
      <c r="BA11" s="29" t="s">
        <v>47</v>
      </c>
      <c r="BB11" s="29" t="s">
        <v>47</v>
      </c>
      <c r="BC11" s="29" t="s">
        <v>47</v>
      </c>
      <c r="BD11" s="29" t="s">
        <v>47</v>
      </c>
      <c r="BE11" s="29" t="s">
        <v>47</v>
      </c>
      <c r="BF11" s="29" t="s">
        <v>47</v>
      </c>
      <c r="BG11" s="29" t="s">
        <v>47</v>
      </c>
      <c r="BH11" s="29" t="s">
        <v>47</v>
      </c>
      <c r="BI11" s="29" t="s">
        <v>47</v>
      </c>
      <c r="BJ11" s="29" t="s">
        <v>48</v>
      </c>
      <c r="BK11" s="29" t="s">
        <v>48</v>
      </c>
      <c r="BL11" s="29" t="s">
        <v>48</v>
      </c>
      <c r="BM11" s="29" t="s">
        <v>48</v>
      </c>
      <c r="BN11" s="29" t="s">
        <v>48</v>
      </c>
      <c r="BO11" s="29" t="s">
        <v>48</v>
      </c>
      <c r="BP11" s="29" t="s">
        <v>48</v>
      </c>
      <c r="BQ11" s="29" t="s">
        <v>48</v>
      </c>
      <c r="BR11" s="29" t="s">
        <v>48</v>
      </c>
      <c r="BS11" s="29" t="s">
        <v>48</v>
      </c>
      <c r="BT11" s="29" t="s">
        <v>48</v>
      </c>
      <c r="BU11" s="29" t="s">
        <v>48</v>
      </c>
      <c r="BV11" s="29" t="s">
        <v>48</v>
      </c>
      <c r="BW11" s="29" t="s">
        <v>48</v>
      </c>
      <c r="BX11" s="29" t="s">
        <v>48</v>
      </c>
      <c r="BY11" s="29" t="s">
        <v>48</v>
      </c>
      <c r="BZ11" s="29" t="s">
        <v>48</v>
      </c>
      <c r="CA11" s="29" t="s">
        <v>48</v>
      </c>
      <c r="CB11" s="29" t="s">
        <v>48</v>
      </c>
      <c r="CC11" s="29" t="s">
        <v>48</v>
      </c>
      <c r="CD11" s="30" t="s">
        <v>45</v>
      </c>
      <c r="CE11" s="30" t="s">
        <v>45</v>
      </c>
      <c r="CF11" s="30" t="s">
        <v>45</v>
      </c>
      <c r="CG11" s="30" t="s">
        <v>45</v>
      </c>
      <c r="CH11" s="30" t="s">
        <v>45</v>
      </c>
      <c r="CI11" s="30" t="s">
        <v>45</v>
      </c>
      <c r="CJ11" s="30" t="s">
        <v>45</v>
      </c>
      <c r="CK11" s="30" t="s">
        <v>45</v>
      </c>
      <c r="CL11" s="30" t="s">
        <v>45</v>
      </c>
      <c r="CM11" s="30" t="s">
        <v>45</v>
      </c>
      <c r="CN11" s="30" t="s">
        <v>45</v>
      </c>
      <c r="CO11" s="30" t="s">
        <v>45</v>
      </c>
      <c r="CP11" s="30" t="s">
        <v>45</v>
      </c>
      <c r="CQ11" s="30" t="s">
        <v>45</v>
      </c>
      <c r="CR11" s="30" t="s">
        <v>45</v>
      </c>
      <c r="CS11" s="30" t="s">
        <v>45</v>
      </c>
      <c r="CT11" s="30" t="s">
        <v>45</v>
      </c>
      <c r="CU11" s="30" t="s">
        <v>45</v>
      </c>
      <c r="CV11" s="30" t="s">
        <v>45</v>
      </c>
      <c r="CW11" s="30" t="s">
        <v>45</v>
      </c>
    </row>
    <row r="12" spans="1:112" x14ac:dyDescent="0.25">
      <c r="A12" s="22" t="s">
        <v>28</v>
      </c>
      <c r="B12" s="23" t="s">
        <v>29</v>
      </c>
      <c r="C12" s="24" t="s">
        <v>5</v>
      </c>
      <c r="D12" s="24"/>
      <c r="F12" s="228" t="s">
        <v>34</v>
      </c>
      <c r="G12" s="24" t="s">
        <v>59</v>
      </c>
      <c r="J12" s="31" t="s">
        <v>26</v>
      </c>
      <c r="K12" s="29" t="s">
        <v>48</v>
      </c>
      <c r="L12" s="29" t="s">
        <v>48</v>
      </c>
      <c r="M12" s="29" t="s">
        <v>48</v>
      </c>
      <c r="N12" s="29" t="s">
        <v>48</v>
      </c>
      <c r="O12" s="29" t="s">
        <v>48</v>
      </c>
      <c r="P12" s="29" t="s">
        <v>48</v>
      </c>
      <c r="Q12" s="29" t="s">
        <v>48</v>
      </c>
      <c r="R12" s="29" t="s">
        <v>48</v>
      </c>
      <c r="S12" s="29" t="s">
        <v>48</v>
      </c>
      <c r="T12" s="29" t="s">
        <v>48</v>
      </c>
      <c r="U12" s="29" t="s">
        <v>48</v>
      </c>
      <c r="V12" s="29" t="s">
        <v>48</v>
      </c>
      <c r="W12" s="29" t="s">
        <v>48</v>
      </c>
      <c r="X12" s="29" t="s">
        <v>48</v>
      </c>
      <c r="Y12" s="29" t="s">
        <v>48</v>
      </c>
      <c r="Z12" s="29" t="s">
        <v>48</v>
      </c>
      <c r="AA12" s="29" t="s">
        <v>48</v>
      </c>
      <c r="AB12" s="29" t="s">
        <v>48</v>
      </c>
      <c r="AC12" s="29" t="s">
        <v>48</v>
      </c>
      <c r="AD12" s="29" t="s">
        <v>48</v>
      </c>
      <c r="AE12" s="29" t="s">
        <v>48</v>
      </c>
      <c r="AF12" s="29" t="s">
        <v>48</v>
      </c>
      <c r="AG12" s="29" t="s">
        <v>48</v>
      </c>
      <c r="AH12" s="29" t="s">
        <v>48</v>
      </c>
      <c r="AI12" s="29" t="s">
        <v>48</v>
      </c>
      <c r="AJ12" s="29" t="s">
        <v>48</v>
      </c>
      <c r="AK12" s="29" t="s">
        <v>48</v>
      </c>
      <c r="AL12" s="29" t="s">
        <v>48</v>
      </c>
      <c r="AM12" s="29" t="s">
        <v>48</v>
      </c>
      <c r="AN12" s="29" t="s">
        <v>48</v>
      </c>
      <c r="AO12" s="29" t="s">
        <v>48</v>
      </c>
      <c r="AP12" s="29" t="s">
        <v>48</v>
      </c>
      <c r="AQ12" s="29" t="s">
        <v>48</v>
      </c>
      <c r="AR12" s="29" t="s">
        <v>48</v>
      </c>
      <c r="AS12" s="29" t="s">
        <v>48</v>
      </c>
      <c r="AT12" s="29" t="s">
        <v>48</v>
      </c>
      <c r="AU12" s="29" t="s">
        <v>48</v>
      </c>
      <c r="AV12" s="29" t="s">
        <v>48</v>
      </c>
      <c r="AW12" s="29" t="s">
        <v>48</v>
      </c>
      <c r="AX12" s="29" t="s">
        <v>48</v>
      </c>
      <c r="AY12" s="29" t="s">
        <v>48</v>
      </c>
      <c r="AZ12" s="29" t="s">
        <v>48</v>
      </c>
      <c r="BA12" s="29" t="s">
        <v>48</v>
      </c>
      <c r="BB12" s="29" t="s">
        <v>48</v>
      </c>
      <c r="BC12" s="29" t="s">
        <v>48</v>
      </c>
      <c r="BD12" s="29" t="s">
        <v>48</v>
      </c>
      <c r="BE12" s="29" t="s">
        <v>48</v>
      </c>
      <c r="BF12" s="29" t="s">
        <v>48</v>
      </c>
      <c r="BG12" s="29" t="s">
        <v>48</v>
      </c>
      <c r="BH12" s="29" t="s">
        <v>48</v>
      </c>
      <c r="BI12" s="29" t="s">
        <v>48</v>
      </c>
      <c r="BJ12" s="29" t="s">
        <v>48</v>
      </c>
      <c r="BK12" s="29" t="s">
        <v>48</v>
      </c>
      <c r="BL12" s="29" t="s">
        <v>48</v>
      </c>
      <c r="BM12" s="29" t="s">
        <v>48</v>
      </c>
      <c r="BN12" s="29" t="s">
        <v>48</v>
      </c>
      <c r="BO12" s="29" t="s">
        <v>48</v>
      </c>
      <c r="BP12" s="29" t="s">
        <v>48</v>
      </c>
      <c r="BQ12" s="29" t="s">
        <v>48</v>
      </c>
      <c r="BR12" s="29" t="s">
        <v>48</v>
      </c>
      <c r="BS12" s="29" t="s">
        <v>48</v>
      </c>
      <c r="BT12" s="29" t="s">
        <v>48</v>
      </c>
      <c r="BU12" s="29" t="s">
        <v>48</v>
      </c>
      <c r="BV12" s="29" t="s">
        <v>48</v>
      </c>
      <c r="BW12" s="29" t="s">
        <v>48</v>
      </c>
      <c r="BX12" s="29" t="s">
        <v>48</v>
      </c>
      <c r="BY12" s="29" t="s">
        <v>48</v>
      </c>
      <c r="BZ12" s="29" t="s">
        <v>48</v>
      </c>
      <c r="CA12" s="29" t="s">
        <v>48</v>
      </c>
      <c r="CB12" s="29" t="s">
        <v>48</v>
      </c>
      <c r="CC12" s="29" t="s">
        <v>48</v>
      </c>
      <c r="CD12" s="29" t="s">
        <v>48</v>
      </c>
      <c r="CE12" s="29" t="s">
        <v>48</v>
      </c>
      <c r="CF12" s="29" t="s">
        <v>48</v>
      </c>
      <c r="CG12" s="29" t="s">
        <v>48</v>
      </c>
      <c r="CH12" s="29" t="s">
        <v>48</v>
      </c>
      <c r="CI12" s="29" t="s">
        <v>48</v>
      </c>
      <c r="CJ12" s="29" t="s">
        <v>48</v>
      </c>
      <c r="CK12" s="29" t="s">
        <v>48</v>
      </c>
      <c r="CL12" s="29" t="s">
        <v>48</v>
      </c>
      <c r="CM12" s="29" t="s">
        <v>48</v>
      </c>
      <c r="CN12" s="29" t="s">
        <v>48</v>
      </c>
      <c r="CO12" s="29" t="s">
        <v>48</v>
      </c>
      <c r="CP12" s="29" t="s">
        <v>48</v>
      </c>
      <c r="CQ12" s="29" t="s">
        <v>48</v>
      </c>
      <c r="CR12" s="29" t="s">
        <v>48</v>
      </c>
      <c r="CS12" s="29" t="s">
        <v>48</v>
      </c>
      <c r="CT12" s="29" t="s">
        <v>48</v>
      </c>
      <c r="CU12" s="29" t="s">
        <v>48</v>
      </c>
      <c r="CV12" s="29" t="s">
        <v>48</v>
      </c>
      <c r="CW12" s="29" t="s">
        <v>48</v>
      </c>
    </row>
    <row r="13" spans="1:112" x14ac:dyDescent="0.25">
      <c r="A13" s="20" t="s">
        <v>30</v>
      </c>
      <c r="B13" s="21" t="s">
        <v>31</v>
      </c>
      <c r="C13" s="24" t="s">
        <v>5</v>
      </c>
      <c r="D13" s="24"/>
      <c r="F13" s="228"/>
      <c r="G13" s="24" t="s">
        <v>60</v>
      </c>
      <c r="J13" s="33" t="s">
        <v>28</v>
      </c>
      <c r="K13" s="34" t="s">
        <v>48</v>
      </c>
      <c r="L13" s="34" t="s">
        <v>48</v>
      </c>
      <c r="M13" s="34" t="s">
        <v>48</v>
      </c>
      <c r="N13" s="34" t="s">
        <v>48</v>
      </c>
      <c r="O13" s="34" t="s">
        <v>48</v>
      </c>
      <c r="P13" s="34" t="s">
        <v>48</v>
      </c>
      <c r="Q13" s="34" t="s">
        <v>48</v>
      </c>
      <c r="R13" s="34" t="s">
        <v>48</v>
      </c>
      <c r="S13" s="34" t="s">
        <v>48</v>
      </c>
      <c r="T13" s="34" t="s">
        <v>48</v>
      </c>
      <c r="U13" s="34" t="s">
        <v>48</v>
      </c>
      <c r="V13" s="34" t="s">
        <v>48</v>
      </c>
      <c r="W13" s="34" t="s">
        <v>48</v>
      </c>
      <c r="X13" s="34" t="s">
        <v>48</v>
      </c>
      <c r="Y13" s="34" t="s">
        <v>48</v>
      </c>
      <c r="Z13" s="34" t="s">
        <v>48</v>
      </c>
      <c r="AA13" s="34" t="s">
        <v>48</v>
      </c>
      <c r="AB13" s="34" t="s">
        <v>48</v>
      </c>
      <c r="AC13" s="34" t="s">
        <v>48</v>
      </c>
      <c r="AD13" s="34" t="s">
        <v>48</v>
      </c>
      <c r="AE13" s="34" t="s">
        <v>48</v>
      </c>
      <c r="AF13" s="34" t="s">
        <v>48</v>
      </c>
      <c r="AG13" s="34" t="s">
        <v>48</v>
      </c>
      <c r="AH13" s="29" t="s">
        <v>48</v>
      </c>
      <c r="AI13" s="29" t="s">
        <v>48</v>
      </c>
      <c r="AJ13" s="29" t="s">
        <v>48</v>
      </c>
      <c r="AK13" s="29" t="s">
        <v>48</v>
      </c>
      <c r="AL13" s="29" t="s">
        <v>48</v>
      </c>
      <c r="AM13" s="29" t="s">
        <v>48</v>
      </c>
      <c r="AN13" s="29" t="s">
        <v>48</v>
      </c>
      <c r="AO13" s="29" t="s">
        <v>48</v>
      </c>
      <c r="AP13" s="29" t="s">
        <v>48</v>
      </c>
      <c r="AQ13" s="29" t="s">
        <v>48</v>
      </c>
      <c r="AR13" s="29" t="s">
        <v>48</v>
      </c>
      <c r="AS13" s="29" t="s">
        <v>48</v>
      </c>
      <c r="AT13" s="29" t="s">
        <v>48</v>
      </c>
      <c r="AU13" s="29" t="s">
        <v>48</v>
      </c>
      <c r="AV13" s="29" t="s">
        <v>48</v>
      </c>
      <c r="AW13" s="29" t="s">
        <v>48</v>
      </c>
      <c r="AX13" s="29" t="s">
        <v>48</v>
      </c>
      <c r="AY13" s="29" t="s">
        <v>48</v>
      </c>
      <c r="AZ13" s="29" t="s">
        <v>48</v>
      </c>
      <c r="BA13" s="29" t="s">
        <v>48</v>
      </c>
      <c r="BB13" s="29" t="s">
        <v>48</v>
      </c>
      <c r="BC13" s="29" t="s">
        <v>48</v>
      </c>
      <c r="BD13" s="29" t="s">
        <v>48</v>
      </c>
      <c r="BE13" s="29" t="s">
        <v>48</v>
      </c>
      <c r="BF13" s="29" t="s">
        <v>48</v>
      </c>
      <c r="BG13" s="29" t="s">
        <v>48</v>
      </c>
      <c r="BH13" s="29" t="s">
        <v>48</v>
      </c>
      <c r="BI13" s="29" t="s">
        <v>48</v>
      </c>
      <c r="BJ13" s="29" t="s">
        <v>48</v>
      </c>
      <c r="BK13" s="29" t="s">
        <v>48</v>
      </c>
      <c r="BL13" s="29" t="s">
        <v>48</v>
      </c>
      <c r="BM13" s="29" t="s">
        <v>48</v>
      </c>
      <c r="BN13" s="29" t="s">
        <v>48</v>
      </c>
      <c r="BO13" s="29" t="s">
        <v>48</v>
      </c>
      <c r="BP13" s="29" t="s">
        <v>48</v>
      </c>
      <c r="BQ13" s="29" t="s">
        <v>48</v>
      </c>
      <c r="BR13" s="29" t="s">
        <v>48</v>
      </c>
      <c r="BS13" s="29" t="s">
        <v>48</v>
      </c>
      <c r="BT13" s="29" t="s">
        <v>48</v>
      </c>
      <c r="BU13" s="29" t="s">
        <v>48</v>
      </c>
      <c r="BV13" s="29" t="s">
        <v>48</v>
      </c>
      <c r="BW13" s="29" t="s">
        <v>48</v>
      </c>
      <c r="BX13" s="29" t="s">
        <v>48</v>
      </c>
      <c r="BY13" s="29" t="s">
        <v>48</v>
      </c>
      <c r="BZ13" s="29" t="s">
        <v>48</v>
      </c>
      <c r="CA13" s="29" t="s">
        <v>48</v>
      </c>
      <c r="CB13" s="29" t="s">
        <v>48</v>
      </c>
      <c r="CC13" s="29" t="s">
        <v>48</v>
      </c>
      <c r="CD13" s="29" t="s">
        <v>48</v>
      </c>
      <c r="CE13" s="29" t="s">
        <v>48</v>
      </c>
      <c r="CF13" s="29" t="s">
        <v>48</v>
      </c>
      <c r="CG13" s="29" t="s">
        <v>48</v>
      </c>
      <c r="CH13" s="29" t="s">
        <v>48</v>
      </c>
      <c r="CI13" s="29" t="s">
        <v>48</v>
      </c>
      <c r="CJ13" s="29" t="s">
        <v>48</v>
      </c>
      <c r="CK13" s="29" t="s">
        <v>48</v>
      </c>
      <c r="CL13" s="29" t="s">
        <v>48</v>
      </c>
      <c r="CM13" s="29" t="s">
        <v>48</v>
      </c>
      <c r="CN13" s="29" t="s">
        <v>48</v>
      </c>
      <c r="CO13" s="29" t="s">
        <v>48</v>
      </c>
      <c r="CP13" s="29" t="s">
        <v>48</v>
      </c>
      <c r="CQ13" s="29" t="s">
        <v>48</v>
      </c>
      <c r="CR13" s="29" t="s">
        <v>48</v>
      </c>
      <c r="CS13" s="29" t="s">
        <v>48</v>
      </c>
      <c r="CT13" s="29" t="s">
        <v>48</v>
      </c>
      <c r="CU13" s="29" t="s">
        <v>48</v>
      </c>
      <c r="CV13" s="29" t="s">
        <v>48</v>
      </c>
      <c r="CW13" s="29" t="s">
        <v>48</v>
      </c>
    </row>
    <row r="14" spans="1:112" x14ac:dyDescent="0.25">
      <c r="A14" s="24" t="s">
        <v>38</v>
      </c>
      <c r="B14" s="24" t="s">
        <v>27</v>
      </c>
      <c r="C14" s="24" t="s">
        <v>41</v>
      </c>
      <c r="D14" s="24"/>
      <c r="F14" s="228" t="s">
        <v>35</v>
      </c>
      <c r="G14" s="24" t="s">
        <v>61</v>
      </c>
      <c r="J14" s="33" t="s">
        <v>30</v>
      </c>
      <c r="K14" s="34" t="s">
        <v>48</v>
      </c>
      <c r="L14" s="34" t="s">
        <v>48</v>
      </c>
      <c r="M14" s="34" t="s">
        <v>48</v>
      </c>
      <c r="N14" s="34" t="s">
        <v>48</v>
      </c>
      <c r="O14" s="34" t="s">
        <v>48</v>
      </c>
      <c r="P14" s="34" t="s">
        <v>48</v>
      </c>
      <c r="Q14" s="34" t="s">
        <v>48</v>
      </c>
      <c r="R14" s="34" t="s">
        <v>48</v>
      </c>
      <c r="S14" s="34" t="s">
        <v>48</v>
      </c>
      <c r="T14" s="34" t="s">
        <v>48</v>
      </c>
      <c r="U14" s="34" t="s">
        <v>48</v>
      </c>
      <c r="V14" s="34" t="s">
        <v>48</v>
      </c>
      <c r="W14" s="34" t="s">
        <v>48</v>
      </c>
      <c r="X14" s="34" t="s">
        <v>48</v>
      </c>
      <c r="Y14" s="34" t="s">
        <v>48</v>
      </c>
      <c r="Z14" s="34" t="s">
        <v>48</v>
      </c>
      <c r="AA14" s="34" t="s">
        <v>48</v>
      </c>
      <c r="AB14" s="34" t="s">
        <v>48</v>
      </c>
      <c r="AC14" s="34" t="s">
        <v>48</v>
      </c>
      <c r="AD14" s="34" t="s">
        <v>48</v>
      </c>
      <c r="AE14" s="34" t="s">
        <v>48</v>
      </c>
      <c r="AF14" s="34" t="s">
        <v>48</v>
      </c>
      <c r="AG14" s="34" t="s">
        <v>48</v>
      </c>
      <c r="AH14" s="29" t="s">
        <v>48</v>
      </c>
      <c r="AI14" s="29" t="s">
        <v>48</v>
      </c>
      <c r="AJ14" s="29" t="s">
        <v>48</v>
      </c>
      <c r="AK14" s="29" t="s">
        <v>48</v>
      </c>
      <c r="AL14" s="29" t="s">
        <v>48</v>
      </c>
      <c r="AM14" s="29" t="s">
        <v>48</v>
      </c>
      <c r="AN14" s="29" t="s">
        <v>48</v>
      </c>
      <c r="AO14" s="29" t="s">
        <v>48</v>
      </c>
      <c r="AP14" s="29" t="s">
        <v>48</v>
      </c>
      <c r="AQ14" s="29" t="s">
        <v>48</v>
      </c>
      <c r="AR14" s="29" t="s">
        <v>48</v>
      </c>
      <c r="AS14" s="29" t="s">
        <v>48</v>
      </c>
      <c r="AT14" s="29" t="s">
        <v>48</v>
      </c>
      <c r="AU14" s="29" t="s">
        <v>48</v>
      </c>
      <c r="AV14" s="29" t="s">
        <v>48</v>
      </c>
      <c r="AW14" s="29" t="s">
        <v>48</v>
      </c>
      <c r="AX14" s="29" t="s">
        <v>48</v>
      </c>
      <c r="AY14" s="29" t="s">
        <v>48</v>
      </c>
      <c r="AZ14" s="29" t="s">
        <v>48</v>
      </c>
      <c r="BA14" s="29" t="s">
        <v>48</v>
      </c>
      <c r="BB14" s="29" t="s">
        <v>48</v>
      </c>
      <c r="BC14" s="29" t="s">
        <v>48</v>
      </c>
      <c r="BD14" s="29" t="s">
        <v>48</v>
      </c>
      <c r="BE14" s="29" t="s">
        <v>48</v>
      </c>
      <c r="BF14" s="29" t="s">
        <v>48</v>
      </c>
      <c r="BG14" s="29" t="s">
        <v>48</v>
      </c>
      <c r="BH14" s="29" t="s">
        <v>48</v>
      </c>
      <c r="BI14" s="29" t="s">
        <v>48</v>
      </c>
      <c r="BJ14" s="29" t="s">
        <v>48</v>
      </c>
      <c r="BK14" s="29" t="s">
        <v>48</v>
      </c>
      <c r="BL14" s="29" t="s">
        <v>48</v>
      </c>
      <c r="BM14" s="29" t="s">
        <v>48</v>
      </c>
      <c r="BN14" s="29" t="s">
        <v>48</v>
      </c>
      <c r="BO14" s="29" t="s">
        <v>48</v>
      </c>
      <c r="BP14" s="29" t="s">
        <v>48</v>
      </c>
      <c r="BQ14" s="29" t="s">
        <v>48</v>
      </c>
      <c r="BR14" s="29" t="s">
        <v>48</v>
      </c>
      <c r="BS14" s="29" t="s">
        <v>48</v>
      </c>
      <c r="BT14" s="29" t="s">
        <v>48</v>
      </c>
      <c r="BU14" s="29" t="s">
        <v>48</v>
      </c>
      <c r="BV14" s="29" t="s">
        <v>48</v>
      </c>
      <c r="BW14" s="29" t="s">
        <v>48</v>
      </c>
      <c r="BX14" s="29" t="s">
        <v>48</v>
      </c>
      <c r="BY14" s="29" t="s">
        <v>48</v>
      </c>
      <c r="BZ14" s="29" t="s">
        <v>48</v>
      </c>
      <c r="CA14" s="29" t="s">
        <v>48</v>
      </c>
      <c r="CB14" s="29" t="s">
        <v>48</v>
      </c>
      <c r="CC14" s="29" t="s">
        <v>48</v>
      </c>
      <c r="CD14" s="29" t="s">
        <v>48</v>
      </c>
      <c r="CE14" s="29" t="s">
        <v>48</v>
      </c>
      <c r="CF14" s="29" t="s">
        <v>48</v>
      </c>
      <c r="CG14" s="29" t="s">
        <v>48</v>
      </c>
      <c r="CH14" s="29" t="s">
        <v>48</v>
      </c>
      <c r="CI14" s="29" t="s">
        <v>48</v>
      </c>
      <c r="CJ14" s="29" t="s">
        <v>48</v>
      </c>
      <c r="CK14" s="29" t="s">
        <v>48</v>
      </c>
      <c r="CL14" s="29" t="s">
        <v>48</v>
      </c>
      <c r="CM14" s="29" t="s">
        <v>48</v>
      </c>
      <c r="CN14" s="29" t="s">
        <v>48</v>
      </c>
      <c r="CO14" s="29" t="s">
        <v>48</v>
      </c>
      <c r="CP14" s="29" t="s">
        <v>48</v>
      </c>
      <c r="CQ14" s="29" t="s">
        <v>48</v>
      </c>
      <c r="CR14" s="29" t="s">
        <v>48</v>
      </c>
      <c r="CS14" s="29" t="s">
        <v>48</v>
      </c>
      <c r="CT14" s="29" t="s">
        <v>48</v>
      </c>
      <c r="CU14" s="29" t="s">
        <v>48</v>
      </c>
      <c r="CV14" s="29" t="s">
        <v>48</v>
      </c>
      <c r="CW14" s="29" t="s">
        <v>48</v>
      </c>
    </row>
    <row r="15" spans="1:112" x14ac:dyDescent="0.25">
      <c r="A15" s="24" t="s">
        <v>39</v>
      </c>
      <c r="B15" s="24" t="s">
        <v>29</v>
      </c>
      <c r="C15" s="24" t="s">
        <v>41</v>
      </c>
      <c r="D15" s="24"/>
      <c r="F15" s="228"/>
      <c r="G15" s="24" t="s">
        <v>62</v>
      </c>
      <c r="J15" s="33" t="s">
        <v>38</v>
      </c>
      <c r="K15" s="34" t="s">
        <v>48</v>
      </c>
      <c r="L15" s="34" t="s">
        <v>48</v>
      </c>
      <c r="M15" s="34" t="s">
        <v>48</v>
      </c>
      <c r="N15" s="34" t="s">
        <v>48</v>
      </c>
      <c r="O15" s="34" t="s">
        <v>48</v>
      </c>
      <c r="P15" s="34" t="s">
        <v>48</v>
      </c>
      <c r="Q15" s="34" t="s">
        <v>48</v>
      </c>
      <c r="R15" s="34" t="s">
        <v>48</v>
      </c>
      <c r="S15" s="34" t="s">
        <v>48</v>
      </c>
      <c r="T15" s="34" t="s">
        <v>48</v>
      </c>
      <c r="U15" s="34" t="s">
        <v>48</v>
      </c>
      <c r="V15" s="34" t="s">
        <v>48</v>
      </c>
      <c r="W15" s="34" t="s">
        <v>48</v>
      </c>
      <c r="X15" s="34" t="s">
        <v>48</v>
      </c>
      <c r="Y15" s="34" t="s">
        <v>48</v>
      </c>
      <c r="Z15" s="34" t="s">
        <v>48</v>
      </c>
      <c r="AA15" s="34" t="s">
        <v>48</v>
      </c>
      <c r="AB15" s="34" t="s">
        <v>48</v>
      </c>
      <c r="AC15" s="34" t="s">
        <v>48</v>
      </c>
      <c r="AD15" s="34" t="s">
        <v>48</v>
      </c>
      <c r="AE15" s="34" t="s">
        <v>48</v>
      </c>
      <c r="AF15" s="34" t="s">
        <v>48</v>
      </c>
      <c r="AG15" s="34" t="s">
        <v>48</v>
      </c>
      <c r="AH15" s="29" t="s">
        <v>48</v>
      </c>
      <c r="AI15" s="29" t="s">
        <v>48</v>
      </c>
      <c r="AJ15" s="29" t="s">
        <v>48</v>
      </c>
      <c r="AK15" s="29" t="s">
        <v>48</v>
      </c>
      <c r="AL15" s="29" t="s">
        <v>48</v>
      </c>
      <c r="AM15" s="29" t="s">
        <v>48</v>
      </c>
      <c r="AN15" s="29" t="s">
        <v>48</v>
      </c>
      <c r="AO15" s="29" t="s">
        <v>48</v>
      </c>
      <c r="AP15" s="29" t="s">
        <v>48</v>
      </c>
      <c r="AQ15" s="29" t="s">
        <v>48</v>
      </c>
      <c r="AR15" s="29" t="s">
        <v>48</v>
      </c>
      <c r="AS15" s="29" t="s">
        <v>48</v>
      </c>
      <c r="AT15" s="29" t="s">
        <v>48</v>
      </c>
      <c r="AU15" s="29" t="s">
        <v>48</v>
      </c>
      <c r="AV15" s="29" t="s">
        <v>48</v>
      </c>
      <c r="AW15" s="29" t="s">
        <v>48</v>
      </c>
      <c r="AX15" s="29" t="s">
        <v>48</v>
      </c>
      <c r="AY15" s="29" t="s">
        <v>48</v>
      </c>
      <c r="AZ15" s="29" t="s">
        <v>48</v>
      </c>
      <c r="BA15" s="29" t="s">
        <v>48</v>
      </c>
      <c r="BB15" s="29" t="s">
        <v>48</v>
      </c>
      <c r="BC15" s="29" t="s">
        <v>48</v>
      </c>
      <c r="BD15" s="29" t="s">
        <v>48</v>
      </c>
      <c r="BE15" s="29" t="s">
        <v>48</v>
      </c>
      <c r="BF15" s="29" t="s">
        <v>48</v>
      </c>
      <c r="BG15" s="29" t="s">
        <v>48</v>
      </c>
      <c r="BH15" s="29" t="s">
        <v>48</v>
      </c>
      <c r="BI15" s="29" t="s">
        <v>48</v>
      </c>
      <c r="BJ15" s="29" t="s">
        <v>48</v>
      </c>
      <c r="BK15" s="29" t="s">
        <v>48</v>
      </c>
      <c r="BL15" s="29" t="s">
        <v>48</v>
      </c>
      <c r="BM15" s="29" t="s">
        <v>48</v>
      </c>
      <c r="BN15" s="29" t="s">
        <v>48</v>
      </c>
      <c r="BO15" s="29" t="s">
        <v>48</v>
      </c>
      <c r="BP15" s="29" t="s">
        <v>48</v>
      </c>
      <c r="BQ15" s="29" t="s">
        <v>48</v>
      </c>
      <c r="BR15" s="29" t="s">
        <v>48</v>
      </c>
      <c r="BS15" s="29" t="s">
        <v>48</v>
      </c>
      <c r="BT15" s="29" t="s">
        <v>48</v>
      </c>
      <c r="BU15" s="29" t="s">
        <v>48</v>
      </c>
      <c r="BV15" s="29" t="s">
        <v>48</v>
      </c>
      <c r="BW15" s="29" t="s">
        <v>48</v>
      </c>
      <c r="BX15" s="29" t="s">
        <v>48</v>
      </c>
      <c r="BY15" s="29" t="s">
        <v>48</v>
      </c>
      <c r="BZ15" s="29" t="s">
        <v>48</v>
      </c>
      <c r="CA15" s="29" t="s">
        <v>48</v>
      </c>
      <c r="CB15" s="29" t="s">
        <v>48</v>
      </c>
      <c r="CC15" s="29" t="s">
        <v>48</v>
      </c>
      <c r="CD15" s="29" t="s">
        <v>48</v>
      </c>
      <c r="CE15" s="29" t="s">
        <v>48</v>
      </c>
      <c r="CF15" s="29" t="s">
        <v>48</v>
      </c>
      <c r="CG15" s="29" t="s">
        <v>48</v>
      </c>
      <c r="CH15" s="29" t="s">
        <v>48</v>
      </c>
      <c r="CI15" s="29" t="s">
        <v>48</v>
      </c>
      <c r="CJ15" s="29" t="s">
        <v>48</v>
      </c>
      <c r="CK15" s="29" t="s">
        <v>48</v>
      </c>
      <c r="CL15" s="29" t="s">
        <v>48</v>
      </c>
      <c r="CM15" s="29" t="s">
        <v>48</v>
      </c>
      <c r="CN15" s="29" t="s">
        <v>48</v>
      </c>
      <c r="CO15" s="29" t="s">
        <v>48</v>
      </c>
      <c r="CP15" s="29" t="s">
        <v>48</v>
      </c>
      <c r="CQ15" s="29" t="s">
        <v>48</v>
      </c>
      <c r="CR15" s="29" t="s">
        <v>48</v>
      </c>
      <c r="CS15" s="29" t="s">
        <v>48</v>
      </c>
      <c r="CT15" s="29" t="s">
        <v>48</v>
      </c>
      <c r="CU15" s="29" t="s">
        <v>48</v>
      </c>
      <c r="CV15" s="29" t="s">
        <v>48</v>
      </c>
      <c r="CW15" s="29" t="s">
        <v>48</v>
      </c>
    </row>
    <row r="16" spans="1:112" x14ac:dyDescent="0.25">
      <c r="A16" s="24" t="s">
        <v>40</v>
      </c>
      <c r="B16" s="24" t="s">
        <v>31</v>
      </c>
      <c r="C16" s="24" t="s">
        <v>41</v>
      </c>
      <c r="D16" s="24"/>
      <c r="F16" s="228"/>
      <c r="G16" s="24" t="s">
        <v>63</v>
      </c>
      <c r="J16" s="33" t="s">
        <v>39</v>
      </c>
      <c r="K16" s="34" t="s">
        <v>48</v>
      </c>
      <c r="L16" s="34" t="s">
        <v>48</v>
      </c>
      <c r="M16" s="34" t="s">
        <v>48</v>
      </c>
      <c r="N16" s="34" t="s">
        <v>48</v>
      </c>
      <c r="O16" s="34" t="s">
        <v>48</v>
      </c>
      <c r="P16" s="34" t="s">
        <v>48</v>
      </c>
      <c r="Q16" s="34" t="s">
        <v>48</v>
      </c>
      <c r="R16" s="34" t="s">
        <v>48</v>
      </c>
      <c r="S16" s="34" t="s">
        <v>48</v>
      </c>
      <c r="T16" s="34" t="s">
        <v>48</v>
      </c>
      <c r="U16" s="34" t="s">
        <v>48</v>
      </c>
      <c r="V16" s="34" t="s">
        <v>48</v>
      </c>
      <c r="W16" s="34" t="s">
        <v>48</v>
      </c>
      <c r="X16" s="34" t="s">
        <v>48</v>
      </c>
      <c r="Y16" s="34" t="s">
        <v>48</v>
      </c>
      <c r="Z16" s="34" t="s">
        <v>48</v>
      </c>
      <c r="AA16" s="34" t="s">
        <v>48</v>
      </c>
      <c r="AB16" s="34" t="s">
        <v>48</v>
      </c>
      <c r="AC16" s="34" t="s">
        <v>48</v>
      </c>
      <c r="AD16" s="34" t="s">
        <v>48</v>
      </c>
      <c r="AE16" s="34" t="s">
        <v>48</v>
      </c>
      <c r="AF16" s="34" t="s">
        <v>48</v>
      </c>
      <c r="AG16" s="34" t="s">
        <v>48</v>
      </c>
      <c r="AH16" s="29" t="s">
        <v>48</v>
      </c>
      <c r="AI16" s="29" t="s">
        <v>48</v>
      </c>
      <c r="AJ16" s="29" t="s">
        <v>48</v>
      </c>
      <c r="AK16" s="29" t="s">
        <v>48</v>
      </c>
      <c r="AL16" s="29" t="s">
        <v>48</v>
      </c>
      <c r="AM16" s="29" t="s">
        <v>48</v>
      </c>
      <c r="AN16" s="29" t="s">
        <v>48</v>
      </c>
      <c r="AO16" s="29" t="s">
        <v>48</v>
      </c>
      <c r="AP16" s="29" t="s">
        <v>48</v>
      </c>
      <c r="AQ16" s="29" t="s">
        <v>48</v>
      </c>
      <c r="AR16" s="29" t="s">
        <v>48</v>
      </c>
      <c r="AS16" s="29" t="s">
        <v>48</v>
      </c>
      <c r="AT16" s="29" t="s">
        <v>48</v>
      </c>
      <c r="AU16" s="29" t="s">
        <v>48</v>
      </c>
      <c r="AV16" s="29" t="s">
        <v>48</v>
      </c>
      <c r="AW16" s="29" t="s">
        <v>48</v>
      </c>
      <c r="AX16" s="29" t="s">
        <v>48</v>
      </c>
      <c r="AY16" s="29" t="s">
        <v>48</v>
      </c>
      <c r="AZ16" s="29" t="s">
        <v>48</v>
      </c>
      <c r="BA16" s="29" t="s">
        <v>48</v>
      </c>
      <c r="BB16" s="29" t="s">
        <v>48</v>
      </c>
      <c r="BC16" s="29" t="s">
        <v>48</v>
      </c>
      <c r="BD16" s="29" t="s">
        <v>48</v>
      </c>
      <c r="BE16" s="29" t="s">
        <v>48</v>
      </c>
      <c r="BF16" s="29" t="s">
        <v>48</v>
      </c>
      <c r="BG16" s="29" t="s">
        <v>48</v>
      </c>
      <c r="BH16" s="29" t="s">
        <v>48</v>
      </c>
      <c r="BI16" s="29" t="s">
        <v>48</v>
      </c>
      <c r="BJ16" s="29" t="s">
        <v>48</v>
      </c>
      <c r="BK16" s="29" t="s">
        <v>48</v>
      </c>
      <c r="BL16" s="29" t="s">
        <v>48</v>
      </c>
      <c r="BM16" s="29" t="s">
        <v>48</v>
      </c>
      <c r="BN16" s="29" t="s">
        <v>48</v>
      </c>
      <c r="BO16" s="29" t="s">
        <v>48</v>
      </c>
      <c r="BP16" s="29" t="s">
        <v>48</v>
      </c>
      <c r="BQ16" s="29" t="s">
        <v>48</v>
      </c>
      <c r="BR16" s="29" t="s">
        <v>48</v>
      </c>
      <c r="BS16" s="29" t="s">
        <v>48</v>
      </c>
      <c r="BT16" s="29" t="s">
        <v>48</v>
      </c>
      <c r="BU16" s="29" t="s">
        <v>48</v>
      </c>
      <c r="BV16" s="29" t="s">
        <v>48</v>
      </c>
      <c r="BW16" s="29" t="s">
        <v>48</v>
      </c>
      <c r="BX16" s="29" t="s">
        <v>48</v>
      </c>
      <c r="BY16" s="29" t="s">
        <v>48</v>
      </c>
      <c r="BZ16" s="29" t="s">
        <v>48</v>
      </c>
      <c r="CA16" s="29" t="s">
        <v>48</v>
      </c>
      <c r="CB16" s="29" t="s">
        <v>48</v>
      </c>
      <c r="CC16" s="29" t="s">
        <v>48</v>
      </c>
      <c r="CD16" s="29" t="s">
        <v>48</v>
      </c>
      <c r="CE16" s="29" t="s">
        <v>48</v>
      </c>
      <c r="CF16" s="29" t="s">
        <v>48</v>
      </c>
      <c r="CG16" s="29" t="s">
        <v>48</v>
      </c>
      <c r="CH16" s="29" t="s">
        <v>48</v>
      </c>
      <c r="CI16" s="29" t="s">
        <v>48</v>
      </c>
      <c r="CJ16" s="29" t="s">
        <v>48</v>
      </c>
      <c r="CK16" s="29" t="s">
        <v>48</v>
      </c>
      <c r="CL16" s="29" t="s">
        <v>48</v>
      </c>
      <c r="CM16" s="29" t="s">
        <v>48</v>
      </c>
      <c r="CN16" s="29" t="s">
        <v>48</v>
      </c>
      <c r="CO16" s="29" t="s">
        <v>48</v>
      </c>
      <c r="CP16" s="29" t="s">
        <v>48</v>
      </c>
      <c r="CQ16" s="29" t="s">
        <v>48</v>
      </c>
      <c r="CR16" s="29" t="s">
        <v>48</v>
      </c>
      <c r="CS16" s="29" t="s">
        <v>48</v>
      </c>
      <c r="CT16" s="29" t="s">
        <v>48</v>
      </c>
      <c r="CU16" s="29" t="s">
        <v>48</v>
      </c>
      <c r="CV16" s="29" t="s">
        <v>48</v>
      </c>
      <c r="CW16" s="29" t="s">
        <v>48</v>
      </c>
      <c r="DG16" s="26"/>
      <c r="DH16" s="26"/>
    </row>
    <row r="17" spans="1:101" ht="15.75" thickBot="1" x14ac:dyDescent="0.3">
      <c r="A17" s="231" t="s">
        <v>43</v>
      </c>
      <c r="B17" s="231"/>
      <c r="C17" s="231"/>
      <c r="D17" s="24"/>
      <c r="F17" s="24" t="s">
        <v>36</v>
      </c>
      <c r="G17" s="24" t="s">
        <v>64</v>
      </c>
      <c r="J17" s="31" t="s">
        <v>40</v>
      </c>
      <c r="K17" s="29" t="s">
        <v>48</v>
      </c>
      <c r="L17" s="29" t="s">
        <v>48</v>
      </c>
      <c r="M17" s="29" t="s">
        <v>48</v>
      </c>
      <c r="N17" s="29" t="s">
        <v>48</v>
      </c>
      <c r="O17" s="29" t="s">
        <v>48</v>
      </c>
      <c r="P17" s="29" t="s">
        <v>48</v>
      </c>
      <c r="Q17" s="29" t="s">
        <v>48</v>
      </c>
      <c r="R17" s="29" t="s">
        <v>48</v>
      </c>
      <c r="S17" s="29" t="s">
        <v>48</v>
      </c>
      <c r="T17" s="29" t="s">
        <v>48</v>
      </c>
      <c r="U17" s="29" t="s">
        <v>48</v>
      </c>
      <c r="V17" s="29" t="s">
        <v>48</v>
      </c>
      <c r="W17" s="29" t="s">
        <v>48</v>
      </c>
      <c r="X17" s="29" t="s">
        <v>48</v>
      </c>
      <c r="Y17" s="29" t="s">
        <v>48</v>
      </c>
      <c r="Z17" s="29" t="s">
        <v>48</v>
      </c>
      <c r="AA17" s="29" t="s">
        <v>48</v>
      </c>
      <c r="AB17" s="29" t="s">
        <v>48</v>
      </c>
      <c r="AC17" s="29" t="s">
        <v>48</v>
      </c>
      <c r="AD17" s="29" t="s">
        <v>48</v>
      </c>
      <c r="AE17" s="29" t="s">
        <v>48</v>
      </c>
      <c r="AF17" s="29" t="s">
        <v>48</v>
      </c>
      <c r="AG17" s="29" t="s">
        <v>48</v>
      </c>
      <c r="AH17" s="29" t="s">
        <v>48</v>
      </c>
      <c r="AI17" s="29" t="s">
        <v>48</v>
      </c>
      <c r="AJ17" s="29" t="s">
        <v>48</v>
      </c>
      <c r="AK17" s="29" t="s">
        <v>48</v>
      </c>
      <c r="AL17" s="29" t="s">
        <v>48</v>
      </c>
      <c r="AM17" s="29" t="s">
        <v>48</v>
      </c>
      <c r="AN17" s="29" t="s">
        <v>48</v>
      </c>
      <c r="AO17" s="29" t="s">
        <v>48</v>
      </c>
      <c r="AP17" s="29" t="s">
        <v>48</v>
      </c>
      <c r="AQ17" s="29" t="s">
        <v>48</v>
      </c>
      <c r="AR17" s="29" t="s">
        <v>48</v>
      </c>
      <c r="AS17" s="29" t="s">
        <v>48</v>
      </c>
      <c r="AT17" s="29" t="s">
        <v>48</v>
      </c>
      <c r="AU17" s="29" t="s">
        <v>48</v>
      </c>
      <c r="AV17" s="29" t="s">
        <v>48</v>
      </c>
      <c r="AW17" s="29" t="s">
        <v>48</v>
      </c>
      <c r="AX17" s="29" t="s">
        <v>48</v>
      </c>
      <c r="AY17" s="29" t="s">
        <v>48</v>
      </c>
      <c r="AZ17" s="29" t="s">
        <v>48</v>
      </c>
      <c r="BA17" s="29" t="s">
        <v>48</v>
      </c>
      <c r="BB17" s="29" t="s">
        <v>48</v>
      </c>
      <c r="BC17" s="29" t="s">
        <v>48</v>
      </c>
      <c r="BD17" s="29" t="s">
        <v>48</v>
      </c>
      <c r="BE17" s="29" t="s">
        <v>48</v>
      </c>
      <c r="BF17" s="29" t="s">
        <v>48</v>
      </c>
      <c r="BG17" s="29" t="s">
        <v>48</v>
      </c>
      <c r="BH17" s="29" t="s">
        <v>48</v>
      </c>
      <c r="BI17" s="29" t="s">
        <v>48</v>
      </c>
      <c r="BJ17" s="29" t="s">
        <v>48</v>
      </c>
      <c r="BK17" s="29" t="s">
        <v>48</v>
      </c>
      <c r="BL17" s="29" t="s">
        <v>48</v>
      </c>
      <c r="BM17" s="29" t="s">
        <v>48</v>
      </c>
      <c r="BN17" s="29" t="s">
        <v>48</v>
      </c>
      <c r="BO17" s="29" t="s">
        <v>48</v>
      </c>
      <c r="BP17" s="29" t="s">
        <v>48</v>
      </c>
      <c r="BQ17" s="29" t="s">
        <v>48</v>
      </c>
      <c r="BR17" s="29" t="s">
        <v>48</v>
      </c>
      <c r="BS17" s="29" t="s">
        <v>48</v>
      </c>
      <c r="BT17" s="29" t="s">
        <v>48</v>
      </c>
      <c r="BU17" s="29" t="s">
        <v>48</v>
      </c>
      <c r="BV17" s="29" t="s">
        <v>48</v>
      </c>
      <c r="BW17" s="29" t="s">
        <v>48</v>
      </c>
      <c r="BX17" s="29" t="s">
        <v>48</v>
      </c>
      <c r="BY17" s="29" t="s">
        <v>48</v>
      </c>
      <c r="BZ17" s="29" t="s">
        <v>48</v>
      </c>
      <c r="CA17" s="29" t="s">
        <v>48</v>
      </c>
      <c r="CB17" s="29" t="s">
        <v>48</v>
      </c>
      <c r="CC17" s="29" t="s">
        <v>48</v>
      </c>
      <c r="CD17" s="29" t="s">
        <v>48</v>
      </c>
      <c r="CE17" s="29" t="s">
        <v>48</v>
      </c>
      <c r="CF17" s="29" t="s">
        <v>48</v>
      </c>
      <c r="CG17" s="29" t="s">
        <v>48</v>
      </c>
      <c r="CH17" s="29" t="s">
        <v>48</v>
      </c>
      <c r="CI17" s="29" t="s">
        <v>48</v>
      </c>
      <c r="CJ17" s="29" t="s">
        <v>48</v>
      </c>
      <c r="CK17" s="29" t="s">
        <v>48</v>
      </c>
      <c r="CL17" s="29" t="s">
        <v>48</v>
      </c>
      <c r="CM17" s="29" t="s">
        <v>48</v>
      </c>
      <c r="CN17" s="29" t="s">
        <v>48</v>
      </c>
      <c r="CO17" s="29" t="s">
        <v>48</v>
      </c>
      <c r="CP17" s="29" t="s">
        <v>48</v>
      </c>
      <c r="CQ17" s="29" t="s">
        <v>48</v>
      </c>
      <c r="CR17" s="29" t="s">
        <v>48</v>
      </c>
      <c r="CS17" s="29" t="s">
        <v>48</v>
      </c>
      <c r="CT17" s="29" t="s">
        <v>48</v>
      </c>
      <c r="CU17" s="29" t="s">
        <v>48</v>
      </c>
      <c r="CV17" s="29" t="s">
        <v>48</v>
      </c>
      <c r="CW17" s="29" t="s">
        <v>48</v>
      </c>
    </row>
    <row r="18" spans="1:101" x14ac:dyDescent="0.25">
      <c r="A18" s="24"/>
      <c r="B18" s="24"/>
      <c r="F18" s="228" t="s">
        <v>37</v>
      </c>
      <c r="G18" s="24" t="s">
        <v>65</v>
      </c>
      <c r="J18" s="222" t="s">
        <v>76</v>
      </c>
      <c r="K18" s="223"/>
      <c r="L18" s="223"/>
      <c r="M18" s="223"/>
      <c r="N18" s="223"/>
      <c r="O18" s="223"/>
      <c r="P18" s="223"/>
      <c r="Q18" s="223"/>
      <c r="R18" s="223"/>
      <c r="S18" s="223"/>
      <c r="T18" s="223"/>
      <c r="U18" s="223"/>
      <c r="V18" s="223"/>
      <c r="W18" s="223"/>
      <c r="X18" s="223"/>
      <c r="Y18" s="223"/>
      <c r="Z18" s="223"/>
      <c r="AA18" s="223"/>
      <c r="AB18" s="223"/>
      <c r="AC18" s="223"/>
      <c r="AD18" s="223"/>
      <c r="AE18" s="223"/>
      <c r="AF18" s="223"/>
      <c r="AG18" s="224"/>
    </row>
    <row r="19" spans="1:101" ht="15.75" thickBot="1" x14ac:dyDescent="0.3">
      <c r="F19" s="228"/>
      <c r="G19" s="24" t="s">
        <v>66</v>
      </c>
      <c r="J19" s="225"/>
      <c r="K19" s="226"/>
      <c r="L19" s="226"/>
      <c r="M19" s="226"/>
      <c r="N19" s="226"/>
      <c r="O19" s="226"/>
      <c r="P19" s="226"/>
      <c r="Q19" s="226"/>
      <c r="R19" s="226"/>
      <c r="S19" s="226"/>
      <c r="T19" s="226"/>
      <c r="U19" s="226"/>
      <c r="V19" s="226"/>
      <c r="W19" s="226"/>
      <c r="X19" s="226"/>
      <c r="Y19" s="226"/>
      <c r="Z19" s="226"/>
      <c r="AA19" s="226"/>
      <c r="AB19" s="226"/>
      <c r="AC19" s="226"/>
      <c r="AD19" s="226"/>
      <c r="AE19" s="226"/>
      <c r="AF19" s="226"/>
      <c r="AG19" s="227"/>
    </row>
    <row r="20" spans="1:101" x14ac:dyDescent="0.25">
      <c r="F20" s="228"/>
      <c r="G20" s="24" t="s">
        <v>67</v>
      </c>
    </row>
    <row r="21" spans="1:101" x14ac:dyDescent="0.25">
      <c r="F21" s="24" t="s">
        <v>70</v>
      </c>
      <c r="G21" s="24" t="s">
        <v>68</v>
      </c>
    </row>
    <row r="22" spans="1:101" x14ac:dyDescent="0.25">
      <c r="F22" s="24" t="s">
        <v>71</v>
      </c>
      <c r="G22" s="24" t="s">
        <v>69</v>
      </c>
    </row>
    <row r="23" spans="1:101" x14ac:dyDescent="0.25">
      <c r="E23" s="229" t="s">
        <v>72</v>
      </c>
      <c r="F23" s="230"/>
      <c r="G23" s="230"/>
      <c r="H23" s="230"/>
    </row>
    <row r="26" spans="1:101" x14ac:dyDescent="0.25">
      <c r="A26" s="38" t="s">
        <v>22</v>
      </c>
      <c r="B26" s="40" t="s">
        <v>79</v>
      </c>
      <c r="C26" s="40" t="s">
        <v>80</v>
      </c>
      <c r="D26" s="50" t="s">
        <v>82</v>
      </c>
      <c r="E26" s="41" t="s">
        <v>81</v>
      </c>
      <c r="G26" s="58" t="s">
        <v>85</v>
      </c>
      <c r="H26" s="59" t="s">
        <v>87</v>
      </c>
      <c r="I26" s="60" t="s">
        <v>88</v>
      </c>
      <c r="J26" s="61" t="s">
        <v>81</v>
      </c>
      <c r="O26" s="51" t="s">
        <v>83</v>
      </c>
      <c r="S26" t="s">
        <v>84</v>
      </c>
    </row>
    <row r="27" spans="1:101" x14ac:dyDescent="0.25">
      <c r="A27" s="35" t="s">
        <v>26</v>
      </c>
      <c r="B27" s="39">
        <v>0.04</v>
      </c>
      <c r="C27" s="39">
        <v>100</v>
      </c>
      <c r="D27" s="30">
        <f>Certificat!C79</f>
        <v>100.2</v>
      </c>
      <c r="E27" s="30" t="e">
        <f>VLOOKUP(Certificat!D61,$A$26:$C$41,2,FALSE)*(VLOOKUP(Certificat!D61,$A$26:$C$41,3,FALSE)-D27)</f>
        <v>#N/A</v>
      </c>
      <c r="G27" s="30">
        <f>Certificat!M42/2</f>
        <v>0.25</v>
      </c>
      <c r="H27" s="30">
        <f>(1.14*O27)/SQRT(5)</f>
        <v>0.31633716190166622</v>
      </c>
      <c r="I27" s="30">
        <f>((1/(2*SQRT(3)))*Certificat!P42)</f>
        <v>0.14433756729740646</v>
      </c>
      <c r="J27" s="30">
        <f>SQRT((G27)^2+(H27)^2+(I27)^2)</f>
        <v>0.42825521985532683</v>
      </c>
      <c r="O27">
        <f>STDEVA(Certificat!H61,Certificat!I61,Certificat!J61,Certificat!K61,Certificat!L61)</f>
        <v>0.62048368229954598</v>
      </c>
      <c r="S27">
        <v>0.1</v>
      </c>
    </row>
    <row r="28" spans="1:101" ht="15" customHeight="1" x14ac:dyDescent="0.25">
      <c r="A28" s="36" t="s">
        <v>38</v>
      </c>
      <c r="B28" s="39">
        <v>0.06</v>
      </c>
      <c r="C28" s="39">
        <v>100</v>
      </c>
      <c r="D28" s="30">
        <f>Certificat!C80</f>
        <v>43.26</v>
      </c>
      <c r="E28" s="30" t="e">
        <f>VLOOKUP(Certificat!D62,$A$26:$C$41,2,FALSE)*(VLOOKUP(Certificat!D62,$A$26:$C$41,3,FALSE)-D28)</f>
        <v>#N/A</v>
      </c>
      <c r="G28" s="30">
        <f>Certificat!M43/2</f>
        <v>0.5</v>
      </c>
      <c r="H28" s="30">
        <f>(1.14*O28)/SQRT(5)</f>
        <v>12.724340712194088</v>
      </c>
      <c r="I28" s="30">
        <f>((1/(2*SQRT(3)))*Certificat!P43)</f>
        <v>2.8867513459481294E-2</v>
      </c>
      <c r="J28" s="30">
        <f>SQRT((G28)^2+(H28)^2+(I28)^2)</f>
        <v>12.734193335006866</v>
      </c>
      <c r="O28">
        <f>STDEVA(Certificat!H62,Certificat!I62,Certificat!J62,Certificat!K62,Certificat!L62)</f>
        <v>24.958325264328135</v>
      </c>
      <c r="S28">
        <v>0.5</v>
      </c>
    </row>
    <row r="29" spans="1:101" x14ac:dyDescent="0.25">
      <c r="A29" s="36" t="s">
        <v>28</v>
      </c>
      <c r="B29" s="39">
        <v>0.04</v>
      </c>
      <c r="C29" s="39">
        <v>100</v>
      </c>
      <c r="D29" s="30">
        <f>Certificat!C81</f>
        <v>24.6</v>
      </c>
      <c r="E29" s="30" t="e">
        <f>VLOOKUP(Certificat!D63,$A$26:$C$41,2,FALSE)*(VLOOKUP(Certificat!D63,$A$26:$C$41,3,FALSE)-D29)</f>
        <v>#N/A</v>
      </c>
      <c r="G29" s="30">
        <f>Certificat!M44/2</f>
        <v>0.5</v>
      </c>
      <c r="H29" s="30">
        <f t="shared" ref="H29:H38" si="0">(1.14*O29)/SQRT(5)</f>
        <v>0.30801103876322355</v>
      </c>
      <c r="I29" s="30">
        <f>((1/(2*SQRT(3)))*Certificat!P44)</f>
        <v>2.8867513459481294E-2</v>
      </c>
      <c r="J29" s="30">
        <f t="shared" ref="J29:J38" si="1">SQRT((G29)^2+(H29)^2+(I29)^2)</f>
        <v>0.58796609879595385</v>
      </c>
      <c r="O29">
        <f>STDEVA(Certificat!H63,Certificat!I63,Certificat!J63,Certificat!K63,Certificat!L63)</f>
        <v>0.60415229867972864</v>
      </c>
    </row>
    <row r="30" spans="1:101" x14ac:dyDescent="0.25">
      <c r="A30" s="36" t="s">
        <v>39</v>
      </c>
      <c r="B30" s="39">
        <v>0.06</v>
      </c>
      <c r="C30" s="39">
        <v>100</v>
      </c>
      <c r="D30" s="30">
        <f>Certificat!C83</f>
        <v>21.96</v>
      </c>
      <c r="E30" s="30" t="e">
        <f>VLOOKUP(Certificat!D65,$A$26:$C$41,2,FALSE)*(VLOOKUP(Certificat!D65,$A$26:$C$41,3,FALSE)-D30)</f>
        <v>#N/A</v>
      </c>
      <c r="G30" s="30">
        <f>Certificat!M46/2</f>
        <v>0.54</v>
      </c>
      <c r="H30" s="30">
        <f t="shared" si="0"/>
        <v>5.8128822454957929E-2</v>
      </c>
      <c r="I30" s="30">
        <f>((1/(2*SQRT(3)))*Certificat!P46)</f>
        <v>2.8867513459481294E-2</v>
      </c>
      <c r="J30" s="30">
        <f t="shared" si="1"/>
        <v>0.54388628713485088</v>
      </c>
      <c r="O30">
        <f>STDEVA(Certificat!H65,Certificat!I65,Certificat!J65,Certificat!K65,Certificat!L65)</f>
        <v>0.11401754250991417</v>
      </c>
    </row>
    <row r="31" spans="1:101" x14ac:dyDescent="0.25">
      <c r="A31" s="36" t="s">
        <v>30</v>
      </c>
      <c r="B31" s="39">
        <v>0.04</v>
      </c>
      <c r="C31" s="39">
        <v>100</v>
      </c>
      <c r="D31" s="30">
        <f>Certificat!C84</f>
        <v>40.06</v>
      </c>
      <c r="E31" s="30" t="e">
        <f>VLOOKUP(Certificat!D66,$A$26:$C$41,2,FALSE)*(VLOOKUP(Certificat!D66,$A$26:$C$41,3,FALSE)-D31)</f>
        <v>#N/A</v>
      </c>
      <c r="G31" s="30">
        <f>Certificat!M47/2</f>
        <v>0.5</v>
      </c>
      <c r="H31" s="30">
        <f t="shared" si="0"/>
        <v>4.5600000000000647E-2</v>
      </c>
      <c r="I31" s="30">
        <f>((1/(2*SQRT(3)))*Certificat!P47)</f>
        <v>2.8867513459481294E-2</v>
      </c>
      <c r="J31" s="30">
        <f t="shared" si="1"/>
        <v>0.50290425861522925</v>
      </c>
      <c r="O31">
        <f>STDEVA(Certificat!H66,Certificat!I66,Certificat!J66,Certificat!K66,Certificat!L66)</f>
        <v>8.9442719099992865E-2</v>
      </c>
    </row>
    <row r="32" spans="1:101" x14ac:dyDescent="0.25">
      <c r="A32" s="36" t="s">
        <v>40</v>
      </c>
      <c r="B32" s="39">
        <v>0.06</v>
      </c>
      <c r="C32" s="39">
        <v>100</v>
      </c>
      <c r="D32" s="30">
        <f>Certificat!C85</f>
        <v>22.860000000000003</v>
      </c>
      <c r="E32" s="30" t="e">
        <f>VLOOKUP(Certificat!D67,$A$26:$C$41,2,FALSE)*(VLOOKUP(Certificat!D67,$A$26:$C$41,3,FALSE)-D32)</f>
        <v>#N/A</v>
      </c>
      <c r="G32" s="30">
        <f>Certificat!M48/2</f>
        <v>0.125</v>
      </c>
      <c r="H32" s="30">
        <f t="shared" si="0"/>
        <v>0.24871863621369428</v>
      </c>
      <c r="I32" s="30">
        <f>((1/(2*SQRT(3)))*Certificat!P48)</f>
        <v>2.8867513459481294E-2</v>
      </c>
      <c r="J32" s="30">
        <f t="shared" si="1"/>
        <v>0.27985584384345691</v>
      </c>
      <c r="O32">
        <f>STDEVA(Certificat!H67,Certificat!I67,Certificat!J67,Certificat!K67,Certificat!L67)</f>
        <v>0.48785243670601874</v>
      </c>
    </row>
    <row r="33" spans="1:15" x14ac:dyDescent="0.25">
      <c r="A33" s="36" t="s">
        <v>12</v>
      </c>
      <c r="B33" s="39">
        <v>0.02</v>
      </c>
      <c r="C33" s="39">
        <v>100</v>
      </c>
      <c r="D33" s="30">
        <f>Certificat!C87</f>
        <v>50.22</v>
      </c>
      <c r="E33" s="30" t="e">
        <f>VLOOKUP(Certificat!D69,$A$26:$C$41,2,FALSE)*(VLOOKUP(Certificat!D69,$A$26:$C$41,3,FALSE)-D33)</f>
        <v>#N/A</v>
      </c>
      <c r="G33" s="30">
        <f>Certificat!M50/2</f>
        <v>0.39</v>
      </c>
      <c r="H33" s="30">
        <f t="shared" si="0"/>
        <v>0.22339346454182579</v>
      </c>
      <c r="I33" s="30">
        <f>((1/(2*SQRT(3)))*Certificat!P50)</f>
        <v>2.8867513459481294E-2</v>
      </c>
      <c r="J33" s="30">
        <f t="shared" si="1"/>
        <v>0.45037536936796768</v>
      </c>
      <c r="O33">
        <f>STDEVA(Certificat!H69,Certificat!I69,Certificat!J69,Certificat!K69,Certificat!L69)</f>
        <v>0.43817804600413285</v>
      </c>
    </row>
    <row r="34" spans="1:15" x14ac:dyDescent="0.25">
      <c r="A34" s="36" t="s">
        <v>23</v>
      </c>
      <c r="B34" s="39">
        <v>0.04</v>
      </c>
      <c r="C34" s="39">
        <v>100</v>
      </c>
      <c r="D34" s="30">
        <f>Certificat!C88</f>
        <v>54.4</v>
      </c>
      <c r="E34" s="30" t="e">
        <f>VLOOKUP(Certificat!D70,$A$26:$C$41,2,FALSE)*(VLOOKUP(Certificat!D70,$A$26:$C$41,3,FALSE)-D34)</f>
        <v>#N/A</v>
      </c>
      <c r="G34" s="30">
        <f>Certificat!M51/2</f>
        <v>0.17499999999999999</v>
      </c>
      <c r="H34" s="30">
        <f t="shared" si="0"/>
        <v>0.68400000000000005</v>
      </c>
      <c r="I34" s="30">
        <f>((1/(2*SQRT(3)))*Certificat!P51)</f>
        <v>2.8867513459481294E-2</v>
      </c>
      <c r="J34" s="30">
        <f t="shared" si="1"/>
        <v>0.70662177530368631</v>
      </c>
      <c r="O34">
        <f>STDEVA(Certificat!H70,Certificat!I70,Certificat!J70,Certificat!K70,Certificat!L70)</f>
        <v>1.3416407864998741</v>
      </c>
    </row>
    <row r="35" spans="1:15" x14ac:dyDescent="0.25">
      <c r="A35" s="36" t="s">
        <v>13</v>
      </c>
      <c r="B35" s="39">
        <v>0.02</v>
      </c>
      <c r="C35" s="39">
        <v>100</v>
      </c>
      <c r="D35" s="30">
        <f>Certificat!C89</f>
        <v>60.239999999999995</v>
      </c>
      <c r="E35" s="30" t="e">
        <f>VLOOKUP(Certificat!D71,$A$26:$C$41,2,FALSE)*(VLOOKUP(Certificat!D71,$A$26:$C$41,3,FALSE)-D35)</f>
        <v>#N/A</v>
      </c>
      <c r="G35" s="30">
        <f>Certificat!M52/2</f>
        <v>0.125</v>
      </c>
      <c r="H35" s="30">
        <f t="shared" si="0"/>
        <v>0.22105420149818455</v>
      </c>
      <c r="I35" s="30">
        <f>((1/(2*SQRT(3)))*Certificat!P52)</f>
        <v>2.8867513459481294E-2</v>
      </c>
      <c r="J35" s="30">
        <f t="shared" si="1"/>
        <v>0.25558421964850125</v>
      </c>
      <c r="O35">
        <f>STDEVA(Certificat!H71,Certificat!I71,Certificat!J71,Certificat!K71,Certificat!L71)</f>
        <v>0.43358966777357594</v>
      </c>
    </row>
    <row r="36" spans="1:15" x14ac:dyDescent="0.25">
      <c r="A36" s="36" t="s">
        <v>25</v>
      </c>
      <c r="B36" s="39">
        <v>0.02</v>
      </c>
      <c r="C36" s="39">
        <v>100</v>
      </c>
      <c r="D36" s="30">
        <f>Certificat!C91</f>
        <v>65.400000000000006</v>
      </c>
      <c r="E36" s="30" t="e">
        <f>VLOOKUP(Certificat!D73,$A$26:$C$41,2,FALSE)*(VLOOKUP(Certificat!D73,$A$26:$C$41,3,FALSE)-D36)</f>
        <v>#N/A</v>
      </c>
      <c r="G36" s="30">
        <f>Certificat!M54/2</f>
        <v>1</v>
      </c>
      <c r="H36" s="30">
        <f t="shared" si="0"/>
        <v>0.27924183067728225</v>
      </c>
      <c r="I36" s="30">
        <f>((1/(2*SQRT(3)))*Certificat!P54)</f>
        <v>2.8867513459481294E-2</v>
      </c>
      <c r="J36" s="30">
        <f t="shared" si="1"/>
        <v>1.0386574667970829</v>
      </c>
      <c r="O36">
        <f>STDEVA(Certificat!H73,Certificat!I73,Certificat!J73,Certificat!K73,Certificat!L73)</f>
        <v>0.54772255750516607</v>
      </c>
    </row>
    <row r="37" spans="1:15" x14ac:dyDescent="0.25">
      <c r="A37" s="37" t="s">
        <v>33</v>
      </c>
      <c r="B37" s="39">
        <v>0.04</v>
      </c>
      <c r="C37" s="39">
        <v>130</v>
      </c>
      <c r="D37" s="30">
        <f>Certificat!C92</f>
        <v>70.72</v>
      </c>
      <c r="E37" s="30" t="e">
        <f>VLOOKUP(Certificat!D74,$A$26:$C$41,2,FALSE)*(VLOOKUP(Certificat!D74,$A$26:$C$41,3,FALSE)-D37)</f>
        <v>#N/A</v>
      </c>
      <c r="G37" s="30">
        <f>Certificat!M55/2</f>
        <v>0.5</v>
      </c>
      <c r="H37" s="30">
        <f t="shared" si="0"/>
        <v>9.8066508044286196E-2</v>
      </c>
      <c r="I37" s="30">
        <f>((1/(2*SQRT(3)))*Certificat!P55)</f>
        <v>2.8867513459481294E-2</v>
      </c>
      <c r="J37" s="30">
        <f t="shared" si="1"/>
        <v>0.51034338766494602</v>
      </c>
      <c r="O37">
        <f>STDEVA(Certificat!H74,Certificat!I74,Certificat!J74,Certificat!K74,Certificat!L74)</f>
        <v>0.19235384061671396</v>
      </c>
    </row>
    <row r="38" spans="1:15" ht="15" customHeight="1" thickBot="1" x14ac:dyDescent="0.3">
      <c r="A38" s="37" t="s">
        <v>34</v>
      </c>
      <c r="B38" s="39">
        <v>0.04</v>
      </c>
      <c r="C38" s="39">
        <v>130</v>
      </c>
      <c r="D38" s="30">
        <f>Certificat!C93</f>
        <v>226</v>
      </c>
      <c r="E38" s="30" t="e">
        <f>VLOOKUP(Certificat!D75,$A$26:$C$41,2,FALSE)*(VLOOKUP(Certificat!D75,$A$26:$C$41,3,FALSE)-D38)</f>
        <v>#N/A</v>
      </c>
      <c r="G38" s="62">
        <f>Certificat!M56/2</f>
        <v>0.25</v>
      </c>
      <c r="H38" s="62">
        <f t="shared" si="0"/>
        <v>1.1399999999999999</v>
      </c>
      <c r="I38" s="62">
        <f>((1/(2*SQRT(3)))*Certificat!P56)</f>
        <v>2.8867513459481294E-2</v>
      </c>
      <c r="J38" s="62">
        <f t="shared" si="1"/>
        <v>1.1674473578424567</v>
      </c>
      <c r="O38">
        <f>STDEVA(Certificat!H75,Certificat!I75,Certificat!J75,Certificat!K75,Certificat!L75)</f>
        <v>2.2360679774997898</v>
      </c>
    </row>
    <row r="39" spans="1:15" ht="15.75" customHeight="1" x14ac:dyDescent="0.25">
      <c r="A39" s="37" t="s">
        <v>35</v>
      </c>
      <c r="B39" s="39">
        <v>0.04</v>
      </c>
      <c r="C39" s="39">
        <v>130</v>
      </c>
      <c r="E39" s="27"/>
      <c r="G39" s="216" t="s">
        <v>90</v>
      </c>
      <c r="H39" s="217"/>
      <c r="I39" s="217"/>
      <c r="J39" s="218"/>
    </row>
    <row r="40" spans="1:15" ht="15.75" thickBot="1" x14ac:dyDescent="0.3">
      <c r="A40" s="37" t="s">
        <v>36</v>
      </c>
      <c r="B40" s="39">
        <v>0.04</v>
      </c>
      <c r="C40" s="39">
        <v>130</v>
      </c>
      <c r="E40" s="27"/>
      <c r="G40" s="219"/>
      <c r="H40" s="220"/>
      <c r="I40" s="220"/>
      <c r="J40" s="221"/>
    </row>
    <row r="41" spans="1:15" ht="15.75" thickBot="1" x14ac:dyDescent="0.3">
      <c r="A41" s="36" t="s">
        <v>37</v>
      </c>
      <c r="B41" s="39">
        <v>0.04</v>
      </c>
      <c r="C41" s="39">
        <v>130</v>
      </c>
    </row>
    <row r="42" spans="1:15" ht="15.75" x14ac:dyDescent="0.25">
      <c r="A42" s="42"/>
      <c r="B42" s="43"/>
      <c r="C42" s="44" t="s">
        <v>78</v>
      </c>
      <c r="D42" s="45"/>
      <c r="E42" s="46"/>
    </row>
    <row r="43" spans="1:15" ht="16.5" thickBot="1" x14ac:dyDescent="0.3">
      <c r="A43" s="47"/>
      <c r="B43" s="48"/>
      <c r="C43" s="48"/>
      <c r="D43" s="48"/>
      <c r="E43" s="49"/>
    </row>
    <row r="45" spans="1:15" ht="15" customHeight="1" x14ac:dyDescent="0.25"/>
    <row r="46" spans="1:15" ht="15" customHeight="1" x14ac:dyDescent="0.25"/>
  </sheetData>
  <sortState ref="A28:A40">
    <sortCondition ref="A27"/>
  </sortState>
  <mergeCells count="11">
    <mergeCell ref="F14:F16"/>
    <mergeCell ref="F2:F3"/>
    <mergeCell ref="F4:F6"/>
    <mergeCell ref="F8:F9"/>
    <mergeCell ref="F10:F11"/>
    <mergeCell ref="F12:F13"/>
    <mergeCell ref="G39:J40"/>
    <mergeCell ref="J18:AG19"/>
    <mergeCell ref="F18:F20"/>
    <mergeCell ref="E23:H23"/>
    <mergeCell ref="A17:C17"/>
  </mergeCells>
  <pageMargins left="0.7" right="0.7" top="0.75" bottom="0.75" header="0.3" footer="0.3"/>
  <pageSetup paperSize="9" orientation="portrait" horizontalDpi="4294967293" verticalDpi="0" r:id="rId1"/>
  <drawing r:id="rId2"/>
  <legacyDrawing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3"/>
  <sheetViews>
    <sheetView workbookViewId="0">
      <selection activeCell="H2" sqref="H2"/>
    </sheetView>
  </sheetViews>
  <sheetFormatPr defaultRowHeight="15" x14ac:dyDescent="0.25"/>
  <cols>
    <col min="1" max="3" width="10.7109375" customWidth="1"/>
    <col min="6" max="6" width="9.140625" customWidth="1"/>
    <col min="8" max="8" width="10.7109375" customWidth="1"/>
  </cols>
  <sheetData>
    <row r="1" spans="1:17" x14ac:dyDescent="0.25">
      <c r="A1" s="66" t="s">
        <v>22</v>
      </c>
      <c r="B1" s="66" t="s">
        <v>93</v>
      </c>
      <c r="C1" s="66" t="s">
        <v>115</v>
      </c>
      <c r="D1" s="66" t="s">
        <v>116</v>
      </c>
      <c r="F1" s="66" t="s">
        <v>135</v>
      </c>
      <c r="G1" s="66" t="s">
        <v>16</v>
      </c>
      <c r="H1" s="66" t="s">
        <v>17</v>
      </c>
      <c r="K1" s="77" t="s">
        <v>137</v>
      </c>
      <c r="L1" s="78" t="s">
        <v>139</v>
      </c>
      <c r="M1" s="79" t="s">
        <v>140</v>
      </c>
      <c r="N1" s="80" t="s">
        <v>138</v>
      </c>
      <c r="O1" s="38" t="s">
        <v>81</v>
      </c>
      <c r="Q1" t="s">
        <v>83</v>
      </c>
    </row>
    <row r="2" spans="1:17" x14ac:dyDescent="0.25">
      <c r="A2" s="67" t="s">
        <v>94</v>
      </c>
      <c r="B2" s="67">
        <v>10</v>
      </c>
      <c r="C2" s="67" t="s">
        <v>118</v>
      </c>
      <c r="D2" s="67">
        <f>29.42*10^3</f>
        <v>29420</v>
      </c>
      <c r="F2" s="30">
        <f>Certificat!J42</f>
        <v>350</v>
      </c>
      <c r="G2" s="30" t="str">
        <f>IF(F2&lt;=125,$G$14,IF(AND(F2&lt;=225,F2&gt;125),$G$15,IF(F2&gt;225,$G$16)))</f>
        <v>±2</v>
      </c>
      <c r="H2" s="30">
        <f>IF(G2=$G$14,3,IF(G2=$G$15,2.5,IF(G2=$G$16,2,NA)))</f>
        <v>2</v>
      </c>
      <c r="K2" s="30">
        <f>Certificat!M42</f>
        <v>0.5</v>
      </c>
      <c r="L2" s="30">
        <v>0</v>
      </c>
      <c r="M2" s="30">
        <f>(1.14*Q2)/SQRT(5)</f>
        <v>0.31633716190166622</v>
      </c>
      <c r="N2" s="30">
        <f>Certificat!P42*10^-3</f>
        <v>5.0000000000000001E-4</v>
      </c>
      <c r="O2" s="30">
        <f>SQRT((K2)^2+(L2)^2+(M2)^2+(N2)^2)</f>
        <v>0.59166667136150308</v>
      </c>
      <c r="Q2">
        <f>STDEVA(Certificat!H61,Certificat!I61,Certificat!J61,Certificat!K61,Certificat!L61)</f>
        <v>0.62048368229954598</v>
      </c>
    </row>
    <row r="3" spans="1:17" x14ac:dyDescent="0.25">
      <c r="A3" s="67" t="s">
        <v>95</v>
      </c>
      <c r="B3" s="67">
        <v>10</v>
      </c>
      <c r="C3" s="67" t="s">
        <v>119</v>
      </c>
      <c r="D3" s="67">
        <f>14.71*10^3</f>
        <v>14710</v>
      </c>
      <c r="F3" s="30">
        <f>Certificat!J43</f>
        <v>301</v>
      </c>
      <c r="G3" s="30" t="str">
        <f t="shared" ref="G3:G13" si="0">IF(F3&lt;=125,$G$14,IF(AND(F3&lt;=225,F3&gt;125),$G$15,IF(F3&gt;225,$G$16)))</f>
        <v>±2</v>
      </c>
      <c r="H3" s="30">
        <f>IF(G3=$G$14,3,IF(G3=$G$15,2.5,IF(G3=$G$16,2,NA)))</f>
        <v>2</v>
      </c>
      <c r="K3" s="30">
        <f>Certificat!M43</f>
        <v>1</v>
      </c>
      <c r="L3" s="30">
        <v>0</v>
      </c>
      <c r="M3" s="30">
        <f t="shared" ref="M3:M13" si="1">(1.14*Q3)/SQRT(5)</f>
        <v>12.724340712194088</v>
      </c>
      <c r="N3" s="30">
        <f>Certificat!P43*10^-3</f>
        <v>1E-4</v>
      </c>
      <c r="O3" s="30">
        <f t="shared" ref="O3:O13" si="2">SQRT((K3)^2+(L3)^2+(M3)^2+(N3)^2)</f>
        <v>12.76357499174898</v>
      </c>
      <c r="Q3">
        <f>STDEVA(Certificat!H62,Certificat!I62,Certificat!J62,Certificat!K62,Certificat!L62)</f>
        <v>24.958325264328135</v>
      </c>
    </row>
    <row r="4" spans="1:17" x14ac:dyDescent="0.25">
      <c r="A4" s="67" t="s">
        <v>96</v>
      </c>
      <c r="B4" s="67">
        <v>10</v>
      </c>
      <c r="C4" s="67" t="s">
        <v>120</v>
      </c>
      <c r="D4" s="67">
        <f>9.807*10^3</f>
        <v>9807</v>
      </c>
      <c r="F4" s="30">
        <f>Certificat!J44</f>
        <v>302</v>
      </c>
      <c r="G4" s="30" t="str">
        <f t="shared" si="0"/>
        <v>±2</v>
      </c>
      <c r="H4" s="30">
        <f>IF(G4=$G$14,3,IF(G4=$G$15,2.5,IF(G4=$G$16,2,NA)))</f>
        <v>2</v>
      </c>
      <c r="K4" s="30">
        <f>Certificat!M44</f>
        <v>1</v>
      </c>
      <c r="L4" s="30">
        <v>0</v>
      </c>
      <c r="M4" s="30">
        <f t="shared" si="1"/>
        <v>0.30801103876322355</v>
      </c>
      <c r="N4" s="30">
        <f>Certificat!P44*10^-3</f>
        <v>1E-4</v>
      </c>
      <c r="O4" s="30">
        <f t="shared" si="2"/>
        <v>1.0463607456322126</v>
      </c>
      <c r="Q4">
        <f>STDEVA(Certificat!H63,Certificat!I63,Certificat!J63,Certificat!K63,Certificat!L63)</f>
        <v>0.60415229867972864</v>
      </c>
    </row>
    <row r="5" spans="1:17" x14ac:dyDescent="0.25">
      <c r="A5" s="67" t="s">
        <v>97</v>
      </c>
      <c r="B5" s="67">
        <v>10</v>
      </c>
      <c r="C5" s="67" t="s">
        <v>121</v>
      </c>
      <c r="D5" s="67">
        <f>4.903*10^3</f>
        <v>4903</v>
      </c>
      <c r="F5" s="30">
        <f>Certificat!J46</f>
        <v>300</v>
      </c>
      <c r="G5" s="30" t="str">
        <f t="shared" si="0"/>
        <v>±2</v>
      </c>
      <c r="H5" s="30">
        <f>IF(G5=$G$14,3,IF(G5=$G$15,2.5,IF(G5=$G$16,2,NA)))</f>
        <v>2</v>
      </c>
      <c r="K5" s="30">
        <f>Certificat!M46</f>
        <v>1.08</v>
      </c>
      <c r="L5" s="30">
        <v>0</v>
      </c>
      <c r="M5" s="30">
        <f t="shared" si="1"/>
        <v>5.8128822454957929E-2</v>
      </c>
      <c r="N5" s="30">
        <f>Certificat!P46*10^-3</f>
        <v>1E-4</v>
      </c>
      <c r="O5" s="30">
        <f t="shared" si="2"/>
        <v>1.0815632066596941</v>
      </c>
      <c r="Q5">
        <f>STDEVA(Certificat!H65,Certificat!I65,Certificat!J65,Certificat!K65,Certificat!L65)</f>
        <v>0.11401754250991417</v>
      </c>
    </row>
    <row r="6" spans="1:17" x14ac:dyDescent="0.25">
      <c r="A6" s="67" t="s">
        <v>98</v>
      </c>
      <c r="B6" s="67">
        <v>10</v>
      </c>
      <c r="C6" s="67" t="s">
        <v>122</v>
      </c>
      <c r="D6" s="67">
        <f>2.452*10^3</f>
        <v>2452</v>
      </c>
      <c r="F6" s="30">
        <f>Certificat!J47</f>
        <v>301</v>
      </c>
      <c r="G6" s="30" t="str">
        <f t="shared" si="0"/>
        <v>±2</v>
      </c>
      <c r="H6" s="30">
        <f>IF(G6=$G$14,3,IF(G6=$G$15,2.5,IF(G6=$G$16,2,NA)))</f>
        <v>2</v>
      </c>
      <c r="K6" s="30">
        <f>Certificat!M47</f>
        <v>1</v>
      </c>
      <c r="L6" s="30">
        <v>0</v>
      </c>
      <c r="M6" s="30">
        <f t="shared" si="1"/>
        <v>4.5600000000000647E-2</v>
      </c>
      <c r="N6" s="30">
        <f>Certificat!P47*10^-3</f>
        <v>1E-4</v>
      </c>
      <c r="O6" s="30">
        <f t="shared" si="2"/>
        <v>1.0010391450887421</v>
      </c>
      <c r="Q6">
        <f>STDEVA(Certificat!H66,Certificat!I66,Certificat!J66,Certificat!K66,Certificat!L66)</f>
        <v>8.9442719099992865E-2</v>
      </c>
    </row>
    <row r="7" spans="1:17" x14ac:dyDescent="0.25">
      <c r="A7" s="67" t="s">
        <v>99</v>
      </c>
      <c r="B7" s="67">
        <v>10</v>
      </c>
      <c r="C7" s="67" t="s">
        <v>24</v>
      </c>
      <c r="D7" s="67">
        <v>980.7</v>
      </c>
      <c r="F7" s="30">
        <f>Certificat!J48</f>
        <v>302</v>
      </c>
      <c r="G7" s="30" t="str">
        <f t="shared" si="0"/>
        <v>±2</v>
      </c>
      <c r="H7" s="30">
        <f>IF(G7=$G$14,3,IF(G7=$G$15,2.5,IF(G7=$G$16,2,NA)))</f>
        <v>2</v>
      </c>
      <c r="K7" s="30">
        <f>Certificat!M48</f>
        <v>0.25</v>
      </c>
      <c r="L7" s="30">
        <v>0</v>
      </c>
      <c r="M7" s="30">
        <f t="shared" si="1"/>
        <v>0.24871863621369428</v>
      </c>
      <c r="N7" s="30">
        <f>Certificat!P48*10^-3</f>
        <v>1E-4</v>
      </c>
      <c r="O7" s="30">
        <f t="shared" si="2"/>
        <v>0.35264850772405087</v>
      </c>
      <c r="Q7">
        <f>STDEVA(Certificat!H67,Certificat!I67,Certificat!J67,Certificat!K67,Certificat!L67)</f>
        <v>0.48785243670601874</v>
      </c>
    </row>
    <row r="8" spans="1:17" x14ac:dyDescent="0.25">
      <c r="A8" s="67" t="s">
        <v>100</v>
      </c>
      <c r="B8" s="67">
        <v>5</v>
      </c>
      <c r="C8" s="67" t="s">
        <v>123</v>
      </c>
      <c r="D8" s="67">
        <f>7.355*10^3</f>
        <v>7355</v>
      </c>
      <c r="F8" s="30">
        <f>Certificat!J50</f>
        <v>300</v>
      </c>
      <c r="G8" s="30" t="str">
        <f t="shared" si="0"/>
        <v>±2</v>
      </c>
      <c r="H8" s="30">
        <f>IF(G8=$G$14,3,IF(G8=$G$15,2.5,IF(G8=$G$16,2,NA)))</f>
        <v>2</v>
      </c>
      <c r="K8" s="30">
        <f>Certificat!M50</f>
        <v>0.78</v>
      </c>
      <c r="L8" s="30">
        <v>0</v>
      </c>
      <c r="M8" s="30">
        <f t="shared" si="1"/>
        <v>0.22339346454182579</v>
      </c>
      <c r="N8" s="30">
        <f>Certificat!P50*10^-3</f>
        <v>1E-4</v>
      </c>
      <c r="O8" s="30">
        <f t="shared" si="2"/>
        <v>0.81135975374675817</v>
      </c>
      <c r="Q8">
        <f>STDEVA(Certificat!H69,Certificat!I69,Certificat!J69,Certificat!K69,Certificat!L69)</f>
        <v>0.43817804600413285</v>
      </c>
    </row>
    <row r="9" spans="1:17" x14ac:dyDescent="0.25">
      <c r="A9" s="67" t="s">
        <v>101</v>
      </c>
      <c r="B9" s="67">
        <v>5</v>
      </c>
      <c r="C9" s="67" t="s">
        <v>122</v>
      </c>
      <c r="D9" s="67">
        <f>2.452*10^3</f>
        <v>2452</v>
      </c>
      <c r="F9" s="30">
        <f>Certificat!J51</f>
        <v>301</v>
      </c>
      <c r="G9" s="30" t="str">
        <f t="shared" si="0"/>
        <v>±2</v>
      </c>
      <c r="H9" s="30">
        <f>IF(G9=$G$14,3,IF(G9=$G$15,2.5,IF(G9=$G$16,2,NA)))</f>
        <v>2</v>
      </c>
      <c r="K9" s="30">
        <f>Certificat!M51</f>
        <v>0.35</v>
      </c>
      <c r="L9" s="30">
        <v>0</v>
      </c>
      <c r="M9" s="30">
        <f t="shared" si="1"/>
        <v>0.68400000000000005</v>
      </c>
      <c r="N9" s="30">
        <f>Certificat!P51*10^-3</f>
        <v>1E-4</v>
      </c>
      <c r="O9" s="30">
        <f t="shared" si="2"/>
        <v>0.76834628260960569</v>
      </c>
      <c r="Q9">
        <f>STDEVA(Certificat!H70,Certificat!I70,Certificat!J70,Certificat!K70,Certificat!L70)</f>
        <v>1.3416407864998741</v>
      </c>
    </row>
    <row r="10" spans="1:17" x14ac:dyDescent="0.25">
      <c r="A10" s="67" t="s">
        <v>102</v>
      </c>
      <c r="B10" s="67">
        <v>5</v>
      </c>
      <c r="C10" s="67" t="s">
        <v>124</v>
      </c>
      <c r="D10" s="67">
        <f>1.226*10^3</f>
        <v>1226</v>
      </c>
      <c r="F10" s="30">
        <f>Certificat!J52</f>
        <v>302</v>
      </c>
      <c r="G10" s="30" t="str">
        <f t="shared" si="0"/>
        <v>±2</v>
      </c>
      <c r="H10" s="30">
        <f>IF(G10=$G$14,3,IF(G10=$G$15,2.5,IF(G10=$G$16,2,NA)))</f>
        <v>2</v>
      </c>
      <c r="K10" s="30">
        <f>Certificat!M52</f>
        <v>0.25</v>
      </c>
      <c r="L10" s="30">
        <v>0</v>
      </c>
      <c r="M10" s="30">
        <f t="shared" si="1"/>
        <v>0.22105420149818455</v>
      </c>
      <c r="N10" s="30">
        <f>Certificat!P52*10^-3</f>
        <v>1E-4</v>
      </c>
      <c r="O10" s="30">
        <f t="shared" si="2"/>
        <v>0.33371390441514415</v>
      </c>
      <c r="Q10">
        <f>STDEVA(Certificat!H71,Certificat!I71,Certificat!J71,Certificat!K71,Certificat!L71)</f>
        <v>0.43358966777357594</v>
      </c>
    </row>
    <row r="11" spans="1:17" x14ac:dyDescent="0.25">
      <c r="A11" s="67" t="s">
        <v>103</v>
      </c>
      <c r="B11" s="67">
        <v>5</v>
      </c>
      <c r="C11" s="67" t="s">
        <v>125</v>
      </c>
      <c r="D11" s="67">
        <v>612.9</v>
      </c>
      <c r="F11" s="30">
        <f>Certificat!J54</f>
        <v>300</v>
      </c>
      <c r="G11" s="30" t="str">
        <f t="shared" si="0"/>
        <v>±2</v>
      </c>
      <c r="H11" s="30">
        <f>IF(G11=$G$14,3,IF(G11=$G$15,2.5,IF(G11=$G$16,2,NA)))</f>
        <v>2</v>
      </c>
      <c r="K11" s="30">
        <f>Certificat!M54</f>
        <v>2</v>
      </c>
      <c r="L11" s="30">
        <v>0</v>
      </c>
      <c r="M11" s="30">
        <f t="shared" si="1"/>
        <v>0.27924183067728225</v>
      </c>
      <c r="N11" s="30">
        <f>Certificat!P54*10^-3</f>
        <v>1E-4</v>
      </c>
      <c r="O11" s="30">
        <f t="shared" si="2"/>
        <v>2.0193999133405942</v>
      </c>
      <c r="Q11">
        <f>STDEVA(Certificat!H73,Certificat!I73,Certificat!J73,Certificat!K73,Certificat!L73)</f>
        <v>0.54772255750516607</v>
      </c>
    </row>
    <row r="12" spans="1:17" x14ac:dyDescent="0.25">
      <c r="A12" s="67" t="s">
        <v>104</v>
      </c>
      <c r="B12" s="67">
        <v>5</v>
      </c>
      <c r="C12" s="67" t="s">
        <v>126</v>
      </c>
      <c r="D12" s="67">
        <v>245.2</v>
      </c>
      <c r="F12" s="30">
        <f>Certificat!J55</f>
        <v>301</v>
      </c>
      <c r="G12" s="30" t="str">
        <f t="shared" si="0"/>
        <v>±2</v>
      </c>
      <c r="H12" s="30">
        <f>IF(G12=$G$14,3,IF(G12=$G$15,2.5,IF(G12=$G$16,2,NA)))</f>
        <v>2</v>
      </c>
      <c r="K12" s="30">
        <f>Certificat!M55</f>
        <v>1</v>
      </c>
      <c r="L12" s="30">
        <v>0</v>
      </c>
      <c r="M12" s="30">
        <f t="shared" si="1"/>
        <v>9.8066508044286196E-2</v>
      </c>
      <c r="N12" s="30">
        <f>Certificat!P55*10^-3</f>
        <v>1E-4</v>
      </c>
      <c r="O12" s="30">
        <f t="shared" si="2"/>
        <v>1.0047970193029037</v>
      </c>
      <c r="Q12">
        <f>STDEVA(Certificat!H74,Certificat!I74,Certificat!J74,Certificat!K74,Certificat!L74)</f>
        <v>0.19235384061671396</v>
      </c>
    </row>
    <row r="13" spans="1:17" ht="15.75" thickBot="1" x14ac:dyDescent="0.3">
      <c r="A13" s="67" t="s">
        <v>105</v>
      </c>
      <c r="B13" s="67">
        <v>2.5</v>
      </c>
      <c r="C13" s="67" t="s">
        <v>127</v>
      </c>
      <c r="D13" s="67">
        <f>1.839*10^3</f>
        <v>1839</v>
      </c>
      <c r="F13" s="30">
        <f>Certificat!J56</f>
        <v>302</v>
      </c>
      <c r="G13" s="30" t="str">
        <f t="shared" si="0"/>
        <v>±2</v>
      </c>
      <c r="H13" s="30">
        <f>IF(G13=$G$14,3,IF(G13=$G$15,2.5,IF(G13=$G$16,2,NA)))</f>
        <v>2</v>
      </c>
      <c r="K13" s="30">
        <f>Certificat!M56</f>
        <v>0.5</v>
      </c>
      <c r="L13" s="30">
        <v>0</v>
      </c>
      <c r="M13" s="30">
        <f t="shared" si="1"/>
        <v>1.1399999999999999</v>
      </c>
      <c r="N13" s="30">
        <f>Certificat!P56*10^-3</f>
        <v>1E-4</v>
      </c>
      <c r="O13" s="30">
        <f t="shared" si="2"/>
        <v>1.2448293095842498</v>
      </c>
      <c r="Q13">
        <f>STDEVA(Certificat!H75,Certificat!I75,Certificat!J75,Certificat!K75,Certificat!L75)</f>
        <v>2.2360679774997898</v>
      </c>
    </row>
    <row r="14" spans="1:17" x14ac:dyDescent="0.25">
      <c r="A14" s="67" t="s">
        <v>106</v>
      </c>
      <c r="B14" s="67">
        <v>2.5</v>
      </c>
      <c r="C14" s="67" t="s">
        <v>125</v>
      </c>
      <c r="D14" s="67">
        <v>612.9</v>
      </c>
      <c r="G14" s="75" t="s">
        <v>48</v>
      </c>
    </row>
    <row r="15" spans="1:17" x14ac:dyDescent="0.25">
      <c r="A15" s="67" t="s">
        <v>107</v>
      </c>
      <c r="B15" s="67">
        <v>2.5</v>
      </c>
      <c r="C15" s="67" t="s">
        <v>128</v>
      </c>
      <c r="D15" s="67">
        <v>306.5</v>
      </c>
      <c r="G15" s="76" t="s">
        <v>73</v>
      </c>
    </row>
    <row r="16" spans="1:17" ht="15.75" thickBot="1" x14ac:dyDescent="0.3">
      <c r="A16" s="67" t="s">
        <v>108</v>
      </c>
      <c r="B16" s="67">
        <v>2.5</v>
      </c>
      <c r="C16" s="67" t="s">
        <v>129</v>
      </c>
      <c r="D16" s="67">
        <v>153.19999999999999</v>
      </c>
      <c r="G16" s="76" t="s">
        <v>45</v>
      </c>
    </row>
    <row r="17" spans="1:8" ht="15" customHeight="1" x14ac:dyDescent="0.25">
      <c r="A17" s="67" t="s">
        <v>109</v>
      </c>
      <c r="B17" s="67">
        <v>2.5</v>
      </c>
      <c r="C17" s="67" t="s">
        <v>130</v>
      </c>
      <c r="D17" s="67">
        <v>61.29</v>
      </c>
      <c r="F17" s="234" t="s">
        <v>136</v>
      </c>
      <c r="G17" s="235"/>
      <c r="H17" s="236"/>
    </row>
    <row r="18" spans="1:8" ht="15" customHeight="1" thickBot="1" x14ac:dyDescent="0.3">
      <c r="A18" s="67" t="s">
        <v>110</v>
      </c>
      <c r="B18" s="67">
        <v>1</v>
      </c>
      <c r="C18" s="67" t="s">
        <v>29</v>
      </c>
      <c r="D18" s="67">
        <v>294.2</v>
      </c>
      <c r="F18" s="237"/>
      <c r="G18" s="238"/>
      <c r="H18" s="239"/>
    </row>
    <row r="19" spans="1:8" ht="15.75" customHeight="1" x14ac:dyDescent="0.25">
      <c r="A19" s="67" t="s">
        <v>111</v>
      </c>
      <c r="B19" s="67">
        <v>1</v>
      </c>
      <c r="C19" s="67" t="s">
        <v>131</v>
      </c>
      <c r="D19" s="67">
        <v>98.07</v>
      </c>
    </row>
    <row r="20" spans="1:8" x14ac:dyDescent="0.25">
      <c r="A20" s="67" t="s">
        <v>112</v>
      </c>
      <c r="B20" s="67">
        <v>1</v>
      </c>
      <c r="C20" s="67" t="s">
        <v>132</v>
      </c>
      <c r="D20" s="67">
        <v>49.03</v>
      </c>
    </row>
    <row r="21" spans="1:8" x14ac:dyDescent="0.25">
      <c r="A21" s="67" t="s">
        <v>113</v>
      </c>
      <c r="B21" s="67">
        <v>1</v>
      </c>
      <c r="C21" s="67" t="s">
        <v>133</v>
      </c>
      <c r="D21" s="67">
        <v>24.52</v>
      </c>
    </row>
    <row r="22" spans="1:8" x14ac:dyDescent="0.25">
      <c r="A22" s="67" t="s">
        <v>114</v>
      </c>
      <c r="B22" s="67">
        <v>1</v>
      </c>
      <c r="C22" s="67" t="s">
        <v>134</v>
      </c>
      <c r="D22" s="67">
        <v>9.8070000000000004</v>
      </c>
    </row>
    <row r="23" spans="1:8" x14ac:dyDescent="0.25">
      <c r="A23" s="233" t="s">
        <v>117</v>
      </c>
      <c r="B23" s="233"/>
      <c r="C23" s="233"/>
      <c r="D23" s="233"/>
    </row>
  </sheetData>
  <mergeCells count="2">
    <mergeCell ref="A23:D23"/>
    <mergeCell ref="F17:H18"/>
  </mergeCells>
  <pageMargins left="0.7" right="0.7" top="0.75" bottom="0.75" header="0.3" footer="0.3"/>
  <pageSetup paperSize="9" orientation="portrait" horizontalDpi="4294967293"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2"/>
  <sheetViews>
    <sheetView tabSelected="1" topLeftCell="B21" workbookViewId="0">
      <selection activeCell="R35" sqref="R35"/>
    </sheetView>
  </sheetViews>
  <sheetFormatPr defaultRowHeight="15" x14ac:dyDescent="0.25"/>
  <cols>
    <col min="10" max="10" width="9.5703125" customWidth="1"/>
  </cols>
  <sheetData>
    <row r="1" spans="1:10" ht="45" x14ac:dyDescent="0.25">
      <c r="A1" s="68" t="s">
        <v>22</v>
      </c>
      <c r="B1" s="69" t="s">
        <v>11</v>
      </c>
      <c r="C1" s="69" t="s">
        <v>32</v>
      </c>
      <c r="D1" s="66" t="s">
        <v>116</v>
      </c>
      <c r="F1" s="66" t="s">
        <v>135</v>
      </c>
      <c r="H1" s="82" t="s">
        <v>179</v>
      </c>
      <c r="I1" s="82" t="s">
        <v>180</v>
      </c>
      <c r="J1" s="82" t="s">
        <v>181</v>
      </c>
    </row>
    <row r="2" spans="1:10" x14ac:dyDescent="0.25">
      <c r="A2" s="67" t="s">
        <v>143</v>
      </c>
      <c r="B2" s="67" t="s">
        <v>24</v>
      </c>
      <c r="C2" s="67"/>
      <c r="D2" s="67">
        <v>980.7</v>
      </c>
      <c r="F2" s="30">
        <f>Certificat!J42</f>
        <v>350</v>
      </c>
      <c r="H2" s="30">
        <f>IF(OR(Certificat!D61=$A$2,Certificat!D61=$A$3,Certificat!D61=$A$4,Certificat!D61=$A$5,Certificat!D61=$A$6,Certificat!D61=$A$7)*AND(F2&lt;=100),6,IF(OR(Certificat!D61=$A$2,Certificat!D61=$A$3,Certificat!D61=$A$4,Certificat!D61=$A$5,Certificat!D61=$A$6,Certificat!D61=$A$7)*AND(F2&gt;=101,F2&lt;=200),12,IF(OR(Certificat!D61=$A$2,Certificat!D61=$A$3,Certificat!D61=$A$4,Certificat!D61=$A$5,Certificat!D61=$A$6,Certificat!D61=$A$7)*AND(F2&gt;=201,F2&lt;=250),10,IF(OR(Certificat!D61=$A$2,Certificat!D61=$A$3,Certificat!D61=$A$4,Certificat!D61=$A$5,Certificat!D61=$A$6,Certificat!D61=$A$7)*AND(F2&gt;=251,F2&lt;=350),14,IF(OR(Certificat!D61=$A$2,Certificat!D61=$A$3,Certificat!D61=$A$4,Certificat!D61=$A$5,Certificat!D61=$A$6,Certificat!D61=$A$7)*AND(F2&gt;=351,F2&lt;=600),24,IF(OR(Certificat!D61=$A$2,Certificat!D61=$A$3,Certificat!D61=$A$4,Certificat!D61=$A$5,Certificat!D61=$A$6,Certificat!D61=$A$7)*AND(F2&gt;=601,F2&lt;=750),30))))))</f>
        <v>14</v>
      </c>
      <c r="I2" s="30" t="b">
        <f>IF(OR(Certificat!D61=$A$8,Certificat!D61=$A$9,Certificat!D61=$A$10,Certificat!D61=$A$11,Certificat!D61=$A$12,Certificat!D61=$A$13,Certificat!D61=$A$14,Certificat!D61=$A$15,Certificat!D61=$A$16,Certificat!D61=$A$17,Certificat!D61=$A$18,Certificat!D61=$A$19,Certificat!D61=$A$20)*AND(F2&lt;=100),12,IF(OR(Certificat!D61=$A$8,Certificat!D61=$A$9,Certificat!D61=$A$10,Certificat!D61=$A$11,Certificat!D61=$A$12,Certificat!D61=$A$13,Certificat!D61=$A$14,Certificat!D61=$A$15,Certificat!D61=$A$16,Certificat!D61=$A$17,Certificat!D61=$A$18,Certificat!D61=$A$19,Certificat!D61=$A$20)*AND(F2&gt;=101,F2&lt;=200),24,IF(OR(Certificat!D61=$A$8,Certificat!D61=$A$9,Certificat!D61=$A$10,Certificat!D61=$A$11,Certificat!D61=$A$12,Certificat!D61=$A$13,Certificat!D61=$A$14,Certificat!D61=$A$15,Certificat!D61=$A$16,Certificat!D61=$A$17,Certificat!D61=$A$18,Certificat!D61=$A$19,Certificat!D61=$A$20)*AND(F2&gt;=201,F2&lt;=250),20,IF(OR(Certificat!D61=$A$8,Certificat!D61=$A$9,Certificat!D61=$A$10,Certificat!D61=$A$11,Certificat!D61=$A$12,Certificat!D61=$A$13,Certificat!D61=$A$14,Certificat!D61=$A$15,Certificat!D61=$A$16,Certificat!D61=$A$17,Certificat!D61=$A$18,Certificat!D61=$A$19,Certificat!D61=$A$20)*AND(F2&gt;=251,F2&lt;=350),28,IF(OR(Certificat!D61=$A$8,Certificat!D61=$A$9,Certificat!D61=$A$10,Certificat!D61=$A$11,Certificat!D61=$A$12,Certificat!D61=$A$13,Certificat!D61=$A$14,Certificat!D61=$A$15,Certificat!D61=$A$16,Certificat!D61=$A$17,Certificat!D61=$A$18,Certificat!D61=$A$19,Certificat!D61=$A$20)*AND(F2&gt;=351,F2&lt;=600),48,IF(OR(Certificat!D61=$A$8,Certificat!D61=$A$9,Certificat!D61=$A$10,Certificat!D61=$A$11,Certificat!D61=$A$12,Certificat!D61=$A$13,Certificat!D61=$A$14,Certificat!D61=$A$15,Certificat!D61=$A$16,Certificat!D61=$A$17,Certificat!D61=$A$18,Certificat!D61=$A$19,Certificat!D61=$A$20)*AND(F2&gt;=601,F2&lt;=750),60))))))</f>
        <v>0</v>
      </c>
      <c r="J2" s="83">
        <f>IF(OR(Certificat!D61=$A$2,Certificat!D61=$A$3,Certificat!D61=$A$4,Certificat!D61=$A$5,Certificat!D61=$A$6,Certificat!D61=$A$7),H2,IF(OR(Certificat!D61=$A$8,Certificat!D61=$A$9,Certificat!D61=$A$10,Certificat!D61=$A$11,Certificat!D61=$A$12,Certificat!D61=$A$13,Certificat!D61=$A$14,Certificat!D61=$A$15,Certificat!D61=$A$16,Certificat!D61=$A$17,Certificat!D61=$A$18,Certificat!D61=$A$19,Certificat!D61=$A$20),I2))</f>
        <v>14</v>
      </c>
    </row>
    <row r="3" spans="1:10" x14ac:dyDescent="0.25">
      <c r="A3" s="67" t="s">
        <v>144</v>
      </c>
      <c r="B3" s="67" t="s">
        <v>162</v>
      </c>
      <c r="C3" s="67"/>
      <c r="D3" s="67">
        <v>490.3</v>
      </c>
      <c r="F3" s="30">
        <f>Certificat!J43</f>
        <v>301</v>
      </c>
      <c r="H3" s="30">
        <f>IF(OR(Certificat!D62=$A$2,Certificat!D62=$A$3,Certificat!D62=$A$4,Certificat!D62=$A$5,Certificat!D62=$A$6,Certificat!D62=$A$7)*AND(F3&lt;=100),6,IF(OR(Certificat!D62=$A$2,Certificat!D62=$A$3,Certificat!D62=$A$4,Certificat!D62=$A$5,Certificat!D62=$A$6,Certificat!D62=$A$7)*AND(F3&gt;=101,F3&lt;=200),12,IF(OR(Certificat!D62=$A$2,Certificat!D62=$A$3,Certificat!D62=$A$4,Certificat!D62=$A$5,Certificat!D62=$A$6,Certificat!D62=$A$7)*AND(F3&gt;=201,F3&lt;=250),10,IF(OR(Certificat!D62=$A$2,Certificat!D62=$A$3,Certificat!D62=$A$4,Certificat!D62=$A$5,Certificat!D62=$A$6,Certificat!D62=$A$7)*AND(F3&gt;=251,F3&lt;=350),14,IF(OR(Certificat!D62=$A$2,Certificat!D62=$A$3,Certificat!D62=$A$4,Certificat!D62=$A$5,Certificat!D62=$A$6,Certificat!D62=$A$7)*AND(F3&gt;=351,F3&lt;=600),24,IF(OR(Certificat!D62=$A$2,Certificat!D62=$A$3,Certificat!D62=$A$4,Certificat!D62=$A$5,Certificat!D62=$A$6,Certificat!D62=$A$7)*AND(F3&gt;=601,F3&lt;=750),30))))))</f>
        <v>14</v>
      </c>
      <c r="I3" s="30" t="b">
        <f>IF(OR(Certificat!D62=$A$8,Certificat!D62=$A$9,Certificat!D62=$A$10,Certificat!D62=$A$11,Certificat!D62=$A$12,Certificat!D62=$A$13,Certificat!D62=$A$14,Certificat!D62=$A$15,Certificat!D62=$A$16,Certificat!D62=$A$17,Certificat!D62=$A$18,Certificat!D62=$A$19,Certificat!D62=$A$20)*AND(F3&lt;=100),12,IF(OR(Certificat!D62=$A$8,Certificat!D62=$A$9,Certificat!D62=$A$10,Certificat!D62=$A$11,Certificat!D62=$A$12,Certificat!D62=$A$13,Certificat!D62=$A$14,Certificat!D62=$A$15,Certificat!D62=$A$16,Certificat!D62=$A$17,Certificat!D62=$A$18,Certificat!D62=$A$19,Certificat!D62=$A$20)*AND(F3&gt;=101,F3&lt;=200),24,IF(OR(Certificat!D62=$A$8,Certificat!D62=$A$9,Certificat!D62=$A$10,Certificat!D62=$A$11,Certificat!D62=$A$12,Certificat!D62=$A$13,Certificat!D62=$A$14,Certificat!D62=$A$15,Certificat!D62=$A$16,Certificat!D62=$A$17,Certificat!D62=$A$18,Certificat!D62=$A$19,Certificat!D62=$A$20)*AND(F3&gt;=201,F3&lt;=250),20,IF(OR(Certificat!D62=$A$8,Certificat!D62=$A$9,Certificat!D62=$A$10,Certificat!D62=$A$11,Certificat!D62=$A$12,Certificat!D62=$A$13,Certificat!D62=$A$14,Certificat!D62=$A$15,Certificat!D62=$A$16,Certificat!D62=$A$17,Certificat!D62=$A$18,Certificat!D62=$A$19,Certificat!D62=$A$20)*AND(F3&gt;=251,F3&lt;=350),28,IF(OR(Certificat!D62=$A$8,Certificat!D62=$A$9,Certificat!D62=$A$10,Certificat!D62=$A$11,Certificat!D62=$A$12,Certificat!D62=$A$13,Certificat!D62=$A$14,Certificat!D62=$A$15,Certificat!D62=$A$16,Certificat!D62=$A$17,Certificat!D62=$A$18,Certificat!D62=$A$19,Certificat!D62=$A$20)*AND(F3&gt;=351,F3&lt;=600),48,IF(OR(Certificat!D62=$A$8,Certificat!D62=$A$9,Certificat!D62=$A$10,Certificat!D62=$A$11,Certificat!D62=$A$12,Certificat!D62=$A$13,Certificat!D62=$A$14,Certificat!D62=$A$15,Certificat!D62=$A$16,Certificat!D62=$A$17,Certificat!D62=$A$18,Certificat!D62=$A$19,Certificat!D62=$A$20)*AND(F3&gt;=601,F3&lt;=750),60))))))</f>
        <v>0</v>
      </c>
      <c r="J3" s="83">
        <f>IF(OR(Certificat!D62=$A$2,Certificat!D62=$A$3,Certificat!D62=$A$4,Certificat!D62=$A$5,Certificat!D62=$A$6,Certificat!D62=$A$7),H3,IF(OR(Certificat!D62=$A$8,Certificat!D62=$A$9,Certificat!D62=$A$10,Certificat!D62=$A$11,Certificat!D62=$A$12,Certificat!D62=$A$13,Certificat!D62=$A$14,Certificat!D62=$A$15,Certificat!D62=$A$16,Certificat!D62=$A$17,Certificat!D62=$A$18,Certificat!D62=$A$19,Certificat!D62=$A$20),I3))</f>
        <v>14</v>
      </c>
    </row>
    <row r="4" spans="1:10" x14ac:dyDescent="0.25">
      <c r="A4" s="67" t="s">
        <v>145</v>
      </c>
      <c r="B4" s="67" t="s">
        <v>29</v>
      </c>
      <c r="C4" s="67"/>
      <c r="D4" s="67">
        <v>294.2</v>
      </c>
      <c r="F4" s="30">
        <f>Certificat!J44</f>
        <v>302</v>
      </c>
      <c r="H4" s="30">
        <f>IF(OR(Certificat!D63=$A$2,Certificat!D63=$A$3,Certificat!D63=$A$4,Certificat!D63=$A$5,Certificat!D63=$A$6,Certificat!D63=$A$7)*AND(F4&lt;=100),6,IF(OR(Certificat!D63=$A$2,Certificat!D63=$A$3,Certificat!D63=$A$4,Certificat!D63=$A$5,Certificat!D63=$A$6,Certificat!D63=$A$7)*AND(F4&gt;=101,F4&lt;=200),12,IF(OR(Certificat!D63=$A$2,Certificat!D63=$A$3,Certificat!D63=$A$4,Certificat!D63=$A$5,Certificat!D63=$A$6,Certificat!D63=$A$7)*AND(F4&gt;=201,F4&lt;=250),10,IF(OR(Certificat!D63=$A$2,Certificat!D63=$A$3,Certificat!D63=$A$4,Certificat!D63=$A$5,Certificat!D63=$A$6,Certificat!D63=$A$7)*AND(F4&gt;=251,F4&lt;=350),14,IF(OR(Certificat!D63=$A$2,Certificat!D63=$A$3,Certificat!D63=$A$4,Certificat!D63=$A$5,Certificat!D63=$A$6,Certificat!D63=$A$7)*AND(F4&gt;=351,F4&lt;=600),24,IF(OR(Certificat!D63=$A$2,Certificat!D63=$A$3,Certificat!D63=$A$4,Certificat!D63=$A$5,Certificat!D63=$A$6,Certificat!D63=$A$7)*AND(F4&gt;=601,F4&lt;=750),30))))))</f>
        <v>14</v>
      </c>
      <c r="I4" s="30" t="b">
        <f>IF(OR(Certificat!D63=$A$8,Certificat!D63=$A$9,Certificat!D63=$A$10,Certificat!D63=$A$11,Certificat!D63=$A$12,Certificat!D63=$A$13,Certificat!D63=$A$14,Certificat!D63=$A$15,Certificat!D63=$A$16,Certificat!D63=$A$17,Certificat!D63=$A$18,Certificat!D63=$A$19,Certificat!D63=$A$20)*AND(F4&lt;=100),12,IF(OR(Certificat!D63=$A$8,Certificat!D63=$A$9,Certificat!D63=$A$10,Certificat!D63=$A$11,Certificat!D63=$A$12,Certificat!D63=$A$13,Certificat!D63=$A$14,Certificat!D63=$A$15,Certificat!D63=$A$16,Certificat!D63=$A$17,Certificat!D63=$A$18,Certificat!D63=$A$19,Certificat!D63=$A$20)*AND(F4&gt;=101,F4&lt;=200),24,IF(OR(Certificat!D63=$A$8,Certificat!D63=$A$9,Certificat!D63=$A$10,Certificat!D63=$A$11,Certificat!D63=$A$12,Certificat!D63=$A$13,Certificat!D63=$A$14,Certificat!D63=$A$15,Certificat!D63=$A$16,Certificat!D63=$A$17,Certificat!D63=$A$18,Certificat!D63=$A$19,Certificat!D63=$A$20)*AND(F4&gt;=201,F4&lt;=250),20,IF(OR(Certificat!D63=$A$8,Certificat!D63=$A$9,Certificat!D63=$A$10,Certificat!D63=$A$11,Certificat!D63=$A$12,Certificat!D63=$A$13,Certificat!D63=$A$14,Certificat!D63=$A$15,Certificat!D63=$A$16,Certificat!D63=$A$17,Certificat!D63=$A$18,Certificat!D63=$A$19,Certificat!D63=$A$20)*AND(F4&gt;=251,F4&lt;=350),28,IF(OR(Certificat!D63=$A$8,Certificat!D63=$A$9,Certificat!D63=$A$10,Certificat!D63=$A$11,Certificat!D63=$A$12,Certificat!D63=$A$13,Certificat!D63=$A$14,Certificat!D63=$A$15,Certificat!D63=$A$16,Certificat!D63=$A$17,Certificat!D63=$A$18,Certificat!D63=$A$19,Certificat!D63=$A$20)*AND(F4&gt;=351,F4&lt;=600),48,IF(OR(Certificat!D63=$A$8,Certificat!D63=$A$9,Certificat!D63=$A$10,Certificat!D63=$A$11,Certificat!D63=$A$12,Certificat!D63=$A$13,Certificat!D63=$A$14,Certificat!D63=$A$15,Certificat!D63=$A$16,Certificat!D63=$A$17,Certificat!D63=$A$18,Certificat!D63=$A$19,Certificat!D63=$A$20)*AND(F4&gt;=601,F4&lt;=750),60))))))</f>
        <v>0</v>
      </c>
      <c r="J4" s="83">
        <f>IF(OR(Certificat!D63=$A$2,Certificat!D63=$A$3,Certificat!D63=$A$4,Certificat!D63=$A$5,Certificat!D63=$A$6,Certificat!D63=$A$7),H4,IF(OR(Certificat!D63=$A$8,Certificat!D63=$A$9,Certificat!D63=$A$10,Certificat!D63=$A$11,Certificat!D63=$A$12,Certificat!D63=$A$13,Certificat!D63=$A$14,Certificat!D63=$A$15,Certificat!D63=$A$16,Certificat!D63=$A$17,Certificat!D63=$A$18,Certificat!D63=$A$19,Certificat!D63=$A$20),I4))</f>
        <v>14</v>
      </c>
    </row>
    <row r="5" spans="1:10" x14ac:dyDescent="0.25">
      <c r="A5" s="67" t="s">
        <v>146</v>
      </c>
      <c r="B5" s="67" t="s">
        <v>163</v>
      </c>
      <c r="C5" s="67"/>
      <c r="D5" s="67">
        <v>196.1</v>
      </c>
      <c r="H5" s="30"/>
      <c r="I5" s="30"/>
      <c r="J5" s="83"/>
    </row>
    <row r="6" spans="1:10" x14ac:dyDescent="0.25">
      <c r="A6" s="67" t="s">
        <v>147</v>
      </c>
      <c r="B6" s="67" t="s">
        <v>131</v>
      </c>
      <c r="C6" s="67"/>
      <c r="D6" s="67">
        <v>98.07</v>
      </c>
      <c r="F6" s="30">
        <f>Certificat!J46</f>
        <v>300</v>
      </c>
      <c r="H6" s="30">
        <f>IF(OR(Certificat!D65=$A$2,Certificat!D65=$A$3,Certificat!D65=$A$4,Certificat!D65=$A$5,Certificat!D65=$A$6,Certificat!D65=$A$7)*AND(F6&lt;=100),6,IF(OR(Certificat!D65=$A$2,Certificat!D65=$A$3,Certificat!D65=$A$4,Certificat!D65=$A$5,Certificat!D65=$A$6,Certificat!D65=$A$7)*AND(F6&gt;=101,F6&lt;=200),12,IF(OR(Certificat!D65=$A$2,Certificat!D65=$A$3,Certificat!D65=$A$4,Certificat!D65=$A$5,Certificat!D65=$A$6,Certificat!D65=$A$7)*AND(F6&gt;=201,F6&lt;=250),10,IF(OR(Certificat!D65=$A$2,Certificat!D65=$A$3,Certificat!D65=$A$4,Certificat!D65=$A$5,Certificat!D65=$A$6,Certificat!D65=$A$7)*AND(F6&gt;=251,F6&lt;=350),14,IF(OR(Certificat!D65=$A$2,Certificat!D65=$A$3,Certificat!D65=$A$4,Certificat!D65=$A$5,Certificat!D65=$A$6,Certificat!D65=$A$7)*AND(F6&gt;=351,F6&lt;=600),24,IF(OR(Certificat!D65=$A$2,Certificat!D65=$A$3,Certificat!D65=$A$4,Certificat!D65=$A$5,Certificat!D65=$A$6,Certificat!D65=$A$7)*AND(F6&gt;=601,F6&lt;=750),30))))))</f>
        <v>14</v>
      </c>
      <c r="I6" s="30" t="b">
        <f>IF(OR(Certificat!D65=$A$8,Certificat!D65=$A$9,Certificat!D65=$A$10,Certificat!D65=$A$11,Certificat!D65=$A$12,Certificat!D65=$A$13,Certificat!D65=$A$14,Certificat!D65=$A$15,Certificat!D65=$A$16,Certificat!D65=$A$17,Certificat!D65=$A$18,Certificat!D65=$A$19,Certificat!D65=$A$20)*AND(F6&lt;=100),12,IF(OR(Certificat!D65=$A$8,Certificat!D65=$A$9,Certificat!D65=$A$10,Certificat!D65=$A$11,Certificat!D65=$A$12,Certificat!D65=$A$13,Certificat!D65=$A$14,Certificat!D65=$A$15,Certificat!D65=$A$16,Certificat!D65=$A$17,Certificat!D65=$A$18,Certificat!D65=$A$19,Certificat!D65=$A$20)*AND(F6&gt;=101,F6&lt;=200),24,IF(OR(Certificat!D65=$A$8,Certificat!D65=$A$9,Certificat!D65=$A$10,Certificat!D65=$A$11,Certificat!D65=$A$12,Certificat!D65=$A$13,Certificat!D65=$A$14,Certificat!D65=$A$15,Certificat!D65=$A$16,Certificat!D65=$A$17,Certificat!D65=$A$18,Certificat!D65=$A$19,Certificat!D65=$A$20)*AND(F6&gt;=201,F6&lt;=250),20,IF(OR(Certificat!D65=$A$8,Certificat!D65=$A$9,Certificat!D65=$A$10,Certificat!D65=$A$11,Certificat!D65=$A$12,Certificat!D65=$A$13,Certificat!D65=$A$14,Certificat!D65=$A$15,Certificat!D65=$A$16,Certificat!D65=$A$17,Certificat!D65=$A$18,Certificat!D65=$A$19,Certificat!D65=$A$20)*AND(F6&gt;=251,F6&lt;=350),28,IF(OR(Certificat!D65=$A$8,Certificat!D65=$A$9,Certificat!D65=$A$10,Certificat!D65=$A$11,Certificat!D65=$A$12,Certificat!D65=$A$13,Certificat!D65=$A$14,Certificat!D65=$A$15,Certificat!D65=$A$16,Certificat!D65=$A$17,Certificat!D65=$A$18,Certificat!D65=$A$19,Certificat!D65=$A$20)*AND(F6&gt;=351,F6&lt;=600),48,IF(OR(Certificat!D65=$A$8,Certificat!D65=$A$9,Certificat!D65=$A$10,Certificat!D65=$A$11,Certificat!D65=$A$12,Certificat!D65=$A$13,Certificat!D65=$A$14,Certificat!D65=$A$15,Certificat!D65=$A$16,Certificat!D65=$A$17,Certificat!D65=$A$18,Certificat!D65=$A$19,Certificat!D65=$A$20)*AND(F6&gt;=601,F6&lt;=750),60))))))</f>
        <v>0</v>
      </c>
      <c r="J6" s="83">
        <f>IF(OR(Certificat!D65=$A$2,Certificat!D65=$A$3,Certificat!D65=$A$4,Certificat!D65=$A$5,Certificat!D65=$A$6,Certificat!D65=$A$7),H6,IF(OR(Certificat!D65=$A$8,Certificat!D65=$A$9,Certificat!D65=$A$10,Certificat!D65=$A$11,Certificat!D65=$A$12,Certificat!D65=$A$13,Certificat!D65=$A$14,Certificat!D65=$A$15,Certificat!D65=$A$16,Certificat!D65=$A$17,Certificat!D65=$A$18,Certificat!D65=$A$19,Certificat!D65=$A$20),I6))</f>
        <v>14</v>
      </c>
    </row>
    <row r="7" spans="1:10" x14ac:dyDescent="0.25">
      <c r="A7" s="67" t="s">
        <v>148</v>
      </c>
      <c r="B7" s="67" t="s">
        <v>132</v>
      </c>
      <c r="C7" s="67"/>
      <c r="D7" s="67">
        <v>49.03</v>
      </c>
      <c r="F7" s="30">
        <f>Certificat!J47</f>
        <v>301</v>
      </c>
      <c r="H7" s="30">
        <f>IF(OR(Certificat!D66=$A$2,Certificat!D66=$A$3,Certificat!D66=$A$4,Certificat!D66=$A$5,Certificat!D66=$A$6,Certificat!D66=$A$7)*AND(F7&lt;=100),6,IF(OR(Certificat!D66=$A$2,Certificat!D66=$A$3,Certificat!D66=$A$4,Certificat!D66=$A$5,Certificat!D66=$A$6,Certificat!D66=$A$7)*AND(F7&gt;=101,F7&lt;=200),12,IF(OR(Certificat!D66=$A$2,Certificat!D66=$A$3,Certificat!D66=$A$4,Certificat!D66=$A$5,Certificat!D66=$A$6,Certificat!D66=$A$7)*AND(F7&gt;=201,F7&lt;=250),10,IF(OR(Certificat!D66=$A$2,Certificat!D66=$A$3,Certificat!D66=$A$4,Certificat!D66=$A$5,Certificat!D66=$A$6,Certificat!D66=$A$7)*AND(F7&gt;=251,F7&lt;=350),14,IF(OR(Certificat!D66=$A$2,Certificat!D66=$A$3,Certificat!D66=$A$4,Certificat!D66=$A$5,Certificat!D66=$A$6,Certificat!D66=$A$7)*AND(F7&gt;=351,F7&lt;=600),24,IF(OR(Certificat!D66=$A$2,Certificat!D66=$A$3,Certificat!D66=$A$4,Certificat!D66=$A$5,Certificat!D66=$A$6,Certificat!D66=$A$7)*AND(F7&gt;=601,F7&lt;=750),30))))))</f>
        <v>14</v>
      </c>
      <c r="I7" s="30" t="b">
        <f>IF(OR(Certificat!D66=$A$8,Certificat!D66=$A$9,Certificat!D66=$A$10,Certificat!D66=$A$11,Certificat!D66=$A$12,Certificat!D66=$A$13,Certificat!D66=$A$14,Certificat!D66=$A$15,Certificat!D66=$A$16,Certificat!D66=$A$17,Certificat!D66=$A$18,Certificat!D66=$A$19,Certificat!D66=$A$20)*AND(F7&lt;=100),12,IF(OR(Certificat!D66=$A$8,Certificat!D66=$A$9,Certificat!D66=$A$10,Certificat!D66=$A$11,Certificat!D66=$A$12,Certificat!D66=$A$13,Certificat!D66=$A$14,Certificat!D66=$A$15,Certificat!D66=$A$16,Certificat!D66=$A$17,Certificat!D66=$A$18,Certificat!D66=$A$19,Certificat!D66=$A$20)*AND(F7&gt;=101,F7&lt;=200),24,IF(OR(Certificat!D66=$A$8,Certificat!D66=$A$9,Certificat!D66=$A$10,Certificat!D66=$A$11,Certificat!D66=$A$12,Certificat!D66=$A$13,Certificat!D66=$A$14,Certificat!D66=$A$15,Certificat!D66=$A$16,Certificat!D66=$A$17,Certificat!D66=$A$18,Certificat!D66=$A$19,Certificat!D66=$A$20)*AND(F7&gt;=201,F7&lt;=250),20,IF(OR(Certificat!D66=$A$8,Certificat!D66=$A$9,Certificat!D66=$A$10,Certificat!D66=$A$11,Certificat!D66=$A$12,Certificat!D66=$A$13,Certificat!D66=$A$14,Certificat!D66=$A$15,Certificat!D66=$A$16,Certificat!D66=$A$17,Certificat!D66=$A$18,Certificat!D66=$A$19,Certificat!D66=$A$20)*AND(F7&gt;=251,F7&lt;=350),28,IF(OR(Certificat!D66=$A$8,Certificat!D66=$A$9,Certificat!D66=$A$10,Certificat!D66=$A$11,Certificat!D66=$A$12,Certificat!D66=$A$13,Certificat!D66=$A$14,Certificat!D66=$A$15,Certificat!D66=$A$16,Certificat!D66=$A$17,Certificat!D66=$A$18,Certificat!D66=$A$19,Certificat!D66=$A$20)*AND(F7&gt;=351,F7&lt;=600),48,IF(OR(Certificat!D66=$A$8,Certificat!D66=$A$9,Certificat!D66=$A$10,Certificat!D66=$A$11,Certificat!D66=$A$12,Certificat!D66=$A$13,Certificat!D66=$A$14,Certificat!D66=$A$15,Certificat!D66=$A$16,Certificat!D66=$A$17,Certificat!D66=$A$18,Certificat!D66=$A$19,Certificat!D66=$A$20)*AND(F7&gt;=601,F7&lt;=750),60))))))</f>
        <v>0</v>
      </c>
      <c r="J7" s="83">
        <f>IF(OR(Certificat!D66=$A$2,Certificat!D66=$A$3,Certificat!D66=$A$4,Certificat!D66=$A$5,Certificat!D66=$A$6,Certificat!D66=$A$7),H7,IF(OR(Certificat!D66=$A$8,Certificat!D66=$A$9,Certificat!D66=$A$10,Certificat!D66=$A$11,Certificat!D66=$A$12,Certificat!D66=$A$13,Certificat!D66=$A$14,Certificat!D66=$A$15,Certificat!D66=$A$16,Certificat!D66=$A$17,Certificat!D66=$A$18,Certificat!D66=$A$19,Certificat!D66=$A$20),I7))</f>
        <v>14</v>
      </c>
    </row>
    <row r="8" spans="1:10" x14ac:dyDescent="0.25">
      <c r="A8" s="67" t="s">
        <v>149</v>
      </c>
      <c r="B8" s="67" t="s">
        <v>164</v>
      </c>
      <c r="C8" s="67"/>
      <c r="D8" s="67">
        <v>29.42</v>
      </c>
      <c r="F8" s="30">
        <f>Certificat!J48</f>
        <v>302</v>
      </c>
      <c r="H8" s="30">
        <f>IF(OR(Certificat!D67=$A$2,Certificat!D67=$A$3,Certificat!D67=$A$4,Certificat!D67=$A$5,Certificat!D67=$A$6,Certificat!D67=$A$7)*AND(F8&lt;=100),6,IF(OR(Certificat!D67=$A$2,Certificat!D67=$A$3,Certificat!D67=$A$4,Certificat!D67=$A$5,Certificat!D67=$A$6,Certificat!D67=$A$7)*AND(F8&gt;=101,F8&lt;=200),12,IF(OR(Certificat!D67=$A$2,Certificat!D67=$A$3,Certificat!D67=$A$4,Certificat!D67=$A$5,Certificat!D67=$A$6,Certificat!D67=$A$7)*AND(F8&gt;=201,F8&lt;=250),10,IF(OR(Certificat!D67=$A$2,Certificat!D67=$A$3,Certificat!D67=$A$4,Certificat!D67=$A$5,Certificat!D67=$A$6,Certificat!D67=$A$7)*AND(F8&gt;=251,F8&lt;=350),14,IF(OR(Certificat!D67=$A$2,Certificat!D67=$A$3,Certificat!D67=$A$4,Certificat!D67=$A$5,Certificat!D67=$A$6,Certificat!D67=$A$7)*AND(F8&gt;=351,F8&lt;=600),24,IF(OR(Certificat!D67=$A$2,Certificat!D67=$A$3,Certificat!D67=$A$4,Certificat!D67=$A$5,Certificat!D67=$A$6,Certificat!D67=$A$7)*AND(F8&gt;=601,F8&lt;=750),30))))))</f>
        <v>14</v>
      </c>
      <c r="I8" s="30" t="b">
        <f>IF(OR(Certificat!D67=$A$8,Certificat!D67=$A$9,Certificat!D67=$A$10,Certificat!D67=$A$11,Certificat!D67=$A$12,Certificat!D67=$A$13,Certificat!D67=$A$14,Certificat!D67=$A$15,Certificat!D67=$A$16,Certificat!D67=$A$17,Certificat!D67=$A$18,Certificat!D67=$A$19,Certificat!D67=$A$20)*AND(F8&lt;=100),12,IF(OR(Certificat!D67=$A$8,Certificat!D67=$A$9,Certificat!D67=$A$10,Certificat!D67=$A$11,Certificat!D67=$A$12,Certificat!D67=$A$13,Certificat!D67=$A$14,Certificat!D67=$A$15,Certificat!D67=$A$16,Certificat!D67=$A$17,Certificat!D67=$A$18,Certificat!D67=$A$19,Certificat!D67=$A$20)*AND(F8&gt;=101,F8&lt;=200),24,IF(OR(Certificat!D67=$A$8,Certificat!D67=$A$9,Certificat!D67=$A$10,Certificat!D67=$A$11,Certificat!D67=$A$12,Certificat!D67=$A$13,Certificat!D67=$A$14,Certificat!D67=$A$15,Certificat!D67=$A$16,Certificat!D67=$A$17,Certificat!D67=$A$18,Certificat!D67=$A$19,Certificat!D67=$A$20)*AND(F8&gt;=201,F8&lt;=250),20,IF(OR(Certificat!D67=$A$8,Certificat!D67=$A$9,Certificat!D67=$A$10,Certificat!D67=$A$11,Certificat!D67=$A$12,Certificat!D67=$A$13,Certificat!D67=$A$14,Certificat!D67=$A$15,Certificat!D67=$A$16,Certificat!D67=$A$17,Certificat!D67=$A$18,Certificat!D67=$A$19,Certificat!D67=$A$20)*AND(F8&gt;=251,F8&lt;=350),28,IF(OR(Certificat!D67=$A$8,Certificat!D67=$A$9,Certificat!D67=$A$10,Certificat!D67=$A$11,Certificat!D67=$A$12,Certificat!D67=$A$13,Certificat!D67=$A$14,Certificat!D67=$A$15,Certificat!D67=$A$16,Certificat!D67=$A$17,Certificat!D67=$A$18,Certificat!D67=$A$19,Certificat!D67=$A$20)*AND(F8&gt;=351,F8&lt;=600),48,IF(OR(Certificat!D67=$A$8,Certificat!D67=$A$9,Certificat!D67=$A$10,Certificat!D67=$A$11,Certificat!D67=$A$12,Certificat!D67=$A$13,Certificat!D67=$A$14,Certificat!D67=$A$15,Certificat!D67=$A$16,Certificat!D67=$A$17,Certificat!D67=$A$18,Certificat!D67=$A$19,Certificat!D67=$A$20)*AND(F8&gt;=601,F8&lt;=750),60))))))</f>
        <v>0</v>
      </c>
      <c r="J8" s="83">
        <f>IF(OR(Certificat!D67=$A$2,Certificat!D67=$A$3,Certificat!D67=$A$4,Certificat!D67=$A$5,Certificat!D67=$A$6,Certificat!D67=$A$7),H8,IF(OR(Certificat!D67=$A$8,Certificat!D67=$A$9,Certificat!D67=$A$10,Certificat!D67=$A$11,Certificat!D67=$A$12,Certificat!D67=$A$13,Certificat!D67=$A$14,Certificat!D67=$A$15,Certificat!D67=$A$16,Certificat!D67=$A$17,Certificat!D67=$A$18,Certificat!D67=$A$19,Certificat!D67=$A$20),I8))</f>
        <v>14</v>
      </c>
    </row>
    <row r="9" spans="1:10" x14ac:dyDescent="0.25">
      <c r="A9" s="67" t="s">
        <v>156</v>
      </c>
      <c r="B9" s="67" t="s">
        <v>133</v>
      </c>
      <c r="C9" s="67"/>
      <c r="D9" s="67">
        <v>24.52</v>
      </c>
      <c r="H9" s="30"/>
      <c r="I9" s="30"/>
      <c r="J9" s="83"/>
    </row>
    <row r="10" spans="1:10" x14ac:dyDescent="0.25">
      <c r="A10" s="67" t="s">
        <v>150</v>
      </c>
      <c r="B10" s="67" t="s">
        <v>165</v>
      </c>
      <c r="C10" s="67"/>
      <c r="D10" s="67">
        <v>19.61</v>
      </c>
      <c r="F10" s="30">
        <f>Certificat!J50</f>
        <v>300</v>
      </c>
      <c r="H10" s="30">
        <f>IF(OR(Certificat!D69=$A$2,Certificat!D69=$A$3,Certificat!D69=$A$4,Certificat!D69=$A$5,Certificat!D69=$A$6,Certificat!D69=$A$7)*AND(F10&lt;=100),6,IF(OR(Certificat!D69=$A$2,Certificat!D69=$A$3,Certificat!D69=$A$4,Certificat!D69=$A$5,Certificat!D69=$A$6,Certificat!D69=$A$7)*AND(F10&gt;=101,F10&lt;=200),12,IF(OR(Certificat!D69=$A$2,Certificat!D69=$A$3,Certificat!D69=$A$4,Certificat!D69=$A$5,Certificat!D69=$A$6,Certificat!D69=$A$7)*AND(F10&gt;=201,F10&lt;=250),10,IF(OR(Certificat!D69=$A$2,Certificat!D69=$A$3,Certificat!D69=$A$4,Certificat!D69=$A$5,Certificat!D69=$A$6,Certificat!D69=$A$7)*AND(F10&gt;=251,F10&lt;=350),14,IF(OR(Certificat!D69=$A$2,Certificat!D69=$A$3,Certificat!D69=$A$4,Certificat!D69=$A$5,Certificat!D69=$A$6,Certificat!D69=$A$7)*AND(F10&gt;=351,F10&lt;=600),24,IF(OR(Certificat!D69=$A$2,Certificat!D69=$A$3,Certificat!D69=$A$4,Certificat!D69=$A$5,Certificat!D69=$A$6,Certificat!D69=$A$7)*AND(F10&gt;=601,F10&lt;=750),30))))))</f>
        <v>14</v>
      </c>
      <c r="I10" s="30" t="b">
        <f>IF(OR(Certificat!D69=$A$8,Certificat!D69=$A$9,Certificat!D69=$A$10,Certificat!D69=$A$11,Certificat!D69=$A$12,Certificat!D69=$A$13,Certificat!D69=$A$14,Certificat!D69=$A$15,Certificat!D69=$A$16,Certificat!D69=$A$17,Certificat!D69=$A$18,Certificat!D69=$A$19,Certificat!D69=$A$20)*AND(F10&lt;=100),12,IF(OR(Certificat!D69=$A$8,Certificat!D69=$A$9,Certificat!D69=$A$10,Certificat!D69=$A$11,Certificat!D69=$A$12,Certificat!D69=$A$13,Certificat!D69=$A$14,Certificat!D69=$A$15,Certificat!D69=$A$16,Certificat!D69=$A$17,Certificat!D69=$A$18,Certificat!D69=$A$19,Certificat!D69=$A$20)*AND(F10&gt;=101,F10&lt;=200),24,IF(OR(Certificat!D69=$A$8,Certificat!D69=$A$9,Certificat!D69=$A$10,Certificat!D69=$A$11,Certificat!D69=$A$12,Certificat!D69=$A$13,Certificat!D69=$A$14,Certificat!D69=$A$15,Certificat!D69=$A$16,Certificat!D69=$A$17,Certificat!D69=$A$18,Certificat!D69=$A$19,Certificat!D69=$A$20)*AND(F10&gt;=201,F10&lt;=250),20,IF(OR(Certificat!D69=$A$8,Certificat!D69=$A$9,Certificat!D69=$A$10,Certificat!D69=$A$11,Certificat!D69=$A$12,Certificat!D69=$A$13,Certificat!D69=$A$14,Certificat!D69=$A$15,Certificat!D69=$A$16,Certificat!D69=$A$17,Certificat!D69=$A$18,Certificat!D69=$A$19,Certificat!D69=$A$20)*AND(F10&gt;=251,F10&lt;=350),28,IF(OR(Certificat!D69=$A$8,Certificat!D69=$A$9,Certificat!D69=$A$10,Certificat!D69=$A$11,Certificat!D69=$A$12,Certificat!D69=$A$13,Certificat!D69=$A$14,Certificat!D69=$A$15,Certificat!D69=$A$16,Certificat!D69=$A$17,Certificat!D69=$A$18,Certificat!D69=$A$19,Certificat!D69=$A$20)*AND(F10&gt;=351,F10&lt;=600),48,IF(OR(Certificat!D69=$A$8,Certificat!D69=$A$9,Certificat!D69=$A$10,Certificat!D69=$A$11,Certificat!D69=$A$12,Certificat!D69=$A$13,Certificat!D69=$A$14,Certificat!D69=$A$15,Certificat!D69=$A$16,Certificat!D69=$A$17,Certificat!D69=$A$18,Certificat!D69=$A$19,Certificat!D69=$A$20)*AND(F10&gt;=601,F10&lt;=750),60))))))</f>
        <v>0</v>
      </c>
      <c r="J10" s="83">
        <f>IF(OR(Certificat!D69=$A$2,Certificat!D69=$A$3,Certificat!D69=$A$4,Certificat!D69=$A$5,Certificat!D69=$A$6,Certificat!D69=$A$7),H10,IF(OR(Certificat!D69=$A$8,Certificat!D69=$A$9,Certificat!D69=$A$10,Certificat!D69=$A$11,Certificat!D69=$A$12,Certificat!D69=$A$13,Certificat!D69=$A$14,Certificat!D69=$A$15,Certificat!D69=$A$16,Certificat!D69=$A$17,Certificat!D69=$A$18,Certificat!D69=$A$19,Certificat!D69=$A$20),I10))</f>
        <v>14</v>
      </c>
    </row>
    <row r="11" spans="1:10" x14ac:dyDescent="0.25">
      <c r="A11" s="67" t="s">
        <v>151</v>
      </c>
      <c r="B11" s="67" t="s">
        <v>134</v>
      </c>
      <c r="C11" s="67"/>
      <c r="D11" s="67">
        <v>9.8070000000000004</v>
      </c>
      <c r="F11" s="30">
        <f>Certificat!J51</f>
        <v>301</v>
      </c>
      <c r="H11" s="30">
        <f>IF(OR(Certificat!D70=$A$2,Certificat!D70=$A$3,Certificat!D70=$A$4,Certificat!D70=$A$5,Certificat!D70=$A$6,Certificat!D70=$A$7)*AND(F11&lt;=100),6,IF(OR(Certificat!D70=$A$2,Certificat!D70=$A$3,Certificat!D70=$A$4,Certificat!D70=$A$5,Certificat!D70=$A$6,Certificat!D70=$A$7)*AND(F11&gt;=101,F11&lt;=200),12,IF(OR(Certificat!D70=$A$2,Certificat!D70=$A$3,Certificat!D70=$A$4,Certificat!D70=$A$5,Certificat!D70=$A$6,Certificat!D70=$A$7)*AND(F11&gt;=201,F11&lt;=250),10,IF(OR(Certificat!D70=$A$2,Certificat!D70=$A$3,Certificat!D70=$A$4,Certificat!D70=$A$5,Certificat!D70=$A$6,Certificat!D70=$A$7)*AND(F11&gt;=251,F11&lt;=350),14,IF(OR(Certificat!D70=$A$2,Certificat!D70=$A$3,Certificat!D70=$A$4,Certificat!D70=$A$5,Certificat!D70=$A$6,Certificat!D70=$A$7)*AND(F11&gt;=351,F11&lt;=600),24,IF(OR(Certificat!D70=$A$2,Certificat!D70=$A$3,Certificat!D70=$A$4,Certificat!D70=$A$5,Certificat!D70=$A$6,Certificat!D70=$A$7)*AND(F11&gt;=601,F11&lt;=750),30))))))</f>
        <v>14</v>
      </c>
      <c r="I11" s="30" t="b">
        <f>IF(OR(Certificat!D70=$A$8,Certificat!D70=$A$9,Certificat!D70=$A$10,Certificat!D70=$A$11,Certificat!D70=$A$12,Certificat!D70=$A$13,Certificat!D70=$A$14,Certificat!D70=$A$15,Certificat!D70=$A$16,Certificat!D70=$A$17,Certificat!D70=$A$18,Certificat!D70=$A$19,Certificat!D70=$A$20)*AND(F11&lt;=100),12,IF(OR(Certificat!D70=$A$8,Certificat!D70=$A$9,Certificat!D70=$A$10,Certificat!D70=$A$11,Certificat!D70=$A$12,Certificat!D70=$A$13,Certificat!D70=$A$14,Certificat!D70=$A$15,Certificat!D70=$A$16,Certificat!D70=$A$17,Certificat!D70=$A$18,Certificat!D70=$A$19,Certificat!D70=$A$20)*AND(F11&gt;=101,F11&lt;=200),24,IF(OR(Certificat!D70=$A$8,Certificat!D70=$A$9,Certificat!D70=$A$10,Certificat!D70=$A$11,Certificat!D70=$A$12,Certificat!D70=$A$13,Certificat!D70=$A$14,Certificat!D70=$A$15,Certificat!D70=$A$16,Certificat!D70=$A$17,Certificat!D70=$A$18,Certificat!D70=$A$19,Certificat!D70=$A$20)*AND(F11&gt;=201,F11&lt;=250),20,IF(OR(Certificat!D70=$A$8,Certificat!D70=$A$9,Certificat!D70=$A$10,Certificat!D70=$A$11,Certificat!D70=$A$12,Certificat!D70=$A$13,Certificat!D70=$A$14,Certificat!D70=$A$15,Certificat!D70=$A$16,Certificat!D70=$A$17,Certificat!D70=$A$18,Certificat!D70=$A$19,Certificat!D70=$A$20)*AND(F11&gt;=251,F11&lt;=350),28,IF(OR(Certificat!D70=$A$8,Certificat!D70=$A$9,Certificat!D70=$A$10,Certificat!D70=$A$11,Certificat!D70=$A$12,Certificat!D70=$A$13,Certificat!D70=$A$14,Certificat!D70=$A$15,Certificat!D70=$A$16,Certificat!D70=$A$17,Certificat!D70=$A$18,Certificat!D70=$A$19,Certificat!D70=$A$20)*AND(F11&gt;=351,F11&lt;=600),48,IF(OR(Certificat!D70=$A$8,Certificat!D70=$A$9,Certificat!D70=$A$10,Certificat!D70=$A$11,Certificat!D70=$A$12,Certificat!D70=$A$13,Certificat!D70=$A$14,Certificat!D70=$A$15,Certificat!D70=$A$16,Certificat!D70=$A$17,Certificat!D70=$A$18,Certificat!D70=$A$19,Certificat!D70=$A$20)*AND(F11&gt;=601,F11&lt;=750),60))))))</f>
        <v>0</v>
      </c>
      <c r="J11" s="83">
        <f>IF(OR(Certificat!D70=$A$2,Certificat!D70=$A$3,Certificat!D70=$A$4,Certificat!D70=$A$5,Certificat!D70=$A$6,Certificat!D70=$A$7),H11,IF(OR(Certificat!D70=$A$8,Certificat!D70=$A$9,Certificat!D70=$A$10,Certificat!D70=$A$11,Certificat!D70=$A$12,Certificat!D70=$A$13,Certificat!D70=$A$14,Certificat!D70=$A$15,Certificat!D70=$A$16,Certificat!D70=$A$17,Certificat!D70=$A$18,Certificat!D70=$A$19,Certificat!D70=$A$20),I11))</f>
        <v>14</v>
      </c>
    </row>
    <row r="12" spans="1:10" x14ac:dyDescent="0.25">
      <c r="A12" s="67" t="s">
        <v>152</v>
      </c>
      <c r="B12" s="67" t="s">
        <v>166</v>
      </c>
      <c r="C12" s="67"/>
      <c r="D12" s="67">
        <v>4.9029999999999996</v>
      </c>
      <c r="F12" s="30">
        <f>Certificat!J52</f>
        <v>302</v>
      </c>
      <c r="H12" s="30">
        <f>IF(OR(Certificat!D71=$A$2,Certificat!D71=$A$3,Certificat!D71=$A$4,Certificat!D71=$A$5,Certificat!D71=$A$6,Certificat!D71=$A$7)*AND(F12&lt;=100),6,IF(OR(Certificat!D71=$A$2,Certificat!D71=$A$3,Certificat!D71=$A$4,Certificat!D71=$A$5,Certificat!D71=$A$6,Certificat!D71=$A$7)*AND(F12&gt;=101,F12&lt;=200),12,IF(OR(Certificat!D71=$A$2,Certificat!D71=$A$3,Certificat!D71=$A$4,Certificat!D71=$A$5,Certificat!D71=$A$6,Certificat!D71=$A$7)*AND(F12&gt;=201,F12&lt;=250),10,IF(OR(Certificat!D71=$A$2,Certificat!D71=$A$3,Certificat!D71=$A$4,Certificat!D71=$A$5,Certificat!D71=$A$6,Certificat!D71=$A$7)*AND(F12&gt;=251,F12&lt;=350),14,IF(OR(Certificat!D71=$A$2,Certificat!D71=$A$3,Certificat!D71=$A$4,Certificat!D71=$A$5,Certificat!D71=$A$6,Certificat!D71=$A$7)*AND(F12&gt;=351,F12&lt;=600),24,IF(OR(Certificat!D71=$A$2,Certificat!D71=$A$3,Certificat!D71=$A$4,Certificat!D71=$A$5,Certificat!D71=$A$6,Certificat!D71=$A$7)*AND(F12&gt;=601,F12&lt;=750),30))))))</f>
        <v>14</v>
      </c>
      <c r="I12" s="30" t="b">
        <f>IF(OR(Certificat!D71=$A$8,Certificat!D71=$A$9,Certificat!D71=$A$10,Certificat!D71=$A$11,Certificat!D71=$A$12,Certificat!D71=$A$13,Certificat!D71=$A$14,Certificat!D71=$A$15,Certificat!D71=$A$16,Certificat!D71=$A$17,Certificat!D71=$A$18,Certificat!D71=$A$19,Certificat!D71=$A$20)*AND(F12&lt;=100),12,IF(OR(Certificat!D71=$A$8,Certificat!D71=$A$9,Certificat!D71=$A$10,Certificat!D71=$A$11,Certificat!D71=$A$12,Certificat!D71=$A$13,Certificat!D71=$A$14,Certificat!D71=$A$15,Certificat!D71=$A$16,Certificat!D71=$A$17,Certificat!D71=$A$18,Certificat!D71=$A$19,Certificat!D71=$A$20)*AND(F12&gt;=101,F12&lt;=200),24,IF(OR(Certificat!D71=$A$8,Certificat!D71=$A$9,Certificat!D71=$A$10,Certificat!D71=$A$11,Certificat!D71=$A$12,Certificat!D71=$A$13,Certificat!D71=$A$14,Certificat!D71=$A$15,Certificat!D71=$A$16,Certificat!D71=$A$17,Certificat!D71=$A$18,Certificat!D71=$A$19,Certificat!D71=$A$20)*AND(F12&gt;=201,F12&lt;=250),20,IF(OR(Certificat!D71=$A$8,Certificat!D71=$A$9,Certificat!D71=$A$10,Certificat!D71=$A$11,Certificat!D71=$A$12,Certificat!D71=$A$13,Certificat!D71=$A$14,Certificat!D71=$A$15,Certificat!D71=$A$16,Certificat!D71=$A$17,Certificat!D71=$A$18,Certificat!D71=$A$19,Certificat!D71=$A$20)*AND(F12&gt;=251,F12&lt;=350),28,IF(OR(Certificat!D71=$A$8,Certificat!D71=$A$9,Certificat!D71=$A$10,Certificat!D71=$A$11,Certificat!D71=$A$12,Certificat!D71=$A$13,Certificat!D71=$A$14,Certificat!D71=$A$15,Certificat!D71=$A$16,Certificat!D71=$A$17,Certificat!D71=$A$18,Certificat!D71=$A$19,Certificat!D71=$A$20)*AND(F12&gt;=351,F12&lt;=600),48,IF(OR(Certificat!D71=$A$8,Certificat!D71=$A$9,Certificat!D71=$A$10,Certificat!D71=$A$11,Certificat!D71=$A$12,Certificat!D71=$A$13,Certificat!D71=$A$14,Certificat!D71=$A$15,Certificat!D71=$A$16,Certificat!D71=$A$17,Certificat!D71=$A$18,Certificat!D71=$A$19,Certificat!D71=$A$20)*AND(F12&gt;=601,F12&lt;=750),60))))))</f>
        <v>0</v>
      </c>
      <c r="J12" s="83">
        <f>IF(OR(Certificat!D71=$A$2,Certificat!D71=$A$3,Certificat!D71=$A$4,Certificat!D71=$A$5,Certificat!D71=$A$6,Certificat!D71=$A$7),H12,IF(OR(Certificat!D71=$A$8,Certificat!D71=$A$9,Certificat!D71=$A$10,Certificat!D71=$A$11,Certificat!D71=$A$12,Certificat!D71=$A$13,Certificat!D71=$A$14,Certificat!D71=$A$15,Certificat!D71=$A$16,Certificat!D71=$A$17,Certificat!D71=$A$18,Certificat!D71=$A$19,Certificat!D71=$A$20),I12))</f>
        <v>14</v>
      </c>
    </row>
    <row r="13" spans="1:10" x14ac:dyDescent="0.25">
      <c r="A13" s="67" t="s">
        <v>153</v>
      </c>
      <c r="B13" s="67" t="s">
        <v>167</v>
      </c>
      <c r="C13" s="67"/>
      <c r="D13" s="67">
        <v>2.9420000000000002</v>
      </c>
      <c r="H13" s="30"/>
      <c r="I13" s="30"/>
      <c r="J13" s="83"/>
    </row>
    <row r="14" spans="1:10" x14ac:dyDescent="0.25">
      <c r="A14" s="67" t="s">
        <v>154</v>
      </c>
      <c r="B14" s="67" t="s">
        <v>168</v>
      </c>
      <c r="C14" s="67"/>
      <c r="D14" s="67">
        <v>1.9610000000000001</v>
      </c>
      <c r="F14" s="30">
        <f>Certificat!J54</f>
        <v>300</v>
      </c>
      <c r="H14" s="30">
        <f>IF(OR(Certificat!D73=$A$2,Certificat!D73=$A$3,Certificat!D73=$A$4,Certificat!D73=$A$5,Certificat!D73=$A$6,Certificat!D73=$A$7)*AND(F14&lt;=100),6,IF(OR(Certificat!D73=$A$2,Certificat!D73=$A$3,Certificat!D73=$A$4,Certificat!D73=$A$5,Certificat!D73=$A$6,Certificat!D73=$A$7)*AND(F14&gt;=101,F14&lt;=200),12,IF(OR(Certificat!D73=$A$2,Certificat!D73=$A$3,Certificat!D73=$A$4,Certificat!D73=$A$5,Certificat!D73=$A$6,Certificat!D73=$A$7)*AND(F14&gt;=201,F14&lt;=250),10,IF(OR(Certificat!D73=$A$2,Certificat!D73=$A$3,Certificat!D73=$A$4,Certificat!D73=$A$5,Certificat!D73=$A$6,Certificat!D73=$A$7)*AND(F14&gt;=251,F14&lt;=350),14,IF(OR(Certificat!D73=$A$2,Certificat!D73=$A$3,Certificat!D73=$A$4,Certificat!D73=$A$5,Certificat!D73=$A$6,Certificat!D73=$A$7)*AND(F14&gt;=351,F14&lt;=600),24,IF(OR(Certificat!D73=$A$2,Certificat!D73=$A$3,Certificat!D73=$A$4,Certificat!D73=$A$5,Certificat!D73=$A$6,Certificat!D73=$A$7)*AND(F14&gt;=601,F14&lt;=750),30))))))</f>
        <v>14</v>
      </c>
      <c r="I14" s="30" t="b">
        <f>IF(OR(Certificat!D73=$A$8,Certificat!D73=$A$9,Certificat!D73=$A$10,Certificat!D73=$A$11,Certificat!D73=$A$12,Certificat!D73=$A$13,Certificat!D73=$A$14,Certificat!D73=$A$15,Certificat!D73=$A$16,Certificat!D73=$A$17,Certificat!D73=$A$18,Certificat!D73=$A$19,Certificat!D73=$A$20)*AND(F14&lt;=100),12,IF(OR(Certificat!D73=$A$8,Certificat!D73=$A$9,Certificat!D73=$A$10,Certificat!D73=$A$11,Certificat!D73=$A$12,Certificat!D73=$A$13,Certificat!D73=$A$14,Certificat!D73=$A$15,Certificat!D73=$A$16,Certificat!D73=$A$17,Certificat!D73=$A$18,Certificat!D73=$A$19,Certificat!D73=$A$20)*AND(F14&gt;=101,F14&lt;=200),24,IF(OR(Certificat!D73=$A$8,Certificat!D73=$A$9,Certificat!D73=$A$10,Certificat!D73=$A$11,Certificat!D73=$A$12,Certificat!D73=$A$13,Certificat!D73=$A$14,Certificat!D73=$A$15,Certificat!D73=$A$16,Certificat!D73=$A$17,Certificat!D73=$A$18,Certificat!D73=$A$19,Certificat!D73=$A$20)*AND(F14&gt;=201,F14&lt;=250),20,IF(OR(Certificat!D73=$A$8,Certificat!D73=$A$9,Certificat!D73=$A$10,Certificat!D73=$A$11,Certificat!D73=$A$12,Certificat!D73=$A$13,Certificat!D73=$A$14,Certificat!D73=$A$15,Certificat!D73=$A$16,Certificat!D73=$A$17,Certificat!D73=$A$18,Certificat!D73=$A$19,Certificat!D73=$A$20)*AND(F14&gt;=251,F14&lt;=350),28,IF(OR(Certificat!D73=$A$8,Certificat!D73=$A$9,Certificat!D73=$A$10,Certificat!D73=$A$11,Certificat!D73=$A$12,Certificat!D73=$A$13,Certificat!D73=$A$14,Certificat!D73=$A$15,Certificat!D73=$A$16,Certificat!D73=$A$17,Certificat!D73=$A$18,Certificat!D73=$A$19,Certificat!D73=$A$20)*AND(F14&gt;=351,F14&lt;=600),48,IF(OR(Certificat!D73=$A$8,Certificat!D73=$A$9,Certificat!D73=$A$10,Certificat!D73=$A$11,Certificat!D73=$A$12,Certificat!D73=$A$13,Certificat!D73=$A$14,Certificat!D73=$A$15,Certificat!D73=$A$16,Certificat!D73=$A$17,Certificat!D73=$A$18,Certificat!D73=$A$19,Certificat!D73=$A$20)*AND(F14&gt;=601,F14&lt;=750),60))))))</f>
        <v>0</v>
      </c>
      <c r="J14" s="83">
        <f>IF(OR(Certificat!D73=$A$2,Certificat!D73=$A$3,Certificat!D73=$A$4,Certificat!D73=$A$5,Certificat!D73=$A$6,Certificat!D73=$A$7),H14,IF(OR(Certificat!D73=$A$8,Certificat!D73=$A$9,Certificat!D73=$A$10,Certificat!D73=$A$11,Certificat!D73=$A$12,Certificat!D73=$A$13,Certificat!D73=$A$14,Certificat!D73=$A$15,Certificat!D73=$A$16,Certificat!D73=$A$17,Certificat!D73=$A$18,Certificat!D73=$A$19,Certificat!D73=$A$20),I14))</f>
        <v>14</v>
      </c>
    </row>
    <row r="15" spans="1:10" x14ac:dyDescent="0.25">
      <c r="A15" s="67" t="s">
        <v>155</v>
      </c>
      <c r="B15" s="67" t="s">
        <v>169</v>
      </c>
      <c r="C15" s="67"/>
      <c r="D15" s="67">
        <v>0.98070000000000002</v>
      </c>
      <c r="F15" s="30">
        <f>Certificat!J55</f>
        <v>301</v>
      </c>
      <c r="H15" s="30">
        <f>IF(OR(Certificat!D74=$A$2,Certificat!D74=$A$3,Certificat!D74=$A$4,Certificat!D74=$A$5,Certificat!D74=$A$6,Certificat!D74=$A$7)*AND(F15&lt;=100),6,IF(OR(Certificat!D74=$A$2,Certificat!D74=$A$3,Certificat!D74=$A$4,Certificat!D74=$A$5,Certificat!D74=$A$6,Certificat!D74=$A$7)*AND(F15&gt;=101,F15&lt;=200),12,IF(OR(Certificat!D74=$A$2,Certificat!D74=$A$3,Certificat!D74=$A$4,Certificat!D74=$A$5,Certificat!D74=$A$6,Certificat!D74=$A$7)*AND(F15&gt;=201,F15&lt;=250),10,IF(OR(Certificat!D74=$A$2,Certificat!D74=$A$3,Certificat!D74=$A$4,Certificat!D74=$A$5,Certificat!D74=$A$6,Certificat!D74=$A$7)*AND(F15&gt;=251,F15&lt;=350),14,IF(OR(Certificat!D74=$A$2,Certificat!D74=$A$3,Certificat!D74=$A$4,Certificat!D74=$A$5,Certificat!D74=$A$6,Certificat!D74=$A$7)*AND(F15&gt;=351,F15&lt;=600),24,IF(OR(Certificat!D74=$A$2,Certificat!D74=$A$3,Certificat!D74=$A$4,Certificat!D74=$A$5,Certificat!D74=$A$6,Certificat!D74=$A$7)*AND(F15&gt;=601,F15&lt;=750),30))))))</f>
        <v>14</v>
      </c>
      <c r="I15" s="30" t="b">
        <f>IF(OR(Certificat!D74=$A$8,Certificat!D74=$A$9,Certificat!D74=$A$10,Certificat!D74=$A$11,Certificat!D74=$A$12,Certificat!D74=$A$13,Certificat!D74=$A$14,Certificat!D74=$A$15,Certificat!D74=$A$16,Certificat!D74=$A$17,Certificat!D74=$A$18,Certificat!D74=$A$19,Certificat!D74=$A$20)*AND(F15&lt;=100),12,IF(OR(Certificat!D74=$A$8,Certificat!D74=$A$9,Certificat!D74=$A$10,Certificat!D74=$A$11,Certificat!D74=$A$12,Certificat!D74=$A$13,Certificat!D74=$A$14,Certificat!D74=$A$15,Certificat!D74=$A$16,Certificat!D74=$A$17,Certificat!D74=$A$18,Certificat!D74=$A$19,Certificat!D74=$A$20)*AND(F15&gt;=101,F15&lt;=200),24,IF(OR(Certificat!D74=$A$8,Certificat!D74=$A$9,Certificat!D74=$A$10,Certificat!D74=$A$11,Certificat!D74=$A$12,Certificat!D74=$A$13,Certificat!D74=$A$14,Certificat!D74=$A$15,Certificat!D74=$A$16,Certificat!D74=$A$17,Certificat!D74=$A$18,Certificat!D74=$A$19,Certificat!D74=$A$20)*AND(F15&gt;=201,F15&lt;=250),20,IF(OR(Certificat!D74=$A$8,Certificat!D74=$A$9,Certificat!D74=$A$10,Certificat!D74=$A$11,Certificat!D74=$A$12,Certificat!D74=$A$13,Certificat!D74=$A$14,Certificat!D74=$A$15,Certificat!D74=$A$16,Certificat!D74=$A$17,Certificat!D74=$A$18,Certificat!D74=$A$19,Certificat!D74=$A$20)*AND(F15&gt;=251,F15&lt;=350),28,IF(OR(Certificat!D74=$A$8,Certificat!D74=$A$9,Certificat!D74=$A$10,Certificat!D74=$A$11,Certificat!D74=$A$12,Certificat!D74=$A$13,Certificat!D74=$A$14,Certificat!D74=$A$15,Certificat!D74=$A$16,Certificat!D74=$A$17,Certificat!D74=$A$18,Certificat!D74=$A$19,Certificat!D74=$A$20)*AND(F15&gt;=351,F15&lt;=600),48,IF(OR(Certificat!D74=$A$8,Certificat!D74=$A$9,Certificat!D74=$A$10,Certificat!D74=$A$11,Certificat!D74=$A$12,Certificat!D74=$A$13,Certificat!D74=$A$14,Certificat!D74=$A$15,Certificat!D74=$A$16,Certificat!D74=$A$17,Certificat!D74=$A$18,Certificat!D74=$A$19,Certificat!D74=$A$20)*AND(F15&gt;=601,F15&lt;=750),60))))))</f>
        <v>0</v>
      </c>
      <c r="J15" s="83">
        <f>IF(OR(Certificat!D74=$A$2,Certificat!D74=$A$3,Certificat!D74=$A$4,Certificat!D74=$A$5,Certificat!D74=$A$6,Certificat!D74=$A$7),H15,IF(OR(Certificat!D74=$A$8,Certificat!D74=$A$9,Certificat!D74=$A$10,Certificat!D74=$A$11,Certificat!D74=$A$12,Certificat!D74=$A$13,Certificat!D74=$A$14,Certificat!D74=$A$15,Certificat!D74=$A$16,Certificat!D74=$A$17,Certificat!D74=$A$18,Certificat!D74=$A$19,Certificat!D74=$A$20),I15))</f>
        <v>14</v>
      </c>
    </row>
    <row r="16" spans="1:10" x14ac:dyDescent="0.25">
      <c r="A16" s="67" t="s">
        <v>157</v>
      </c>
      <c r="B16" s="67" t="s">
        <v>170</v>
      </c>
      <c r="C16" s="67"/>
      <c r="D16" s="67">
        <v>0.49030000000000001</v>
      </c>
      <c r="F16" s="30">
        <f>Certificat!J56</f>
        <v>302</v>
      </c>
      <c r="H16" s="30">
        <f>IF(OR(Certificat!D75=$A$2,Certificat!D75=$A$3,Certificat!D75=$A$4,Certificat!D75=$A$5,Certificat!D75=$A$6,Certificat!D75=$A$7)*AND(F16&lt;=100),6,IF(OR(Certificat!D75=$A$2,Certificat!D75=$A$3,Certificat!D75=$A$4,Certificat!D75=$A$5,Certificat!D75=$A$6,Certificat!D75=$A$7)*AND(F16&gt;=101,F16&lt;=200),12,IF(OR(Certificat!D75=$A$2,Certificat!D75=$A$3,Certificat!D75=$A$4,Certificat!D75=$A$5,Certificat!D75=$A$6,Certificat!D75=$A$7)*AND(F16&gt;=201,F16&lt;=250),10,IF(OR(Certificat!D75=$A$2,Certificat!D75=$A$3,Certificat!D75=$A$4,Certificat!D75=$A$5,Certificat!D75=$A$6,Certificat!D75=$A$7)*AND(F16&gt;=251,F16&lt;=350),14,IF(OR(Certificat!D75=$A$2,Certificat!D75=$A$3,Certificat!D75=$A$4,Certificat!D75=$A$5,Certificat!D75=$A$6,Certificat!D75=$A$7)*AND(F16&gt;=351,F16&lt;=600),24,IF(OR(Certificat!D75=$A$2,Certificat!D75=$A$3,Certificat!D75=$A$4,Certificat!D75=$A$5,Certificat!D75=$A$6,Certificat!D75=$A$7)*AND(F16&gt;=601,F16&lt;=750),30))))))</f>
        <v>14</v>
      </c>
      <c r="I16" s="30" t="b">
        <f>IF(OR(Certificat!D75=$A$8,Certificat!D75=$A$9,Certificat!D75=$A$10,Certificat!D75=$A$11,Certificat!D75=$A$12,Certificat!D75=$A$13,Certificat!D75=$A$14,Certificat!D75=$A$15,Certificat!D75=$A$16,Certificat!D75=$A$17,Certificat!D75=$A$18,Certificat!D75=$A$19,Certificat!D75=$A$20)*AND(F16&lt;=100),12,IF(OR(Certificat!D75=$A$8,Certificat!D75=$A$9,Certificat!D75=$A$10,Certificat!D75=$A$11,Certificat!D75=$A$12,Certificat!D75=$A$13,Certificat!D75=$A$14,Certificat!D75=$A$15,Certificat!D75=$A$16,Certificat!D75=$A$17,Certificat!D75=$A$18,Certificat!D75=$A$19,Certificat!D75=$A$20)*AND(F16&gt;=101,F16&lt;=200),24,IF(OR(Certificat!D75=$A$8,Certificat!D75=$A$9,Certificat!D75=$A$10,Certificat!D75=$A$11,Certificat!D75=$A$12,Certificat!D75=$A$13,Certificat!D75=$A$14,Certificat!D75=$A$15,Certificat!D75=$A$16,Certificat!D75=$A$17,Certificat!D75=$A$18,Certificat!D75=$A$19,Certificat!D75=$A$20)*AND(F16&gt;=201,F16&lt;=250),20,IF(OR(Certificat!D75=$A$8,Certificat!D75=$A$9,Certificat!D75=$A$10,Certificat!D75=$A$11,Certificat!D75=$A$12,Certificat!D75=$A$13,Certificat!D75=$A$14,Certificat!D75=$A$15,Certificat!D75=$A$16,Certificat!D75=$A$17,Certificat!D75=$A$18,Certificat!D75=$A$19,Certificat!D75=$A$20)*AND(F16&gt;=251,F16&lt;=350),28,IF(OR(Certificat!D75=$A$8,Certificat!D75=$A$9,Certificat!D75=$A$10,Certificat!D75=$A$11,Certificat!D75=$A$12,Certificat!D75=$A$13,Certificat!D75=$A$14,Certificat!D75=$A$15,Certificat!D75=$A$16,Certificat!D75=$A$17,Certificat!D75=$A$18,Certificat!D75=$A$19,Certificat!D75=$A$20)*AND(F16&gt;=351,F16&lt;=600),48,IF(OR(Certificat!D75=$A$8,Certificat!D75=$A$9,Certificat!D75=$A$10,Certificat!D75=$A$11,Certificat!D75=$A$12,Certificat!D75=$A$13,Certificat!D75=$A$14,Certificat!D75=$A$15,Certificat!D75=$A$16,Certificat!D75=$A$17,Certificat!D75=$A$18,Certificat!D75=$A$19,Certificat!D75=$A$20)*AND(F16&gt;=601,F16&lt;=750),60))))))</f>
        <v>0</v>
      </c>
      <c r="J16" s="83">
        <f>IF(OR(Certificat!D75=$A$2,Certificat!D75=$A$3,Certificat!D75=$A$4,Certificat!D75=$A$5,Certificat!D75=$A$6,Certificat!D75=$A$7),H16,IF(OR(Certificat!D75=$A$8,Certificat!D75=$A$9,Certificat!D75=$A$10,Certificat!D75=$A$11,Certificat!D75=$A$12,Certificat!D75=$A$13,Certificat!D75=$A$14,Certificat!D75=$A$15,Certificat!D75=$A$16,Certificat!D75=$A$17,Certificat!D75=$A$18,Certificat!D75=$A$19,Certificat!D75=$A$20),I16))</f>
        <v>14</v>
      </c>
    </row>
    <row r="17" spans="1:21" x14ac:dyDescent="0.25">
      <c r="A17" s="67" t="s">
        <v>158</v>
      </c>
      <c r="B17" s="67" t="s">
        <v>171</v>
      </c>
      <c r="C17" s="67"/>
      <c r="D17" s="67">
        <v>0.2452</v>
      </c>
      <c r="H17" s="240" t="s">
        <v>182</v>
      </c>
      <c r="I17" s="240"/>
      <c r="J17" s="240"/>
    </row>
    <row r="18" spans="1:21" x14ac:dyDescent="0.25">
      <c r="A18" s="67" t="s">
        <v>159</v>
      </c>
      <c r="B18" s="67" t="s">
        <v>172</v>
      </c>
      <c r="C18" s="67"/>
      <c r="D18" s="67">
        <v>0.1961</v>
      </c>
      <c r="H18" s="240"/>
      <c r="I18" s="240"/>
      <c r="J18" s="240"/>
    </row>
    <row r="19" spans="1:21" x14ac:dyDescent="0.25">
      <c r="A19" s="67" t="s">
        <v>160</v>
      </c>
      <c r="B19" s="67" t="s">
        <v>173</v>
      </c>
      <c r="C19" s="67"/>
      <c r="D19" s="67">
        <v>0.14699999999999999</v>
      </c>
    </row>
    <row r="20" spans="1:21" x14ac:dyDescent="0.25">
      <c r="A20" s="67" t="s">
        <v>161</v>
      </c>
      <c r="B20" s="67" t="s">
        <v>174</v>
      </c>
      <c r="C20" s="67"/>
      <c r="D20" s="67">
        <v>9.8070000000000004E-2</v>
      </c>
    </row>
    <row r="21" spans="1:21" x14ac:dyDescent="0.25">
      <c r="A21" s="233" t="s">
        <v>175</v>
      </c>
      <c r="B21" s="233"/>
      <c r="C21" s="233"/>
      <c r="D21" s="233"/>
    </row>
    <row r="24" spans="1:21" x14ac:dyDescent="0.25">
      <c r="A24" s="84"/>
      <c r="B24" s="86">
        <v>50</v>
      </c>
      <c r="C24" s="86">
        <v>100</v>
      </c>
      <c r="D24" s="86">
        <v>150</v>
      </c>
      <c r="E24" s="86">
        <v>200</v>
      </c>
      <c r="F24" s="86">
        <v>250</v>
      </c>
      <c r="G24" s="86">
        <v>300</v>
      </c>
      <c r="H24" s="86">
        <v>350</v>
      </c>
      <c r="I24" s="86">
        <v>400</v>
      </c>
      <c r="J24" s="86">
        <v>450</v>
      </c>
      <c r="K24" s="86">
        <v>500</v>
      </c>
      <c r="L24" s="86">
        <v>600</v>
      </c>
      <c r="M24" s="86">
        <v>700</v>
      </c>
      <c r="N24" s="86">
        <v>800</v>
      </c>
      <c r="O24" s="86">
        <v>900</v>
      </c>
      <c r="P24" s="86">
        <v>1000</v>
      </c>
      <c r="Q24" s="86">
        <v>1500</v>
      </c>
    </row>
    <row r="25" spans="1:21" x14ac:dyDescent="0.25">
      <c r="A25" s="67" t="s">
        <v>161</v>
      </c>
      <c r="B25" s="85">
        <v>0</v>
      </c>
      <c r="C25" s="85">
        <v>0</v>
      </c>
      <c r="D25" s="85">
        <v>0</v>
      </c>
      <c r="E25" s="85">
        <v>0</v>
      </c>
      <c r="F25" s="85">
        <v>0</v>
      </c>
      <c r="G25" s="85">
        <v>0</v>
      </c>
      <c r="H25" s="85">
        <v>0</v>
      </c>
      <c r="I25" s="85">
        <v>0</v>
      </c>
      <c r="J25" s="85">
        <v>0</v>
      </c>
      <c r="K25" s="85">
        <v>0</v>
      </c>
      <c r="L25" s="85">
        <v>0</v>
      </c>
      <c r="M25" s="85">
        <v>0</v>
      </c>
      <c r="N25" s="85">
        <v>0</v>
      </c>
      <c r="O25" s="85">
        <v>0</v>
      </c>
      <c r="P25" s="85">
        <v>0</v>
      </c>
      <c r="Q25" s="85">
        <v>0</v>
      </c>
    </row>
    <row r="26" spans="1:21" x14ac:dyDescent="0.25">
      <c r="A26" s="67" t="s">
        <v>160</v>
      </c>
      <c r="B26" s="85">
        <v>10</v>
      </c>
      <c r="C26" s="85">
        <v>0</v>
      </c>
      <c r="D26" s="85">
        <v>0</v>
      </c>
      <c r="E26" s="85">
        <v>0</v>
      </c>
      <c r="F26" s="85">
        <v>0</v>
      </c>
      <c r="G26" s="85">
        <v>0</v>
      </c>
      <c r="H26" s="85">
        <v>0</v>
      </c>
      <c r="I26" s="85">
        <v>0</v>
      </c>
      <c r="J26" s="85">
        <v>0</v>
      </c>
      <c r="K26" s="85">
        <v>0</v>
      </c>
      <c r="L26" s="85">
        <v>0</v>
      </c>
      <c r="M26" s="85">
        <v>0</v>
      </c>
      <c r="N26" s="85">
        <v>0</v>
      </c>
      <c r="O26" s="85">
        <v>0</v>
      </c>
      <c r="P26" s="85">
        <v>0</v>
      </c>
      <c r="Q26" s="85">
        <v>0</v>
      </c>
      <c r="S26" s="276">
        <f>IF(OR(Certificat!D61=Vickers!A25,Certificat!D61=Vickers!A26,Certificat!D61=Vickers!A27,Certificat!D61=Vickers!A28,Certificat!D61=Vickers!A29,Certificat!D61=Vickers!A30,Certificat!D61=Vickers!A31,Certificat!D61=Vickers!A32,Certificat!D61=Vickers!A33,Certificat!D61=Vickers!A34,Certificat!D61=Vickers!A35,Certificat!D61=Vickers!A36,Certificat!D61=Vickers!A37,Certificat!D61=Vickers!A38,Certificat!D61=Vickers!A39,Certificat!D61=Vickers!A40,Certificat!D61=Vickers!A41,Certificat!D61=Vickers!A42),INDEX(B25:Q42,MATCH(Certificat!D61,A25:A42,0),MATCH(Certificat!J42,Vickers!B24:Q24,0)))</f>
        <v>2</v>
      </c>
    </row>
    <row r="27" spans="1:21" x14ac:dyDescent="0.25">
      <c r="A27" s="67" t="s">
        <v>159</v>
      </c>
      <c r="B27" s="85">
        <v>8</v>
      </c>
      <c r="C27" s="85">
        <v>0</v>
      </c>
      <c r="D27" s="85">
        <v>0</v>
      </c>
      <c r="E27" s="85">
        <v>0</v>
      </c>
      <c r="F27" s="85">
        <v>0</v>
      </c>
      <c r="G27" s="85">
        <v>0</v>
      </c>
      <c r="H27" s="85">
        <v>0</v>
      </c>
      <c r="I27" s="85">
        <v>0</v>
      </c>
      <c r="J27" s="85">
        <v>0</v>
      </c>
      <c r="K27" s="85">
        <v>0</v>
      </c>
      <c r="L27" s="85">
        <v>0</v>
      </c>
      <c r="M27" s="85">
        <v>0</v>
      </c>
      <c r="N27" s="85">
        <v>0</v>
      </c>
      <c r="O27" s="85">
        <v>0</v>
      </c>
      <c r="P27" s="85">
        <v>0</v>
      </c>
      <c r="Q27" s="85">
        <v>0</v>
      </c>
      <c r="R27" s="277" t="s">
        <v>183</v>
      </c>
      <c r="S27" s="278"/>
      <c r="T27" s="278"/>
      <c r="U27" s="278"/>
    </row>
    <row r="28" spans="1:21" x14ac:dyDescent="0.25">
      <c r="A28" s="67" t="s">
        <v>158</v>
      </c>
      <c r="B28" s="85">
        <v>8</v>
      </c>
      <c r="C28" s="85">
        <v>10</v>
      </c>
      <c r="D28" s="85">
        <v>0</v>
      </c>
      <c r="E28" s="85">
        <v>0</v>
      </c>
      <c r="F28" s="85">
        <v>0</v>
      </c>
      <c r="G28" s="85">
        <v>0</v>
      </c>
      <c r="H28" s="85">
        <v>0</v>
      </c>
      <c r="I28" s="85">
        <v>0</v>
      </c>
      <c r="J28" s="85">
        <v>0</v>
      </c>
      <c r="K28" s="85">
        <v>0</v>
      </c>
      <c r="L28" s="85">
        <v>0</v>
      </c>
      <c r="M28" s="85">
        <v>0</v>
      </c>
      <c r="N28" s="85">
        <v>0</v>
      </c>
      <c r="O28" s="85">
        <v>0</v>
      </c>
      <c r="P28" s="85">
        <v>0</v>
      </c>
      <c r="Q28" s="85">
        <v>0</v>
      </c>
      <c r="R28" s="277"/>
      <c r="S28" s="278"/>
      <c r="T28" s="278"/>
      <c r="U28" s="278"/>
    </row>
    <row r="29" spans="1:21" x14ac:dyDescent="0.25">
      <c r="A29" s="67" t="s">
        <v>157</v>
      </c>
      <c r="B29" s="85">
        <v>6</v>
      </c>
      <c r="C29" s="85">
        <v>8</v>
      </c>
      <c r="D29" s="85">
        <v>9</v>
      </c>
      <c r="E29" s="85">
        <v>10</v>
      </c>
      <c r="F29" s="85">
        <v>0</v>
      </c>
      <c r="G29" s="85">
        <v>0</v>
      </c>
      <c r="H29" s="85">
        <v>0</v>
      </c>
      <c r="I29" s="85">
        <v>0</v>
      </c>
      <c r="J29" s="85">
        <v>0</v>
      </c>
      <c r="K29" s="85">
        <v>0</v>
      </c>
      <c r="L29" s="85">
        <v>0</v>
      </c>
      <c r="M29" s="85">
        <v>0</v>
      </c>
      <c r="N29" s="85">
        <v>0</v>
      </c>
      <c r="O29" s="85">
        <v>0</v>
      </c>
      <c r="P29" s="85">
        <v>0</v>
      </c>
      <c r="Q29" s="85">
        <v>0</v>
      </c>
      <c r="R29" s="277"/>
      <c r="S29" s="278"/>
      <c r="T29" s="278"/>
      <c r="U29" s="278"/>
    </row>
    <row r="30" spans="1:21" x14ac:dyDescent="0.25">
      <c r="A30" s="67" t="s">
        <v>155</v>
      </c>
      <c r="B30" s="85">
        <v>5</v>
      </c>
      <c r="C30" s="85">
        <v>6</v>
      </c>
      <c r="D30" s="85">
        <v>7</v>
      </c>
      <c r="E30" s="85">
        <v>8</v>
      </c>
      <c r="F30" s="85">
        <v>8</v>
      </c>
      <c r="G30" s="85">
        <v>9</v>
      </c>
      <c r="H30" s="85">
        <v>10</v>
      </c>
      <c r="I30" s="85">
        <v>10</v>
      </c>
      <c r="J30" s="85">
        <v>11</v>
      </c>
      <c r="K30" s="85">
        <v>0</v>
      </c>
      <c r="L30" s="85">
        <v>0</v>
      </c>
      <c r="M30" s="85">
        <v>0</v>
      </c>
      <c r="N30" s="85">
        <v>0</v>
      </c>
      <c r="O30" s="85">
        <v>0</v>
      </c>
      <c r="P30" s="85">
        <v>0</v>
      </c>
      <c r="Q30" s="85">
        <v>0</v>
      </c>
      <c r="R30" s="277"/>
      <c r="S30" s="278"/>
      <c r="T30" s="278"/>
      <c r="U30" s="278"/>
    </row>
    <row r="31" spans="1:21" x14ac:dyDescent="0.25">
      <c r="A31" s="67" t="s">
        <v>154</v>
      </c>
      <c r="B31" s="85">
        <v>2</v>
      </c>
      <c r="C31" s="85">
        <v>4</v>
      </c>
      <c r="D31" s="85">
        <v>3</v>
      </c>
      <c r="E31" s="85">
        <v>6</v>
      </c>
      <c r="F31" s="85">
        <v>7</v>
      </c>
      <c r="G31" s="85">
        <v>8</v>
      </c>
      <c r="H31" s="85">
        <v>8</v>
      </c>
      <c r="I31" s="85">
        <v>9</v>
      </c>
      <c r="J31" s="85">
        <v>10</v>
      </c>
      <c r="K31" s="85">
        <v>10</v>
      </c>
      <c r="L31" s="85">
        <v>11</v>
      </c>
      <c r="M31" s="85">
        <v>11</v>
      </c>
      <c r="N31" s="85">
        <v>12</v>
      </c>
      <c r="O31" s="85">
        <v>12</v>
      </c>
      <c r="P31" s="85">
        <v>0</v>
      </c>
      <c r="Q31" s="85">
        <v>0</v>
      </c>
      <c r="R31" s="277"/>
      <c r="S31" s="278"/>
      <c r="T31" s="278"/>
      <c r="U31" s="278"/>
    </row>
    <row r="32" spans="1:21" x14ac:dyDescent="0.25">
      <c r="A32" s="67" t="s">
        <v>153</v>
      </c>
      <c r="B32" s="85">
        <v>2</v>
      </c>
      <c r="C32" s="85">
        <v>4</v>
      </c>
      <c r="D32" s="85">
        <v>3</v>
      </c>
      <c r="E32" s="85">
        <v>5</v>
      </c>
      <c r="F32" s="85">
        <v>6</v>
      </c>
      <c r="G32" s="85">
        <v>6</v>
      </c>
      <c r="H32" s="85">
        <v>7</v>
      </c>
      <c r="I32" s="85">
        <v>7</v>
      </c>
      <c r="J32" s="85">
        <v>8</v>
      </c>
      <c r="K32" s="85">
        <v>8</v>
      </c>
      <c r="L32" s="85">
        <v>9</v>
      </c>
      <c r="M32" s="85">
        <v>10</v>
      </c>
      <c r="N32" s="85">
        <v>10</v>
      </c>
      <c r="O32" s="85">
        <v>11</v>
      </c>
      <c r="P32" s="85">
        <v>11</v>
      </c>
      <c r="Q32" s="85">
        <v>0</v>
      </c>
      <c r="R32" s="277"/>
      <c r="S32" s="278"/>
      <c r="T32" s="278"/>
      <c r="U32" s="278"/>
    </row>
    <row r="33" spans="1:17" x14ac:dyDescent="0.25">
      <c r="A33" s="67" t="s">
        <v>152</v>
      </c>
      <c r="B33" s="85">
        <v>2</v>
      </c>
      <c r="C33" s="85">
        <v>3</v>
      </c>
      <c r="D33" s="85">
        <v>3</v>
      </c>
      <c r="E33" s="85">
        <v>5</v>
      </c>
      <c r="F33" s="85">
        <v>5</v>
      </c>
      <c r="G33" s="85">
        <v>5</v>
      </c>
      <c r="H33" s="85">
        <v>6</v>
      </c>
      <c r="I33" s="85">
        <v>6</v>
      </c>
      <c r="J33" s="85">
        <v>6</v>
      </c>
      <c r="K33" s="85">
        <v>6</v>
      </c>
      <c r="L33" s="85">
        <v>7</v>
      </c>
      <c r="M33" s="85">
        <v>7</v>
      </c>
      <c r="N33" s="85">
        <v>8</v>
      </c>
      <c r="O33" s="85">
        <v>8</v>
      </c>
      <c r="P33" s="85">
        <v>9</v>
      </c>
      <c r="Q33" s="85">
        <v>11</v>
      </c>
    </row>
    <row r="34" spans="1:17" x14ac:dyDescent="0.25">
      <c r="A34" s="67" t="s">
        <v>151</v>
      </c>
      <c r="B34" s="85">
        <v>2</v>
      </c>
      <c r="C34" s="85">
        <v>3</v>
      </c>
      <c r="D34" s="85">
        <v>3</v>
      </c>
      <c r="E34" s="85">
        <v>4</v>
      </c>
      <c r="F34" s="85">
        <v>4</v>
      </c>
      <c r="G34" s="85">
        <v>4</v>
      </c>
      <c r="H34" s="85">
        <v>4</v>
      </c>
      <c r="I34" s="85">
        <v>4</v>
      </c>
      <c r="J34" s="85">
        <v>5</v>
      </c>
      <c r="K34" s="85">
        <v>5</v>
      </c>
      <c r="L34" s="85">
        <v>5</v>
      </c>
      <c r="M34" s="85">
        <v>5</v>
      </c>
      <c r="N34" s="85">
        <v>6</v>
      </c>
      <c r="O34" s="85">
        <v>6</v>
      </c>
      <c r="P34" s="85">
        <v>6</v>
      </c>
      <c r="Q34" s="85">
        <v>8</v>
      </c>
    </row>
    <row r="35" spans="1:17" x14ac:dyDescent="0.25">
      <c r="A35" s="67" t="s">
        <v>150</v>
      </c>
      <c r="B35" s="85">
        <v>2</v>
      </c>
      <c r="C35" s="85">
        <v>3</v>
      </c>
      <c r="D35" s="85">
        <v>3</v>
      </c>
      <c r="E35" s="85">
        <v>3</v>
      </c>
      <c r="F35" s="85">
        <v>3</v>
      </c>
      <c r="G35" s="85">
        <v>3</v>
      </c>
      <c r="H35" s="85">
        <v>4</v>
      </c>
      <c r="I35" s="85">
        <v>4</v>
      </c>
      <c r="J35" s="85">
        <v>4</v>
      </c>
      <c r="K35" s="85">
        <v>4</v>
      </c>
      <c r="L35" s="85">
        <v>4</v>
      </c>
      <c r="M35" s="85">
        <v>4</v>
      </c>
      <c r="N35" s="85">
        <v>4</v>
      </c>
      <c r="O35" s="85">
        <v>5</v>
      </c>
      <c r="P35" s="85">
        <v>5</v>
      </c>
      <c r="Q35" s="85">
        <v>6</v>
      </c>
    </row>
    <row r="36" spans="1:17" x14ac:dyDescent="0.25">
      <c r="A36" s="67" t="s">
        <v>149</v>
      </c>
      <c r="B36" s="85">
        <v>2</v>
      </c>
      <c r="C36" s="85">
        <v>3</v>
      </c>
      <c r="D36" s="85">
        <v>3</v>
      </c>
      <c r="E36" s="85">
        <v>3</v>
      </c>
      <c r="F36" s="85">
        <v>3</v>
      </c>
      <c r="G36" s="85">
        <v>3</v>
      </c>
      <c r="H36" s="85">
        <v>3</v>
      </c>
      <c r="I36" s="85">
        <v>3</v>
      </c>
      <c r="J36" s="85">
        <v>3</v>
      </c>
      <c r="K36" s="85">
        <v>3</v>
      </c>
      <c r="L36" s="85">
        <v>4</v>
      </c>
      <c r="M36" s="85">
        <v>4</v>
      </c>
      <c r="N36" s="85">
        <v>4</v>
      </c>
      <c r="O36" s="85">
        <v>4</v>
      </c>
      <c r="P36" s="85">
        <v>4</v>
      </c>
      <c r="Q36" s="85">
        <v>5</v>
      </c>
    </row>
    <row r="37" spans="1:17" x14ac:dyDescent="0.25">
      <c r="A37" s="67" t="s">
        <v>148</v>
      </c>
      <c r="B37" s="85">
        <v>2</v>
      </c>
      <c r="C37" s="85">
        <v>3</v>
      </c>
      <c r="D37" s="85">
        <v>3</v>
      </c>
      <c r="E37" s="85">
        <v>3</v>
      </c>
      <c r="F37" s="85">
        <v>3</v>
      </c>
      <c r="G37" s="85">
        <v>3</v>
      </c>
      <c r="H37" s="85">
        <v>3</v>
      </c>
      <c r="I37" s="85">
        <v>3</v>
      </c>
      <c r="J37" s="85">
        <v>3</v>
      </c>
      <c r="K37" s="85">
        <v>3</v>
      </c>
      <c r="L37" s="85">
        <v>3</v>
      </c>
      <c r="M37" s="85">
        <v>3</v>
      </c>
      <c r="N37" s="85">
        <v>3</v>
      </c>
      <c r="O37" s="85">
        <v>3</v>
      </c>
      <c r="P37" s="85">
        <v>4</v>
      </c>
      <c r="Q37" s="85">
        <v>4</v>
      </c>
    </row>
    <row r="38" spans="1:17" x14ac:dyDescent="0.25">
      <c r="A38" s="67" t="s">
        <v>147</v>
      </c>
      <c r="B38" s="85">
        <v>2</v>
      </c>
      <c r="C38" s="85">
        <v>3</v>
      </c>
      <c r="D38" s="85">
        <v>3</v>
      </c>
      <c r="E38" s="85">
        <v>3</v>
      </c>
      <c r="F38" s="85">
        <v>3</v>
      </c>
      <c r="G38" s="85">
        <v>3</v>
      </c>
      <c r="H38" s="85">
        <v>3</v>
      </c>
      <c r="I38" s="85">
        <v>3</v>
      </c>
      <c r="J38" s="85">
        <v>3</v>
      </c>
      <c r="K38" s="85">
        <v>3</v>
      </c>
      <c r="L38" s="85">
        <v>3</v>
      </c>
      <c r="M38" s="85">
        <v>3</v>
      </c>
      <c r="N38" s="85">
        <v>3</v>
      </c>
      <c r="O38" s="85">
        <v>3</v>
      </c>
      <c r="P38" s="85">
        <v>3</v>
      </c>
      <c r="Q38" s="85">
        <v>3</v>
      </c>
    </row>
    <row r="39" spans="1:17" x14ac:dyDescent="0.25">
      <c r="A39" s="67" t="s">
        <v>146</v>
      </c>
      <c r="B39" s="85">
        <v>2</v>
      </c>
      <c r="C39" s="85">
        <v>3</v>
      </c>
      <c r="D39" s="85">
        <v>3</v>
      </c>
      <c r="E39" s="85">
        <v>3</v>
      </c>
      <c r="F39" s="85">
        <v>3</v>
      </c>
      <c r="G39" s="85">
        <v>3</v>
      </c>
      <c r="H39" s="85">
        <v>3</v>
      </c>
      <c r="I39" s="85">
        <v>3</v>
      </c>
      <c r="J39" s="85">
        <v>3</v>
      </c>
      <c r="K39" s="85">
        <v>3</v>
      </c>
      <c r="L39" s="85">
        <v>3</v>
      </c>
      <c r="M39" s="85">
        <v>3</v>
      </c>
      <c r="N39" s="85">
        <v>3</v>
      </c>
      <c r="O39" s="85">
        <v>3</v>
      </c>
      <c r="P39" s="85">
        <v>3</v>
      </c>
      <c r="Q39" s="85">
        <v>3</v>
      </c>
    </row>
    <row r="40" spans="1:17" x14ac:dyDescent="0.25">
      <c r="A40" s="67" t="s">
        <v>145</v>
      </c>
      <c r="B40" s="85">
        <v>2</v>
      </c>
      <c r="C40" s="85">
        <v>3</v>
      </c>
      <c r="D40" s="85">
        <v>3</v>
      </c>
      <c r="E40" s="85">
        <v>3</v>
      </c>
      <c r="F40" s="85">
        <v>2</v>
      </c>
      <c r="G40" s="85">
        <v>2</v>
      </c>
      <c r="H40" s="85">
        <v>2</v>
      </c>
      <c r="I40" s="85">
        <v>2</v>
      </c>
      <c r="J40" s="85">
        <v>2</v>
      </c>
      <c r="K40" s="85">
        <v>2</v>
      </c>
      <c r="L40" s="85">
        <v>2</v>
      </c>
      <c r="M40" s="85">
        <v>2</v>
      </c>
      <c r="N40" s="85">
        <v>2</v>
      </c>
      <c r="O40" s="85">
        <v>2</v>
      </c>
      <c r="P40" s="85">
        <v>2</v>
      </c>
      <c r="Q40" s="85">
        <v>2</v>
      </c>
    </row>
    <row r="41" spans="1:17" x14ac:dyDescent="0.25">
      <c r="A41" s="67" t="s">
        <v>144</v>
      </c>
      <c r="B41" s="85">
        <v>2</v>
      </c>
      <c r="C41" s="85">
        <v>3</v>
      </c>
      <c r="D41" s="85">
        <v>3</v>
      </c>
      <c r="E41" s="85">
        <v>3</v>
      </c>
      <c r="F41" s="85">
        <v>2</v>
      </c>
      <c r="G41" s="85">
        <v>2</v>
      </c>
      <c r="H41" s="274">
        <v>2</v>
      </c>
      <c r="I41" s="85">
        <v>2</v>
      </c>
      <c r="J41" s="85">
        <v>2</v>
      </c>
      <c r="K41" s="85">
        <v>2</v>
      </c>
      <c r="L41" s="85">
        <v>2</v>
      </c>
      <c r="M41" s="85">
        <v>2</v>
      </c>
      <c r="N41" s="85">
        <v>2</v>
      </c>
      <c r="O41" s="85">
        <v>2</v>
      </c>
      <c r="P41" s="85">
        <v>2</v>
      </c>
      <c r="Q41" s="85">
        <v>2</v>
      </c>
    </row>
    <row r="42" spans="1:17" x14ac:dyDescent="0.25">
      <c r="A42" s="67" t="s">
        <v>143</v>
      </c>
      <c r="B42" s="85">
        <v>2</v>
      </c>
      <c r="C42" s="85">
        <v>3</v>
      </c>
      <c r="D42" s="85">
        <v>3</v>
      </c>
      <c r="E42" s="85">
        <v>3</v>
      </c>
      <c r="F42" s="85">
        <v>2</v>
      </c>
      <c r="G42" s="272">
        <v>2</v>
      </c>
      <c r="H42" s="275">
        <v>2</v>
      </c>
      <c r="I42" s="273">
        <v>2</v>
      </c>
      <c r="J42" s="85">
        <v>3</v>
      </c>
      <c r="K42" s="85">
        <v>2</v>
      </c>
      <c r="L42" s="85">
        <v>2</v>
      </c>
      <c r="M42" s="85">
        <v>2</v>
      </c>
      <c r="N42" s="85">
        <v>2</v>
      </c>
      <c r="O42" s="85">
        <v>2</v>
      </c>
      <c r="P42" s="85">
        <v>2</v>
      </c>
      <c r="Q42" s="85">
        <v>2</v>
      </c>
    </row>
  </sheetData>
  <mergeCells count="3">
    <mergeCell ref="A21:D21"/>
    <mergeCell ref="H17:J18"/>
    <mergeCell ref="R27:U3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6</vt:i4>
      </vt:variant>
    </vt:vector>
  </HeadingPairs>
  <TitlesOfParts>
    <vt:vector size="11" baseType="lpstr">
      <vt:lpstr>Certificat</vt:lpstr>
      <vt:lpstr>Echelles</vt:lpstr>
      <vt:lpstr>Rockwell</vt:lpstr>
      <vt:lpstr>Brinell</vt:lpstr>
      <vt:lpstr>Vickers</vt:lpstr>
      <vt:lpstr>EchellesALL</vt:lpstr>
      <vt:lpstr>EchellesBrinell</vt:lpstr>
      <vt:lpstr>EchellesRockwell</vt:lpstr>
      <vt:lpstr>Erreurs</vt:lpstr>
      <vt:lpstr>Intervalles</vt:lpstr>
      <vt:lpstr>ValeursMOY</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Yassine SADIA</dc:creator>
  <cp:lastModifiedBy>Yassine SADIA</cp:lastModifiedBy>
  <cp:lastPrinted>2017-06-27T07:10:09Z</cp:lastPrinted>
  <dcterms:created xsi:type="dcterms:W3CDTF">2017-06-15T08:24:42Z</dcterms:created>
  <dcterms:modified xsi:type="dcterms:W3CDTF">2017-06-30T09:00:59Z</dcterms:modified>
</cp:coreProperties>
</file>