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50" yWindow="600" windowWidth="19815" windowHeight="8895" activeTab="1"/>
  </bookViews>
  <sheets>
    <sheet name="Tableau des Taux" sheetId="14" r:id="rId1"/>
    <sheet name="Janvier" sheetId="4" r:id="rId2"/>
  </sheets>
  <calcPr calcId="145621"/>
</workbook>
</file>

<file path=xl/calcChain.xml><?xml version="1.0" encoding="utf-8"?>
<calcChain xmlns="http://schemas.openxmlformats.org/spreadsheetml/2006/main">
  <c r="H18" i="4" l="1"/>
  <c r="G18" i="4"/>
  <c r="F18" i="4"/>
  <c r="H9" i="14" l="1"/>
  <c r="G9" i="14"/>
  <c r="E9" i="14"/>
  <c r="E5" i="14"/>
  <c r="H5" i="14"/>
  <c r="G5" i="14"/>
  <c r="H20" i="4" s="1"/>
  <c r="F20" i="4" l="1"/>
  <c r="F9" i="14" l="1"/>
  <c r="H8" i="14"/>
  <c r="G8" i="14"/>
  <c r="F8" i="14"/>
  <c r="E8" i="14"/>
  <c r="G6" i="14"/>
  <c r="G20" i="4" s="1"/>
  <c r="J20" i="4" s="1"/>
  <c r="H7" i="14"/>
  <c r="H15" i="14" s="1"/>
  <c r="G7" i="14"/>
  <c r="G15" i="14" s="1"/>
  <c r="F7" i="14"/>
  <c r="F15" i="14" s="1"/>
  <c r="E7" i="14"/>
  <c r="H6" i="14"/>
  <c r="F6" i="14"/>
  <c r="E6" i="14"/>
  <c r="F5" i="14"/>
  <c r="E15" i="14" l="1"/>
  <c r="E13" i="14"/>
  <c r="G3" i="4"/>
  <c r="G5" i="4" s="1"/>
  <c r="G23" i="14"/>
  <c r="G24" i="14"/>
  <c r="G21" i="14"/>
  <c r="G22" i="14"/>
  <c r="G13" i="14"/>
  <c r="G14" i="14"/>
  <c r="G16" i="14"/>
  <c r="G17" i="14"/>
  <c r="G18" i="14"/>
  <c r="F24" i="14"/>
  <c r="I13" i="4" s="1"/>
  <c r="F21" i="14"/>
  <c r="F13" i="4" s="1"/>
  <c r="F23" i="14"/>
  <c r="H13" i="4" s="1"/>
  <c r="F22" i="14"/>
  <c r="G13" i="4" s="1"/>
  <c r="H13" i="14"/>
  <c r="H14" i="14"/>
  <c r="H16" i="14"/>
  <c r="H17" i="14"/>
  <c r="H18" i="14"/>
  <c r="H22" i="14"/>
  <c r="H23" i="14"/>
  <c r="H24" i="14"/>
  <c r="H21" i="14"/>
  <c r="F13" i="14"/>
  <c r="E3" i="4" s="1"/>
  <c r="F14" i="14"/>
  <c r="F16" i="14"/>
  <c r="F17" i="14"/>
  <c r="F18" i="14"/>
  <c r="E24" i="14"/>
  <c r="E22" i="14"/>
  <c r="E23" i="14"/>
  <c r="E21" i="14"/>
  <c r="E14" i="14"/>
  <c r="E16" i="14"/>
  <c r="E17" i="14"/>
  <c r="E18" i="14"/>
  <c r="H15" i="4" l="1"/>
  <c r="G15" i="4"/>
  <c r="F15" i="4"/>
  <c r="I15" i="4"/>
  <c r="I3" i="4"/>
  <c r="I5" i="4" s="1"/>
  <c r="H3" i="4"/>
  <c r="H5" i="4" s="1"/>
  <c r="F3" i="4"/>
  <c r="F5" i="4" s="1"/>
  <c r="J3" i="4"/>
  <c r="J5" i="4" s="1"/>
  <c r="E5" i="4"/>
  <c r="J15" i="4" l="1"/>
  <c r="K5" i="4"/>
  <c r="M9" i="4" l="1"/>
</calcChain>
</file>

<file path=xl/sharedStrings.xml><?xml version="1.0" encoding="utf-8"?>
<sst xmlns="http://schemas.openxmlformats.org/spreadsheetml/2006/main" count="65" uniqueCount="40">
  <si>
    <t>Total mois</t>
  </si>
  <si>
    <t>GARDES</t>
  </si>
  <si>
    <t>Nombres</t>
  </si>
  <si>
    <t>Total</t>
  </si>
  <si>
    <t>BIP</t>
  </si>
  <si>
    <t>Grades</t>
  </si>
  <si>
    <t>Sapeurs</t>
  </si>
  <si>
    <t>Caporaux</t>
  </si>
  <si>
    <t>Sous-Officiers</t>
  </si>
  <si>
    <t>Officiers</t>
  </si>
  <si>
    <t>CPL/CCH</t>
  </si>
  <si>
    <t>SGT/SCH/ADJ/ADC</t>
  </si>
  <si>
    <t>MAJ/LTN/CNE/CDT/LCL/COL</t>
  </si>
  <si>
    <t>Interventions</t>
  </si>
  <si>
    <t>Jour (7h à 22h)</t>
  </si>
  <si>
    <t>Dimanche et jour férié</t>
  </si>
  <si>
    <t>Nuit (22h à 7h)</t>
  </si>
  <si>
    <t>Gardes</t>
  </si>
  <si>
    <t>Astreintes</t>
  </si>
  <si>
    <t>Tarif par gardes</t>
  </si>
  <si>
    <t>7h 14h</t>
  </si>
  <si>
    <t>14h 19h</t>
  </si>
  <si>
    <t>19h 7h</t>
  </si>
  <si>
    <t>7h 7h</t>
  </si>
  <si>
    <t>19h 19h</t>
  </si>
  <si>
    <t xml:space="preserve"> </t>
  </si>
  <si>
    <t>7h 19h</t>
  </si>
  <si>
    <t>Tarif par astreinte</t>
  </si>
  <si>
    <t>14h 17h</t>
  </si>
  <si>
    <t>17h 19h</t>
  </si>
  <si>
    <t>Vacations</t>
  </si>
  <si>
    <t>Tranches horaires</t>
  </si>
  <si>
    <t>Taux</t>
  </si>
  <si>
    <t>7h 22h</t>
  </si>
  <si>
    <t>22h 7h</t>
  </si>
  <si>
    <t>7h 22h dimanche et feries</t>
  </si>
  <si>
    <t>total géneral du mois</t>
  </si>
  <si>
    <t>Mise à jour : 06/04/2017</t>
  </si>
  <si>
    <t>Taux des vacations arretés au 1er Avril 2017</t>
  </si>
  <si>
    <t>Caporal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</si>
</sst>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&quot; &quot;[$€-40C];[Red]&quot;-&quot;#,##0.00&quot; &quot;[$€-40C]"/>
    <numFmt numFmtId="165" formatCode="#,##0.00\ [$€-40C];[Red]#,##0.00\ [$€-40C]"/>
    <numFmt numFmtId="166" formatCode="#,##0.00\ &quot;€&quot;"/>
    <numFmt numFmtId="167" formatCode=";;;"/>
  </numFmts>
  <fonts count="7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theme="1"/>
      <name val="Arial"/>
      <family val="2"/>
    </font>
    <font>
      <sz val="6"/>
      <color theme="1"/>
      <name val="Arial"/>
      <family val="2"/>
    </font>
    <font>
      <sz val="11"/>
      <color rgb="FFFF0000"/>
      <name val="Arial"/>
      <family val="2"/>
    </font>
    <font>
      <sz val="11"/>
      <name val="Arial"/>
      <family val="2"/>
    </font>
  </fonts>
  <fills count="2">
    <fill>
      <patternFill patternType="none"/>
    </fill>
    <fill>
      <patternFill patternType="gray125"/>
    </fill>
  </fills>
  <borders count="4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114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3" xfId="0" applyBorder="1"/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/>
    </xf>
    <xf numFmtId="166" fontId="0" fillId="0" borderId="3" xfId="0" applyNumberFormat="1" applyBorder="1"/>
    <xf numFmtId="166" fontId="0" fillId="0" borderId="0" xfId="0" applyNumberFormat="1" applyAlignment="1">
      <alignment horizontal="right"/>
    </xf>
    <xf numFmtId="166" fontId="0" fillId="0" borderId="3" xfId="0" applyNumberFormat="1" applyBorder="1" applyAlignment="1">
      <alignment horizontal="right"/>
    </xf>
    <xf numFmtId="166" fontId="0" fillId="0" borderId="14" xfId="0" applyNumberFormat="1" applyBorder="1"/>
    <xf numFmtId="166" fontId="0" fillId="0" borderId="15" xfId="0" applyNumberFormat="1" applyBorder="1"/>
    <xf numFmtId="0" fontId="0" fillId="0" borderId="0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22" xfId="0" applyBorder="1"/>
    <xf numFmtId="166" fontId="0" fillId="0" borderId="23" xfId="0" applyNumberFormat="1" applyBorder="1" applyAlignment="1">
      <alignment horizontal="right"/>
    </xf>
    <xf numFmtId="166" fontId="0" fillId="0" borderId="24" xfId="0" applyNumberFormat="1" applyBorder="1" applyAlignment="1">
      <alignment horizontal="right"/>
    </xf>
    <xf numFmtId="0" fontId="0" fillId="0" borderId="25" xfId="0" applyBorder="1"/>
    <xf numFmtId="166" fontId="0" fillId="0" borderId="26" xfId="0" applyNumberFormat="1" applyBorder="1" applyAlignment="1">
      <alignment horizontal="right"/>
    </xf>
    <xf numFmtId="0" fontId="0" fillId="0" borderId="27" xfId="0" applyBorder="1"/>
    <xf numFmtId="166" fontId="0" fillId="0" borderId="28" xfId="0" applyNumberFormat="1" applyBorder="1" applyAlignment="1">
      <alignment horizontal="right"/>
    </xf>
    <xf numFmtId="166" fontId="0" fillId="0" borderId="29" xfId="0" applyNumberFormat="1" applyBorder="1" applyAlignment="1">
      <alignment horizontal="right"/>
    </xf>
    <xf numFmtId="166" fontId="0" fillId="0" borderId="23" xfId="0" applyNumberFormat="1" applyBorder="1"/>
    <xf numFmtId="166" fontId="0" fillId="0" borderId="24" xfId="0" applyNumberFormat="1" applyBorder="1"/>
    <xf numFmtId="166" fontId="0" fillId="0" borderId="26" xfId="0" applyNumberFormat="1" applyBorder="1"/>
    <xf numFmtId="166" fontId="0" fillId="0" borderId="28" xfId="0" applyNumberFormat="1" applyBorder="1"/>
    <xf numFmtId="166" fontId="0" fillId="0" borderId="29" xfId="0" applyNumberFormat="1" applyBorder="1"/>
    <xf numFmtId="0" fontId="0" fillId="0" borderId="9" xfId="0" applyBorder="1"/>
    <xf numFmtId="0" fontId="0" fillId="0" borderId="11" xfId="0" applyBorder="1" applyAlignment="1">
      <alignment horizontal="left" vertical="center"/>
    </xf>
    <xf numFmtId="0" fontId="0" fillId="0" borderId="32" xfId="0" applyBorder="1" applyAlignment="1">
      <alignment horizontal="right"/>
    </xf>
    <xf numFmtId="0" fontId="4" fillId="0" borderId="33" xfId="0" applyFont="1" applyBorder="1" applyAlignment="1">
      <alignment horizontal="right"/>
    </xf>
    <xf numFmtId="9" fontId="0" fillId="0" borderId="0" xfId="0" applyNumberFormat="1" applyBorder="1" applyAlignment="1">
      <alignment horizontal="left" vertical="center"/>
    </xf>
    <xf numFmtId="0" fontId="0" fillId="0" borderId="32" xfId="0" applyBorder="1" applyAlignment="1">
      <alignment horizontal="left" vertical="center"/>
    </xf>
    <xf numFmtId="0" fontId="0" fillId="0" borderId="35" xfId="0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9" fontId="0" fillId="0" borderId="32" xfId="0" applyNumberFormat="1" applyBorder="1" applyAlignment="1">
      <alignment horizontal="left" vertical="center"/>
    </xf>
    <xf numFmtId="9" fontId="0" fillId="0" borderId="35" xfId="0" applyNumberFormat="1" applyBorder="1" applyAlignment="1">
      <alignment horizontal="left" vertical="center"/>
    </xf>
    <xf numFmtId="9" fontId="0" fillId="0" borderId="33" xfId="0" applyNumberFormat="1" applyBorder="1" applyAlignment="1">
      <alignment horizontal="left" vertical="center"/>
    </xf>
    <xf numFmtId="166" fontId="0" fillId="0" borderId="32" xfId="0" applyNumberFormat="1" applyBorder="1" applyAlignment="1">
      <alignment horizontal="right"/>
    </xf>
    <xf numFmtId="166" fontId="0" fillId="0" borderId="35" xfId="0" applyNumberFormat="1" applyBorder="1" applyAlignment="1">
      <alignment horizontal="right"/>
    </xf>
    <xf numFmtId="166" fontId="0" fillId="0" borderId="33" xfId="0" applyNumberFormat="1" applyBorder="1" applyAlignment="1">
      <alignment horizontal="right"/>
    </xf>
    <xf numFmtId="166" fontId="0" fillId="0" borderId="9" xfId="0" applyNumberFormat="1" applyBorder="1" applyAlignment="1">
      <alignment horizontal="right"/>
    </xf>
    <xf numFmtId="166" fontId="0" fillId="0" borderId="9" xfId="0" applyNumberFormat="1" applyBorder="1"/>
    <xf numFmtId="166" fontId="0" fillId="0" borderId="32" xfId="0" applyNumberFormat="1" applyBorder="1" applyAlignment="1" applyProtection="1">
      <alignment horizontal="right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/>
      <protection locked="0"/>
    </xf>
    <xf numFmtId="166" fontId="0" fillId="0" borderId="3" xfId="0" applyNumberFormat="1" applyBorder="1" applyAlignment="1" applyProtection="1">
      <alignment horizontal="center"/>
      <protection locked="0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49" fontId="0" fillId="0" borderId="5" xfId="0" applyNumberFormat="1" applyBorder="1" applyAlignment="1"/>
    <xf numFmtId="167" fontId="0" fillId="0" borderId="6" xfId="0" applyNumberFormat="1" applyBorder="1" applyAlignment="1"/>
    <xf numFmtId="0" fontId="5" fillId="0" borderId="0" xfId="0" applyFont="1" applyAlignment="1">
      <alignment vertical="center"/>
    </xf>
    <xf numFmtId="0" fontId="5" fillId="0" borderId="0" xfId="0" applyFont="1"/>
    <xf numFmtId="0" fontId="6" fillId="0" borderId="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2" xfId="0" applyFont="1" applyBorder="1"/>
    <xf numFmtId="0" fontId="6" fillId="0" borderId="25" xfId="0" applyFont="1" applyBorder="1"/>
    <xf numFmtId="0" fontId="6" fillId="0" borderId="27" xfId="0" applyFont="1" applyBorder="1"/>
    <xf numFmtId="9" fontId="0" fillId="0" borderId="3" xfId="0" applyNumberFormat="1" applyBorder="1" applyAlignment="1">
      <alignment horizontal="center"/>
    </xf>
    <xf numFmtId="167" fontId="0" fillId="0" borderId="0" xfId="0" applyNumberFormat="1"/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6" xfId="0" applyFill="1" applyBorder="1" applyAlignment="1">
      <alignment horizontal="left" vertical="center"/>
    </xf>
    <xf numFmtId="0" fontId="0" fillId="0" borderId="18" xfId="0" applyFill="1" applyBorder="1" applyAlignment="1">
      <alignment horizontal="left" vertical="center"/>
    </xf>
    <xf numFmtId="0" fontId="0" fillId="0" borderId="19" xfId="0" applyFill="1" applyBorder="1" applyAlignment="1">
      <alignment horizontal="left" vertical="center"/>
    </xf>
    <xf numFmtId="0" fontId="0" fillId="0" borderId="21" xfId="0" applyFill="1" applyBorder="1" applyAlignment="1">
      <alignment horizontal="left" vertical="center"/>
    </xf>
    <xf numFmtId="0" fontId="0" fillId="0" borderId="34" xfId="0" applyFill="1" applyBorder="1" applyAlignment="1">
      <alignment horizontal="left" vertical="center"/>
    </xf>
    <xf numFmtId="0" fontId="0" fillId="0" borderId="30" xfId="0" applyFill="1" applyBorder="1" applyAlignment="1">
      <alignment horizontal="left" vertical="center"/>
    </xf>
    <xf numFmtId="0" fontId="0" fillId="0" borderId="31" xfId="0" applyFill="1" applyBorder="1" applyAlignment="1">
      <alignment horizontal="left" vertical="center"/>
    </xf>
    <xf numFmtId="0" fontId="0" fillId="0" borderId="32" xfId="0" applyFill="1" applyBorder="1" applyAlignment="1">
      <alignment horizontal="left" vertical="center"/>
    </xf>
    <xf numFmtId="0" fontId="0" fillId="0" borderId="33" xfId="0" applyFill="1" applyBorder="1" applyAlignment="1">
      <alignment horizontal="left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9" fontId="0" fillId="0" borderId="36" xfId="0" applyNumberFormat="1" applyBorder="1" applyAlignment="1">
      <alignment horizontal="left" vertical="center"/>
    </xf>
    <xf numFmtId="0" fontId="0" fillId="0" borderId="37" xfId="0" applyBorder="1" applyAlignment="1">
      <alignment horizontal="left" vertical="center"/>
    </xf>
    <xf numFmtId="166" fontId="0" fillId="0" borderId="7" xfId="0" applyNumberFormat="1" applyBorder="1" applyAlignment="1">
      <alignment horizontal="center"/>
    </xf>
    <xf numFmtId="166" fontId="0" fillId="0" borderId="8" xfId="0" applyNumberFormat="1" applyBorder="1" applyAlignment="1">
      <alignment horizontal="center"/>
    </xf>
    <xf numFmtId="0" fontId="0" fillId="0" borderId="3" xfId="0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/>
    </xf>
    <xf numFmtId="166" fontId="0" fillId="0" borderId="7" xfId="0" applyNumberFormat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7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9" fontId="0" fillId="0" borderId="7" xfId="0" applyNumberFormat="1" applyBorder="1" applyAlignment="1">
      <alignment horizont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5" xfId="0" applyBorder="1" applyAlignment="1"/>
    <xf numFmtId="0" fontId="0" fillId="0" borderId="6" xfId="0" applyBorder="1" applyAlignment="1"/>
    <xf numFmtId="0" fontId="0" fillId="0" borderId="3" xfId="0" applyFont="1" applyBorder="1" applyAlignment="1">
      <alignment horizontal="center" vertical="center"/>
    </xf>
    <xf numFmtId="0" fontId="0" fillId="0" borderId="3" xfId="0" applyBorder="1" applyAlignment="1"/>
    <xf numFmtId="0" fontId="0" fillId="0" borderId="3" xfId="0" applyFont="1" applyBorder="1" applyAlignment="1"/>
    <xf numFmtId="0" fontId="0" fillId="0" borderId="7" xfId="0" applyBorder="1" applyAlignment="1">
      <alignment horizontal="center"/>
    </xf>
    <xf numFmtId="0" fontId="0" fillId="0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33"/>
  <sheetViews>
    <sheetView workbookViewId="0">
      <selection activeCell="N15" sqref="N15"/>
    </sheetView>
  </sheetViews>
  <sheetFormatPr baseColWidth="10" defaultRowHeight="14.25" x14ac:dyDescent="0.2"/>
  <cols>
    <col min="2" max="2" width="11.75" customWidth="1"/>
    <col min="3" max="3" width="23.625" customWidth="1"/>
    <col min="4" max="4" width="16.125" customWidth="1"/>
    <col min="5" max="8" width="16.125" style="4" customWidth="1"/>
  </cols>
  <sheetData>
    <row r="1" spans="2:13" ht="15" thickBot="1" x14ac:dyDescent="0.25"/>
    <row r="2" spans="2:13" ht="15" thickBot="1" x14ac:dyDescent="0.25">
      <c r="B2" s="72" t="s">
        <v>5</v>
      </c>
      <c r="C2" s="73"/>
      <c r="D2" s="33"/>
      <c r="E2" s="34" t="s">
        <v>6</v>
      </c>
      <c r="F2" s="34" t="s">
        <v>7</v>
      </c>
      <c r="G2" s="34" t="s">
        <v>8</v>
      </c>
      <c r="H2" s="34" t="s">
        <v>9</v>
      </c>
    </row>
    <row r="3" spans="2:13" ht="15" thickBot="1" x14ac:dyDescent="0.25">
      <c r="B3" s="74"/>
      <c r="C3" s="75"/>
      <c r="D3" s="17"/>
      <c r="E3" s="35"/>
      <c r="F3" s="35" t="s">
        <v>10</v>
      </c>
      <c r="G3" s="35" t="s">
        <v>11</v>
      </c>
      <c r="H3" s="35" t="s">
        <v>12</v>
      </c>
      <c r="J3" s="66" t="s">
        <v>38</v>
      </c>
      <c r="K3" s="67"/>
      <c r="L3" s="67"/>
      <c r="M3" s="68"/>
    </row>
    <row r="4" spans="2:13" ht="15" thickBot="1" x14ac:dyDescent="0.25">
      <c r="B4" s="76" t="s">
        <v>13</v>
      </c>
      <c r="C4" s="37" t="s">
        <v>14</v>
      </c>
      <c r="D4" s="40">
        <v>1</v>
      </c>
      <c r="E4" s="48">
        <v>7.66</v>
      </c>
      <c r="F4" s="48">
        <v>8.2200000000000006</v>
      </c>
      <c r="G4" s="48">
        <v>9.2899999999999991</v>
      </c>
      <c r="H4" s="48">
        <v>11.52</v>
      </c>
      <c r="J4" s="69"/>
      <c r="K4" s="70"/>
      <c r="L4" s="70"/>
      <c r="M4" s="71"/>
    </row>
    <row r="5" spans="2:13" x14ac:dyDescent="0.2">
      <c r="B5" s="77"/>
      <c r="C5" s="38" t="s">
        <v>15</v>
      </c>
      <c r="D5" s="41">
        <v>1.5</v>
      </c>
      <c r="E5" s="44">
        <f>D5*E4</f>
        <v>11.49</v>
      </c>
      <c r="F5" s="44">
        <f>D5*F4</f>
        <v>12.330000000000002</v>
      </c>
      <c r="G5" s="44">
        <f>(D5*G4)</f>
        <v>13.934999999999999</v>
      </c>
      <c r="H5" s="44">
        <f>H4*D5</f>
        <v>17.28</v>
      </c>
    </row>
    <row r="6" spans="2:13" ht="15" thickBot="1" x14ac:dyDescent="0.25">
      <c r="B6" s="78"/>
      <c r="C6" s="39" t="s">
        <v>16</v>
      </c>
      <c r="D6" s="42">
        <v>2</v>
      </c>
      <c r="E6" s="45">
        <f>D6*E4</f>
        <v>15.32</v>
      </c>
      <c r="F6" s="45">
        <f>D6*F4</f>
        <v>16.440000000000001</v>
      </c>
      <c r="G6" s="45">
        <f>D6*G4</f>
        <v>18.579999999999998</v>
      </c>
      <c r="H6" s="45">
        <f>D6*H4</f>
        <v>23.04</v>
      </c>
    </row>
    <row r="7" spans="2:13" x14ac:dyDescent="0.2">
      <c r="B7" s="79" t="s">
        <v>17</v>
      </c>
      <c r="C7" s="37" t="s">
        <v>14</v>
      </c>
      <c r="D7" s="36">
        <v>0.75</v>
      </c>
      <c r="E7" s="43">
        <f>D7*E4</f>
        <v>5.7450000000000001</v>
      </c>
      <c r="F7" s="43">
        <f>D7*F4</f>
        <v>6.1650000000000009</v>
      </c>
      <c r="G7" s="43">
        <f>G4*D7</f>
        <v>6.9674999999999994</v>
      </c>
      <c r="H7" s="43">
        <f>H4*D7</f>
        <v>8.64</v>
      </c>
    </row>
    <row r="8" spans="2:13" ht="15" thickBot="1" x14ac:dyDescent="0.25">
      <c r="B8" s="80"/>
      <c r="C8" s="38" t="s">
        <v>16</v>
      </c>
      <c r="D8" s="36">
        <v>0.56000000000000005</v>
      </c>
      <c r="E8" s="45">
        <f>D8*E4</f>
        <v>4.2896000000000001</v>
      </c>
      <c r="F8" s="45">
        <f>D8*F4</f>
        <v>4.6032000000000011</v>
      </c>
      <c r="G8" s="45">
        <f>D8*G4</f>
        <v>5.2023999999999999</v>
      </c>
      <c r="H8" s="45">
        <f>D8*H4</f>
        <v>6.4512</v>
      </c>
    </row>
    <row r="9" spans="2:13" ht="15" thickBot="1" x14ac:dyDescent="0.25">
      <c r="B9" s="18" t="s">
        <v>18</v>
      </c>
      <c r="C9" s="87">
        <v>0.09</v>
      </c>
      <c r="D9" s="88"/>
      <c r="E9" s="46">
        <f>ROUNDDOWN(C9*E4,2)</f>
        <v>0.68</v>
      </c>
      <c r="F9" s="15">
        <f>C9*F4</f>
        <v>0.73980000000000001</v>
      </c>
      <c r="G9" s="47">
        <f>ROUNDDOWN(C9*G4,2)</f>
        <v>0.83</v>
      </c>
      <c r="H9" s="16">
        <f>ROUNDDOWN(C9*H4,2)</f>
        <v>1.03</v>
      </c>
    </row>
    <row r="10" spans="2:13" x14ac:dyDescent="0.2">
      <c r="E10" s="13"/>
      <c r="F10" s="13"/>
      <c r="G10" s="13"/>
      <c r="H10" s="13"/>
    </row>
    <row r="11" spans="2:13" ht="15" thickBot="1" x14ac:dyDescent="0.25">
      <c r="E11" s="13"/>
      <c r="F11" s="13"/>
      <c r="G11" s="13"/>
      <c r="H11" s="13"/>
    </row>
    <row r="12" spans="2:13" ht="15" thickBot="1" x14ac:dyDescent="0.25">
      <c r="D12" s="32" t="s">
        <v>19</v>
      </c>
      <c r="E12" s="13"/>
      <c r="F12" s="13"/>
      <c r="G12" s="13"/>
      <c r="H12" s="13"/>
    </row>
    <row r="13" spans="2:13" x14ac:dyDescent="0.2">
      <c r="D13" s="61" t="s">
        <v>20</v>
      </c>
      <c r="E13" s="27">
        <f>7*E7</f>
        <v>40.215000000000003</v>
      </c>
      <c r="F13" s="27">
        <f t="shared" ref="F13:H13" si="0">7*F7</f>
        <v>43.155000000000008</v>
      </c>
      <c r="G13" s="27">
        <f t="shared" si="0"/>
        <v>48.772499999999994</v>
      </c>
      <c r="H13" s="28">
        <f t="shared" si="0"/>
        <v>60.480000000000004</v>
      </c>
    </row>
    <row r="14" spans="2:13" x14ac:dyDescent="0.2">
      <c r="D14" s="62" t="s">
        <v>21</v>
      </c>
      <c r="E14" s="12">
        <f>5*E7</f>
        <v>28.725000000000001</v>
      </c>
      <c r="F14" s="12">
        <f t="shared" ref="F14:H14" si="1">5*F7</f>
        <v>30.825000000000003</v>
      </c>
      <c r="G14" s="12">
        <f t="shared" si="1"/>
        <v>34.837499999999999</v>
      </c>
      <c r="H14" s="29">
        <f t="shared" si="1"/>
        <v>43.2</v>
      </c>
    </row>
    <row r="15" spans="2:13" x14ac:dyDescent="0.2">
      <c r="D15" s="62" t="s">
        <v>26</v>
      </c>
      <c r="E15" s="12">
        <f>12*E7</f>
        <v>68.94</v>
      </c>
      <c r="F15" s="12">
        <f t="shared" ref="F15:H15" si="2">12*F7</f>
        <v>73.980000000000018</v>
      </c>
      <c r="G15" s="12">
        <f t="shared" si="2"/>
        <v>83.609999999999985</v>
      </c>
      <c r="H15" s="29">
        <f t="shared" si="2"/>
        <v>103.68</v>
      </c>
      <c r="J15" s="58"/>
    </row>
    <row r="16" spans="2:13" x14ac:dyDescent="0.2">
      <c r="D16" s="62" t="s">
        <v>22</v>
      </c>
      <c r="E16" s="12">
        <f>(3*E7)+(9*E8)</f>
        <v>55.8414</v>
      </c>
      <c r="F16" s="12">
        <f t="shared" ref="F16:H16" si="3">(3*F7)+(9*F8)</f>
        <v>59.923800000000014</v>
      </c>
      <c r="G16" s="12">
        <f t="shared" si="3"/>
        <v>67.724099999999993</v>
      </c>
      <c r="H16" s="29">
        <f t="shared" si="3"/>
        <v>83.980800000000002</v>
      </c>
      <c r="J16" s="58"/>
    </row>
    <row r="17" spans="4:10" x14ac:dyDescent="0.2">
      <c r="D17" s="62" t="s">
        <v>23</v>
      </c>
      <c r="E17" s="12">
        <f>(15*E7)+(9*E8)</f>
        <v>124.78139999999999</v>
      </c>
      <c r="F17" s="12">
        <f t="shared" ref="F17:H17" si="4">(15*F7)+(9*F8)</f>
        <v>133.90380000000002</v>
      </c>
      <c r="G17" s="12">
        <f t="shared" si="4"/>
        <v>151.33409999999998</v>
      </c>
      <c r="H17" s="29">
        <f t="shared" si="4"/>
        <v>187.66080000000002</v>
      </c>
      <c r="J17" s="58"/>
    </row>
    <row r="18" spans="4:10" ht="15" thickBot="1" x14ac:dyDescent="0.25">
      <c r="D18" s="63" t="s">
        <v>24</v>
      </c>
      <c r="E18" s="30">
        <f>(3*E7)+(9*E8)+(12*E7)</f>
        <v>124.78139999999999</v>
      </c>
      <c r="F18" s="30">
        <f t="shared" ref="F18:H18" si="5">(3*F7)+(9*F8)+(12*F7)</f>
        <v>133.90380000000005</v>
      </c>
      <c r="G18" s="30">
        <f t="shared" si="5"/>
        <v>151.33409999999998</v>
      </c>
      <c r="H18" s="31">
        <f t="shared" si="5"/>
        <v>187.66079999999999</v>
      </c>
      <c r="J18" s="58"/>
    </row>
    <row r="19" spans="4:10" ht="15" thickBot="1" x14ac:dyDescent="0.25">
      <c r="E19" s="13"/>
      <c r="F19" s="13"/>
      <c r="G19" s="13"/>
      <c r="H19" s="13"/>
    </row>
    <row r="20" spans="4:10" ht="15" thickBot="1" x14ac:dyDescent="0.25">
      <c r="D20" s="32" t="s">
        <v>27</v>
      </c>
      <c r="E20" s="13"/>
      <c r="F20" s="13"/>
      <c r="G20" s="13"/>
      <c r="H20" s="13"/>
    </row>
    <row r="21" spans="4:10" x14ac:dyDescent="0.2">
      <c r="D21" s="19" t="s">
        <v>20</v>
      </c>
      <c r="E21" s="20">
        <f>7*E9</f>
        <v>4.7600000000000007</v>
      </c>
      <c r="F21" s="20">
        <f t="shared" ref="F21:H21" si="6">7*F9</f>
        <v>5.1786000000000003</v>
      </c>
      <c r="G21" s="20">
        <f t="shared" si="6"/>
        <v>5.81</v>
      </c>
      <c r="H21" s="21">
        <f t="shared" si="6"/>
        <v>7.21</v>
      </c>
    </row>
    <row r="22" spans="4:10" x14ac:dyDescent="0.2">
      <c r="D22" s="22" t="s">
        <v>28</v>
      </c>
      <c r="E22" s="14">
        <f>3*E9</f>
        <v>2.04</v>
      </c>
      <c r="F22" s="14">
        <f t="shared" ref="F22:H22" si="7">3*F9</f>
        <v>2.2194000000000003</v>
      </c>
      <c r="G22" s="14">
        <f t="shared" si="7"/>
        <v>2.4899999999999998</v>
      </c>
      <c r="H22" s="23">
        <f t="shared" si="7"/>
        <v>3.09</v>
      </c>
    </row>
    <row r="23" spans="4:10" x14ac:dyDescent="0.2">
      <c r="D23" s="22" t="s">
        <v>29</v>
      </c>
      <c r="E23" s="14">
        <f>2*E9</f>
        <v>1.36</v>
      </c>
      <c r="F23" s="14">
        <f t="shared" ref="F23:H23" si="8">2*F9</f>
        <v>1.4796</v>
      </c>
      <c r="G23" s="14">
        <f t="shared" si="8"/>
        <v>1.66</v>
      </c>
      <c r="H23" s="23">
        <f t="shared" si="8"/>
        <v>2.06</v>
      </c>
    </row>
    <row r="24" spans="4:10" ht="15" thickBot="1" x14ac:dyDescent="0.25">
      <c r="D24" s="24" t="s">
        <v>22</v>
      </c>
      <c r="E24" s="25">
        <f>12*E9</f>
        <v>8.16</v>
      </c>
      <c r="F24" s="25">
        <f t="shared" ref="F24:H24" si="9">12*F9</f>
        <v>8.877600000000001</v>
      </c>
      <c r="G24" s="25">
        <f t="shared" si="9"/>
        <v>9.9599999999999991</v>
      </c>
      <c r="H24" s="26">
        <f t="shared" si="9"/>
        <v>12.36</v>
      </c>
    </row>
    <row r="30" spans="4:10" x14ac:dyDescent="0.2">
      <c r="H30" s="4" t="s">
        <v>25</v>
      </c>
    </row>
    <row r="31" spans="4:10" ht="15" thickBot="1" x14ac:dyDescent="0.25"/>
    <row r="32" spans="4:10" x14ac:dyDescent="0.2">
      <c r="F32" s="81" t="s">
        <v>37</v>
      </c>
      <c r="G32" s="82"/>
      <c r="H32" s="83"/>
    </row>
    <row r="33" spans="6:8" ht="15" thickBot="1" x14ac:dyDescent="0.25">
      <c r="F33" s="84"/>
      <c r="G33" s="85"/>
      <c r="H33" s="86"/>
    </row>
  </sheetData>
  <mergeCells count="6">
    <mergeCell ref="J3:M4"/>
    <mergeCell ref="B2:C3"/>
    <mergeCell ref="B4:B6"/>
    <mergeCell ref="B7:B8"/>
    <mergeCell ref="F32:H33"/>
    <mergeCell ref="C9:D9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ignoredErrors>
    <ignoredError sqref="F5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R30"/>
  <sheetViews>
    <sheetView tabSelected="1" workbookViewId="0">
      <selection activeCell="A4" sqref="A4"/>
    </sheetView>
  </sheetViews>
  <sheetFormatPr baseColWidth="10" defaultRowHeight="14.25" x14ac:dyDescent="0.2"/>
  <cols>
    <col min="2" max="12" width="10.75" customWidth="1"/>
  </cols>
  <sheetData>
    <row r="2" spans="1:14" ht="15" x14ac:dyDescent="0.2">
      <c r="B2" s="53" t="s">
        <v>1</v>
      </c>
      <c r="C2" s="107" t="s">
        <v>31</v>
      </c>
      <c r="D2" s="108"/>
      <c r="E2" s="59" t="s">
        <v>20</v>
      </c>
      <c r="F2" s="60" t="s">
        <v>21</v>
      </c>
      <c r="G2" s="60" t="s">
        <v>26</v>
      </c>
      <c r="H2" s="60" t="s">
        <v>22</v>
      </c>
      <c r="I2" s="60" t="s">
        <v>23</v>
      </c>
      <c r="J2" s="60" t="s">
        <v>24</v>
      </c>
      <c r="K2" s="1"/>
      <c r="L2" s="57"/>
    </row>
    <row r="3" spans="1:14" ht="15" x14ac:dyDescent="0.2">
      <c r="A3" t="s">
        <v>39</v>
      </c>
      <c r="B3" s="54"/>
      <c r="C3" s="107" t="s">
        <v>32</v>
      </c>
      <c r="D3" s="109"/>
      <c r="E3" s="9" t="e">
        <f>VLOOKUP(E2,'Tableau des Taux'!$D$13:$H$18,$B$5,FALSE)</f>
        <v>#VALUE!</v>
      </c>
      <c r="F3" s="9" t="e">
        <f>VLOOKUP(F2,'Tableau des Taux'!$D$13:$H$18,$B$5,FALSE)</f>
        <v>#VALUE!</v>
      </c>
      <c r="G3" s="9" t="e">
        <f>VLOOKUP(G2,'Tableau des Taux'!$D$13:$H$18,$B$5,FALSE)</f>
        <v>#VALUE!</v>
      </c>
      <c r="H3" s="9" t="e">
        <f>VLOOKUP(H2,'Tableau des Taux'!$D$13:$H$18,$B$5,FALSE)</f>
        <v>#VALUE!</v>
      </c>
      <c r="I3" s="9" t="e">
        <f>VLOOKUP(I2,'Tableau des Taux'!$D$13:$H$18,$B$5,FALSE)</f>
        <v>#VALUE!</v>
      </c>
      <c r="J3" s="9" t="e">
        <f>VLOOKUP(J2,'Tableau des Taux'!$D$13:$H$18,$B$5,FALSE)</f>
        <v>#VALUE!</v>
      </c>
      <c r="K3" s="1"/>
      <c r="L3" s="1"/>
    </row>
    <row r="4" spans="1:14" x14ac:dyDescent="0.2">
      <c r="A4" s="65">
        <v>3</v>
      </c>
      <c r="B4" s="55"/>
      <c r="C4" s="91" t="s">
        <v>2</v>
      </c>
      <c r="D4" s="108"/>
      <c r="E4" s="49"/>
      <c r="F4" s="50"/>
      <c r="G4" s="50"/>
      <c r="H4" s="50"/>
      <c r="I4" s="50"/>
      <c r="J4" s="50"/>
      <c r="K4" s="2" t="s">
        <v>0</v>
      </c>
      <c r="L4" s="1"/>
    </row>
    <row r="5" spans="1:14" x14ac:dyDescent="0.2">
      <c r="B5" s="56"/>
      <c r="C5" s="91" t="s">
        <v>3</v>
      </c>
      <c r="D5" s="108"/>
      <c r="E5" s="10" t="e">
        <f>E3*E4</f>
        <v>#VALUE!</v>
      </c>
      <c r="F5" s="6" t="e">
        <f t="shared" ref="F5:J5" si="0">F3*F4</f>
        <v>#VALUE!</v>
      </c>
      <c r="G5" s="6" t="e">
        <f t="shared" si="0"/>
        <v>#VALUE!</v>
      </c>
      <c r="H5" s="6" t="e">
        <f t="shared" si="0"/>
        <v>#VALUE!</v>
      </c>
      <c r="I5" s="6" t="e">
        <f t="shared" si="0"/>
        <v>#VALUE!</v>
      </c>
      <c r="J5" s="6" t="e">
        <f t="shared" si="0"/>
        <v>#VALUE!</v>
      </c>
      <c r="K5" s="7" t="e">
        <f>E5+F5+G5+H5+I5+J5</f>
        <v>#VALUE!</v>
      </c>
      <c r="M5" s="2"/>
    </row>
    <row r="6" spans="1:14" x14ac:dyDescent="0.2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4" x14ac:dyDescent="0.2">
      <c r="B7" s="1"/>
      <c r="C7" s="1"/>
      <c r="D7" s="57"/>
      <c r="E7" s="1"/>
      <c r="F7" s="1"/>
      <c r="G7" s="1"/>
      <c r="H7" s="1"/>
      <c r="I7" s="1"/>
      <c r="J7" s="1"/>
      <c r="K7" s="1"/>
      <c r="L7" s="1"/>
      <c r="M7" s="91" t="s">
        <v>36</v>
      </c>
      <c r="N7" s="91"/>
    </row>
    <row r="8" spans="1:14" x14ac:dyDescent="0.2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91"/>
      <c r="N8" s="91"/>
    </row>
    <row r="9" spans="1:14" x14ac:dyDescent="0.2">
      <c r="B9" s="1"/>
      <c r="C9" s="1"/>
      <c r="D9" s="57"/>
      <c r="E9" s="1"/>
      <c r="F9" s="1"/>
      <c r="G9" s="1"/>
      <c r="H9" s="1"/>
      <c r="I9" s="1"/>
      <c r="J9" s="1"/>
      <c r="K9" s="1"/>
      <c r="L9" s="1"/>
      <c r="M9" s="92" t="e">
        <f>K5+J15+J20</f>
        <v>#VALUE!</v>
      </c>
      <c r="N9" s="91"/>
    </row>
    <row r="10" spans="1:14" x14ac:dyDescent="0.2">
      <c r="B10" s="1"/>
      <c r="C10" s="1"/>
      <c r="D10" s="57"/>
      <c r="E10" s="1"/>
      <c r="F10" s="1"/>
      <c r="G10" s="1"/>
      <c r="H10" s="1"/>
      <c r="I10" s="1"/>
      <c r="J10" s="1"/>
      <c r="K10" s="1"/>
      <c r="L10" s="1"/>
      <c r="M10" s="91"/>
      <c r="N10" s="91"/>
    </row>
    <row r="11" spans="1:14" x14ac:dyDescent="0.2">
      <c r="B11" s="1"/>
      <c r="C11" s="1"/>
      <c r="D11" s="1"/>
      <c r="L11" s="1"/>
    </row>
    <row r="12" spans="1:14" x14ac:dyDescent="0.2">
      <c r="B12" s="103" t="s">
        <v>4</v>
      </c>
      <c r="C12" s="111" t="s">
        <v>18</v>
      </c>
      <c r="D12" s="110" t="s">
        <v>31</v>
      </c>
      <c r="E12" s="95"/>
      <c r="F12" s="8" t="s">
        <v>20</v>
      </c>
      <c r="G12" s="8" t="s">
        <v>28</v>
      </c>
      <c r="H12" s="8" t="s">
        <v>29</v>
      </c>
      <c r="I12" s="8" t="s">
        <v>22</v>
      </c>
      <c r="L12" s="1"/>
    </row>
    <row r="13" spans="1:14" x14ac:dyDescent="0.2">
      <c r="B13" s="104"/>
      <c r="C13" s="105"/>
      <c r="D13" s="110" t="s">
        <v>32</v>
      </c>
      <c r="E13" s="95"/>
      <c r="F13" s="52" t="e">
        <f>VLOOKUP(F12,'Tableau des Taux'!$D$21:$H$24,$B$5,FALSE)</f>
        <v>#VALUE!</v>
      </c>
      <c r="G13" s="52" t="e">
        <f>VLOOKUP(G12,'Tableau des Taux'!$D$21:$H$24,$B$5,FALSE)</f>
        <v>#VALUE!</v>
      </c>
      <c r="H13" s="52" t="e">
        <f>VLOOKUP(H12,'Tableau des Taux'!$D$21:$H$24,$B$5,FALSE)</f>
        <v>#VALUE!</v>
      </c>
      <c r="I13" s="52" t="e">
        <f>VLOOKUP(I12,'Tableau des Taux'!$D$21:$H$24,$B$5,FALSE)</f>
        <v>#VALUE!</v>
      </c>
      <c r="L13" s="1"/>
    </row>
    <row r="14" spans="1:14" x14ac:dyDescent="0.2">
      <c r="B14" s="104"/>
      <c r="C14" s="105"/>
      <c r="D14" s="110" t="s">
        <v>2</v>
      </c>
      <c r="E14" s="95"/>
      <c r="F14" s="51"/>
      <c r="G14" s="51"/>
      <c r="H14" s="51"/>
      <c r="I14" s="51"/>
      <c r="J14" s="5" t="s">
        <v>0</v>
      </c>
      <c r="L14" s="3"/>
    </row>
    <row r="15" spans="1:14" x14ac:dyDescent="0.2">
      <c r="B15" s="105"/>
      <c r="C15" s="106"/>
      <c r="D15" s="110" t="s">
        <v>3</v>
      </c>
      <c r="E15" s="95"/>
      <c r="F15" s="11" t="e">
        <f>F13*F14</f>
        <v>#VALUE!</v>
      </c>
      <c r="G15" s="11" t="e">
        <f t="shared" ref="G15:I15" si="1">G13*G14</f>
        <v>#VALUE!</v>
      </c>
      <c r="H15" s="11" t="e">
        <f t="shared" si="1"/>
        <v>#VALUE!</v>
      </c>
      <c r="I15" s="11" t="e">
        <f t="shared" si="1"/>
        <v>#VALUE!</v>
      </c>
      <c r="J15" s="12" t="e">
        <f>F15+G15+H15+I15</f>
        <v>#VALUE!</v>
      </c>
    </row>
    <row r="16" spans="1:14" x14ac:dyDescent="0.2">
      <c r="B16" s="105"/>
      <c r="C16" s="112" t="s">
        <v>30</v>
      </c>
      <c r="D16" s="98" t="s">
        <v>31</v>
      </c>
      <c r="E16" s="99"/>
      <c r="F16" s="8" t="s">
        <v>33</v>
      </c>
      <c r="G16" s="8" t="s">
        <v>34</v>
      </c>
      <c r="H16" s="93" t="s">
        <v>35</v>
      </c>
      <c r="I16" s="93"/>
    </row>
    <row r="17" spans="2:18" x14ac:dyDescent="0.2">
      <c r="B17" s="105"/>
      <c r="C17" s="113"/>
      <c r="D17" s="100"/>
      <c r="E17" s="101"/>
      <c r="F17" s="64">
        <v>1</v>
      </c>
      <c r="G17" s="64">
        <v>1.5</v>
      </c>
      <c r="H17" s="102">
        <v>2</v>
      </c>
      <c r="I17" s="95"/>
    </row>
    <row r="18" spans="2:18" x14ac:dyDescent="0.2">
      <c r="B18" s="105"/>
      <c r="C18" s="105"/>
      <c r="D18" s="93" t="s">
        <v>32</v>
      </c>
      <c r="E18" s="93"/>
      <c r="F18" s="52" t="e">
        <f>VLOOKUP(F17,'Tableau des Taux'!$D$4:$H$6,$B$5,FALSE)</f>
        <v>#VALUE!</v>
      </c>
      <c r="G18" s="52" t="e">
        <f>VLOOKUP(G17,'Tableau des Taux'!$D$4:$H$6,$B$5,FALSE)</f>
        <v>#VALUE!</v>
      </c>
      <c r="H18" s="94" t="e">
        <f>VLOOKUP(H17,'Tableau des Taux'!$D$4:$H$6,$B$5,FALSE)</f>
        <v>#VALUE!</v>
      </c>
      <c r="I18" s="95"/>
      <c r="L18" s="3"/>
    </row>
    <row r="19" spans="2:18" x14ac:dyDescent="0.2">
      <c r="B19" s="105"/>
      <c r="C19" s="105"/>
      <c r="D19" s="93" t="s">
        <v>2</v>
      </c>
      <c r="E19" s="93"/>
      <c r="F19" s="51"/>
      <c r="G19" s="51"/>
      <c r="H19" s="96"/>
      <c r="I19" s="97"/>
      <c r="J19" s="5" t="s">
        <v>0</v>
      </c>
    </row>
    <row r="20" spans="2:18" x14ac:dyDescent="0.2">
      <c r="B20" s="106"/>
      <c r="C20" s="106"/>
      <c r="D20" s="93" t="s">
        <v>3</v>
      </c>
      <c r="E20" s="93"/>
      <c r="F20" s="11" t="e">
        <f>F18*F19</f>
        <v>#VALUE!</v>
      </c>
      <c r="G20" s="11" t="e">
        <f t="shared" ref="G20" si="2">G18*G19</f>
        <v>#VALUE!</v>
      </c>
      <c r="H20" s="89" t="e">
        <f>H18*H19</f>
        <v>#VALUE!</v>
      </c>
      <c r="I20" s="90"/>
      <c r="J20" s="12" t="e">
        <f>F20+G20+H20+I20</f>
        <v>#VALUE!</v>
      </c>
    </row>
    <row r="28" spans="2:18" x14ac:dyDescent="0.2">
      <c r="L28" s="1"/>
      <c r="M28" s="1"/>
      <c r="N28" s="1"/>
      <c r="O28" s="1"/>
      <c r="P28" s="1"/>
      <c r="Q28" s="1"/>
      <c r="R28" s="1"/>
    </row>
    <row r="30" spans="2:18" ht="14.25" customHeight="1" x14ac:dyDescent="0.2"/>
  </sheetData>
  <mergeCells count="22">
    <mergeCell ref="B12:B20"/>
    <mergeCell ref="C2:D2"/>
    <mergeCell ref="C3:D3"/>
    <mergeCell ref="C4:D4"/>
    <mergeCell ref="C5:D5"/>
    <mergeCell ref="D13:E13"/>
    <mergeCell ref="D14:E14"/>
    <mergeCell ref="D15:E15"/>
    <mergeCell ref="C12:C15"/>
    <mergeCell ref="C16:C20"/>
    <mergeCell ref="D12:E12"/>
    <mergeCell ref="H20:I20"/>
    <mergeCell ref="M7:N8"/>
    <mergeCell ref="M9:N10"/>
    <mergeCell ref="H16:I16"/>
    <mergeCell ref="D18:E18"/>
    <mergeCell ref="D19:E19"/>
    <mergeCell ref="H18:I18"/>
    <mergeCell ref="H19:I19"/>
    <mergeCell ref="D20:E20"/>
    <mergeCell ref="D16:E17"/>
    <mergeCell ref="H17:I17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ignoredErrors>
    <ignoredError sqref="F13:I13 F18:H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des Taux</vt:lpstr>
      <vt:lpstr>Janvier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 Cedric (External)</dc:creator>
  <cp:lastModifiedBy>Amandine et Cyril</cp:lastModifiedBy>
  <cp:revision>17</cp:revision>
  <dcterms:created xsi:type="dcterms:W3CDTF">2011-06-27T19:03:46Z</dcterms:created>
  <dcterms:modified xsi:type="dcterms:W3CDTF">2018-01-02T15:50:42Z</dcterms:modified>
</cp:coreProperties>
</file>