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adelle\Documents\Plan de charge\"/>
    </mc:Choice>
  </mc:AlternateContent>
  <bookViews>
    <workbookView xWindow="0" yWindow="0" windowWidth="23040" windowHeight="8520"/>
  </bookViews>
  <sheets>
    <sheet name="Feuil1" sheetId="1" r:id="rId1"/>
  </sheets>
  <externalReferences>
    <externalReference r:id="rId2"/>
  </externalReferences>
  <definedNames>
    <definedName name="_xlcn.WorksheetConnection_Sephora_RTLE.xlsxT_PC_Sephora_RTLE11" hidden="1">[1]!T_PC_Sephora_RTLE[#Data]</definedName>
    <definedName name="T_PC_Sephora_RTLE1" localSheetId="0" hidden="1">Feuil1!$B$10:$BV$21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PC_Sephora_RTLE1-48d1cd72-8864-45e3-bf7c-ef0fe4825236" name="T_PC_Sephora_RTLE1" connection="WorksheetConnection_Sephora_RTLE.xlsx!T_PC_Sephora_RTLE1"/>
        </x15:modelTables>
      </x15:dataModel>
    </ext>
  </extLst>
</workbook>
</file>

<file path=xl/calcChain.xml><?xml version="1.0" encoding="utf-8"?>
<calcChain xmlns="http://schemas.openxmlformats.org/spreadsheetml/2006/main">
  <c r="BV22" i="1" l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U4" i="1"/>
  <c r="BT4" i="1"/>
  <c r="BS4" i="1"/>
  <c r="BR4" i="1"/>
  <c r="BQ4" i="1"/>
  <c r="BP4" i="1"/>
  <c r="BO4" i="1"/>
  <c r="BN4" i="1"/>
  <c r="BM4" i="1"/>
  <c r="BL4" i="1"/>
  <c r="BK4" i="1"/>
  <c r="BJ4" i="1"/>
  <c r="BH4" i="1"/>
  <c r="BG4" i="1"/>
  <c r="BF4" i="1"/>
  <c r="BE4" i="1"/>
  <c r="BD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J4" i="1"/>
  <c r="AI4" i="1"/>
  <c r="AH4" i="1"/>
  <c r="AG4" i="1"/>
  <c r="AF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U3" i="1"/>
  <c r="BO3" i="1"/>
  <c r="BI3" i="1"/>
  <c r="BI4" i="1" s="1"/>
  <c r="BC3" i="1"/>
  <c r="BC4" i="1" s="1"/>
  <c r="AW3" i="1"/>
  <c r="AQ3" i="1"/>
  <c r="AK3" i="1"/>
  <c r="AK4" i="1" s="1"/>
  <c r="AE3" i="1"/>
  <c r="AE4" i="1" s="1"/>
</calcChain>
</file>

<file path=xl/connections.xml><?xml version="1.0" encoding="utf-8"?>
<connections xmlns="http://schemas.openxmlformats.org/spreadsheetml/2006/main">
  <connection id="1" keepAlive="1" name="ModelConnection_T_PC_Sephora_RTLE1" description="Modèle de données" type="5" refreshedVersion="5" minRefreshableVersion="5" saveData="1">
    <dbPr connection="Data Model Connection" command="T_PC_Sephora_RTLE1" commandType="3"/>
    <extLst>
      <ext xmlns:x15="http://schemas.microsoft.com/office/spreadsheetml/2010/11/main" uri="{DE250136-89BD-433C-8126-D09CA5730AF9}">
        <x15:connection id="" model="1"/>
      </ext>
    </extLst>
  </connection>
  <connection id="2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name="WorksheetConnection_Sephora_RTLE.xlsx!T_PC_Sephora_RTLE1" type="102" refreshedVersion="5" minRefreshableVersion="5">
    <extLst>
      <ext xmlns:x15="http://schemas.microsoft.com/office/spreadsheetml/2010/11/main" uri="{DE250136-89BD-433C-8126-D09CA5730AF9}">
        <x15:connection id="T_PC_Sephora_RTLE1-48d1cd72-8864-45e3-bf7c-ef0fe4825236" autoDelete="1">
          <x15:rangePr sourceName="_xlcn.WorksheetConnection_Sephora_RTLE.xlsxT_PC_Sephora_RTLE11"/>
        </x15:connection>
      </ext>
    </extLst>
  </connection>
</connections>
</file>

<file path=xl/sharedStrings.xml><?xml version="1.0" encoding="utf-8"?>
<sst xmlns="http://schemas.openxmlformats.org/spreadsheetml/2006/main" count="160" uniqueCount="130">
  <si>
    <t>Charges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</si>
  <si>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</si>
  <si>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</si>
  <si>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</si>
  <si>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</si>
  <si>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</si>
  <si>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</si>
  <si>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</si>
  <si>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</si>
  <si>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</si>
  <si>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SEPT.</t>
  </si>
  <si>
    <t>OCTOBRE</t>
  </si>
  <si>
    <t>NOVEMBRE</t>
  </si>
  <si>
    <t>DECEMBRE</t>
  </si>
  <si>
    <t>du 2 au 6</t>
  </si>
  <si>
    <t>du 9 au 13</t>
  </si>
  <si>
    <t>du 16 au 20</t>
  </si>
  <si>
    <t>du 23 au 27</t>
  </si>
  <si>
    <t>du 30 au 31</t>
  </si>
  <si>
    <t>du 1 au 3</t>
  </si>
  <si>
    <t>du 6 au 10</t>
  </si>
  <si>
    <t>du 13 au 17</t>
  </si>
  <si>
    <t>du 20 au 24</t>
  </si>
  <si>
    <t>du 27 au 28</t>
  </si>
  <si>
    <t xml:space="preserve">du 6 au 10 </t>
  </si>
  <si>
    <t>du 27 au 31</t>
  </si>
  <si>
    <t>du 3 au 7</t>
  </si>
  <si>
    <t>du 10 au 14</t>
  </si>
  <si>
    <t>du 17 au 21</t>
  </si>
  <si>
    <t>du 24 au 28</t>
  </si>
  <si>
    <t>du 1 au 5</t>
  </si>
  <si>
    <t>du 8 au 12</t>
  </si>
  <si>
    <t>du 15 au 19</t>
  </si>
  <si>
    <t>22 au 26</t>
  </si>
  <si>
    <t>29  au 31</t>
  </si>
  <si>
    <t>du 1 au 2</t>
  </si>
  <si>
    <t>du 5 au 9</t>
  </si>
  <si>
    <t>du 12 au 16</t>
  </si>
  <si>
    <t>du 19 au 23</t>
  </si>
  <si>
    <t>du 26 au 30</t>
  </si>
  <si>
    <t>du 31 au 31</t>
  </si>
  <si>
    <t>du 1 au 4</t>
  </si>
  <si>
    <t>du 7 au 11</t>
  </si>
  <si>
    <t>du 14 au 18</t>
  </si>
  <si>
    <t>du 21 au 25</t>
  </si>
  <si>
    <t>du 28 au 31</t>
  </si>
  <si>
    <t>du 1 au 1</t>
  </si>
  <si>
    <t>du 4au 8</t>
  </si>
  <si>
    <t>du 11 au 15</t>
  </si>
  <si>
    <t>du 18 au 22</t>
  </si>
  <si>
    <t>du 25 au 29</t>
  </si>
  <si>
    <t>du 20 au24</t>
  </si>
  <si>
    <t>du 27 au 30</t>
  </si>
  <si>
    <t>du 4 au 8</t>
  </si>
  <si>
    <t>Nb Jrs ouvrés/mois</t>
  </si>
  <si>
    <t>Charge jours/homme</t>
  </si>
  <si>
    <t>Charge consommée</t>
  </si>
  <si>
    <t>Id Collaborateur</t>
  </si>
  <si>
    <t>1</t>
  </si>
  <si>
    <t>2</t>
  </si>
  <si>
    <t>3</t>
  </si>
  <si>
    <t>4</t>
  </si>
  <si>
    <t>5</t>
  </si>
  <si>
    <t>5.2</t>
  </si>
  <si>
    <t>6</t>
  </si>
  <si>
    <t>7</t>
  </si>
  <si>
    <t>8</t>
  </si>
  <si>
    <t>9</t>
  </si>
  <si>
    <t>9.2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</si>
  <si>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</si>
  <si>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</si>
  <si>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</si>
  <si>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</si>
  <si>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</si>
  <si>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</si>
  <si>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</si>
  <si>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</si>
  <si>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</si>
  <si>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</si>
  <si>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</si>
  <si>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</si>
  <si>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</si>
  <si>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22.2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</si>
  <si>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</si>
  <si>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</si>
  <si>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</si>
  <si>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</si>
  <si>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</si>
  <si>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</si>
  <si>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</si>
  <si>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</si>
  <si>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</si>
  <si>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31.2</t>
  </si>
  <si>
    <t>32</t>
  </si>
  <si>
    <t>33</t>
  </si>
  <si>
    <t>34</t>
  </si>
  <si>
    <t>35</t>
  </si>
  <si>
    <t>35.2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</si>
  <si>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</si>
  <si>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</si>
  <si>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</si>
  <si>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</si>
  <si>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</si>
  <si>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</si>
  <si>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</si>
  <si>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</si>
  <si>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</si>
  <si>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44.2</t>
  </si>
  <si>
    <t>45</t>
  </si>
  <si>
    <t>46</t>
  </si>
  <si>
    <t>47</t>
  </si>
  <si>
    <t>48</t>
  </si>
  <si>
    <t>48.2</t>
  </si>
  <si>
    <t>49</t>
  </si>
  <si>
    <t>50</t>
  </si>
  <si>
    <t>51</t>
  </si>
  <si>
    <t>52</t>
  </si>
  <si>
    <t>TOTAL CHARGE COLLAB</t>
  </si>
  <si>
    <t>Total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</si>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</sst>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b/>
      <sz val="8"/>
      <name val="Arial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double">
        <color theme="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2" borderId="2" xfId="0" applyFont="1" applyFill="1" applyBorder="1" applyAlignment="1">
      <alignment horizontal="center"/>
    </xf>
    <xf numFmtId="0" fontId="4" fillId="3" borderId="3" xfId="0" applyNumberFormat="1" applyFont="1" applyFill="1" applyBorder="1" applyAlignment="1">
      <alignment horizontal="center" vertical="center"/>
    </xf>
    <xf numFmtId="49" fontId="5" fillId="2" borderId="3" xfId="0" applyNumberFormat="1" applyFont="1" applyFill="1" applyBorder="1" applyAlignment="1">
      <alignment horizontal="center"/>
    </xf>
    <xf numFmtId="1" fontId="4" fillId="3" borderId="3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49" fontId="5" fillId="2" borderId="4" xfId="0" applyNumberFormat="1" applyFont="1" applyFill="1" applyBorder="1" applyAlignment="1">
      <alignment horizontal="center"/>
    </xf>
    <xf numFmtId="49" fontId="5" fillId="2" borderId="0" xfId="0" applyNumberFormat="1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1" fontId="4" fillId="3" borderId="2" xfId="0" applyNumberFormat="1" applyFont="1" applyFill="1" applyBorder="1" applyAlignment="1">
      <alignment horizontal="center"/>
    </xf>
    <xf numFmtId="1" fontId="6" fillId="2" borderId="2" xfId="0" applyNumberFormat="1" applyFont="1" applyFill="1" applyBorder="1" applyAlignment="1">
      <alignment horizontal="center"/>
    </xf>
    <xf numFmtId="1" fontId="4" fillId="2" borderId="2" xfId="0" applyNumberFormat="1" applyFont="1" applyFill="1" applyBorder="1" applyAlignment="1">
      <alignment horizontal="center"/>
    </xf>
    <xf numFmtId="1" fontId="4" fillId="2" borderId="0" xfId="0" applyNumberFormat="1" applyFont="1" applyFill="1" applyBorder="1" applyAlignment="1">
      <alignment horizontal="center"/>
    </xf>
    <xf numFmtId="1" fontId="3" fillId="2" borderId="2" xfId="0" applyNumberFormat="1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1" fillId="0" borderId="0" xfId="0" applyFont="1"/>
    <xf numFmtId="0" fontId="3" fillId="2" borderId="3" xfId="0" applyFont="1" applyFill="1" applyBorder="1" applyAlignment="1">
      <alignment horizontal="center"/>
    </xf>
    <xf numFmtId="2" fontId="1" fillId="0" borderId="8" xfId="0" applyNumberFormat="1" applyFont="1" applyBorder="1"/>
    <xf numFmtId="2" fontId="1" fillId="0" borderId="0" xfId="0" applyNumberFormat="1" applyFont="1" applyBorder="1"/>
    <xf numFmtId="2" fontId="0" fillId="0" borderId="0" xfId="0" applyNumberFormat="1"/>
    <xf numFmtId="2" fontId="1" fillId="0" borderId="0" xfId="0" applyNumberFormat="1" applyFont="1"/>
    <xf numFmtId="2" fontId="0" fillId="0" borderId="0" xfId="0" applyNumberFormat="1" applyFont="1"/>
    <xf numFmtId="2" fontId="7" fillId="0" borderId="0" xfId="0" applyNumberFormat="1" applyFont="1"/>
    <xf numFmtId="0" fontId="2" fillId="2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Charge consommé/prévisionnel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tx>
            <c:v>Semaine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strRef>
              <c:f>Feuil1!$B$1:$BU$1</c:f>
              <c:strCache>
                <c:ptCount val="72"/>
                <c:pt idx="0">
                  <c:v>Mois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JANVIER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8</c:v>
                </c:pt>
                <c:pt idx="11">
                  <c:v>9</c:v>
                </c:pt>
                <c:pt idx="12">
                  <c:v>FEVRIER</c:v>
                </c:pt>
                <c:pt idx="13">
                  <c:v>9</c:v>
                </c:pt>
                <c:pt idx="14">
                  <c:v>10</c:v>
                </c:pt>
                <c:pt idx="15">
                  <c:v>11</c:v>
                </c:pt>
                <c:pt idx="16">
                  <c:v>12</c:v>
                </c:pt>
                <c:pt idx="17">
                  <c:v>13</c:v>
                </c:pt>
                <c:pt idx="18">
                  <c:v>MARS</c:v>
                </c:pt>
                <c:pt idx="19">
                  <c:v>14</c:v>
                </c:pt>
                <c:pt idx="20">
                  <c:v>15</c:v>
                </c:pt>
                <c:pt idx="21">
                  <c:v>16</c:v>
                </c:pt>
                <c:pt idx="22">
                  <c:v>17</c:v>
                </c:pt>
                <c:pt idx="23">
                  <c:v>AVRIL</c:v>
                </c:pt>
                <c:pt idx="24">
                  <c:v>18</c:v>
                </c:pt>
                <c:pt idx="25">
                  <c:v>19</c:v>
                </c:pt>
                <c:pt idx="26">
                  <c:v>20</c:v>
                </c:pt>
                <c:pt idx="27">
                  <c:v>21</c:v>
                </c:pt>
                <c:pt idx="28">
                  <c:v>22</c:v>
                </c:pt>
                <c:pt idx="29">
                  <c:v>MAI</c:v>
                </c:pt>
                <c:pt idx="30">
                  <c:v>22</c:v>
                </c:pt>
                <c:pt idx="31">
                  <c:v>23</c:v>
                </c:pt>
                <c:pt idx="32">
                  <c:v>24</c:v>
                </c:pt>
                <c:pt idx="33">
                  <c:v>25</c:v>
                </c:pt>
                <c:pt idx="34">
                  <c:v>26</c:v>
                </c:pt>
                <c:pt idx="35">
                  <c:v>JUIN</c:v>
                </c:pt>
                <c:pt idx="36">
                  <c:v>27</c:v>
                </c:pt>
                <c:pt idx="37">
                  <c:v>28</c:v>
                </c:pt>
                <c:pt idx="38">
                  <c:v>29</c:v>
                </c:pt>
                <c:pt idx="39">
                  <c:v>30</c:v>
                </c:pt>
                <c:pt idx="40">
                  <c:v>31</c:v>
                </c:pt>
                <c:pt idx="41">
                  <c:v>JUILLET</c:v>
                </c:pt>
                <c:pt idx="42">
                  <c:v>31</c:v>
                </c:pt>
                <c:pt idx="43">
                  <c:v>32</c:v>
                </c:pt>
                <c:pt idx="44">
                  <c:v>33</c:v>
                </c:pt>
                <c:pt idx="45">
                  <c:v>34</c:v>
                </c:pt>
                <c:pt idx="46">
                  <c:v>35</c:v>
                </c:pt>
                <c:pt idx="47">
                  <c:v>AOUT</c:v>
                </c:pt>
                <c:pt idx="48">
                  <c:v>35</c:v>
                </c:pt>
                <c:pt idx="49">
                  <c:v>36</c:v>
                </c:pt>
                <c:pt idx="50">
                  <c:v>37</c:v>
                </c:pt>
                <c:pt idx="51">
                  <c:v>38</c:v>
                </c:pt>
                <c:pt idx="52">
                  <c:v>39</c:v>
                </c:pt>
                <c:pt idx="53">
                  <c:v>SEPT.</c:v>
                </c:pt>
                <c:pt idx="54">
                  <c:v>40</c:v>
                </c:pt>
                <c:pt idx="55">
                  <c:v>41</c:v>
                </c:pt>
                <c:pt idx="56">
                  <c:v>42</c:v>
                </c:pt>
                <c:pt idx="57">
                  <c:v>43</c:v>
                </c:pt>
                <c:pt idx="58">
                  <c:v>44</c:v>
                </c:pt>
                <c:pt idx="59">
                  <c:v>OCTOBRE</c:v>
                </c:pt>
                <c:pt idx="60">
                  <c:v>44</c:v>
                </c:pt>
                <c:pt idx="61">
                  <c:v>45</c:v>
                </c:pt>
                <c:pt idx="62">
                  <c:v>46</c:v>
                </c:pt>
                <c:pt idx="63">
                  <c:v>47</c:v>
                </c:pt>
                <c:pt idx="64">
                  <c:v>48</c:v>
                </c:pt>
                <c:pt idx="65">
                  <c:v>NOVEMBRE</c:v>
                </c:pt>
                <c:pt idx="66">
                  <c:v>48</c:v>
                </c:pt>
                <c:pt idx="67">
                  <c:v>49</c:v>
                </c:pt>
                <c:pt idx="68">
                  <c:v>50</c:v>
                </c:pt>
                <c:pt idx="69">
                  <c:v>51</c:v>
                </c:pt>
                <c:pt idx="70">
                  <c:v>52</c:v>
                </c:pt>
                <c:pt idx="71">
                  <c:v>DECEMBRE</c:v>
                </c:pt>
              </c:strCache>
            </c:strRef>
          </c:xVal>
          <c:yVal>
            <c:numRef>
              <c:f>(Feuil1!$C$5:$G$5,Feuil1!$I$5:$M$5,Feuil1!$O$5:$S$5,Feuil1!$U$5:$X$5,Feuil1!$Z$5:$AD$5,Feuil1!$AF$5:$AJ$5,Feuil1!$AL$5:$AP$5,Feuil1!$AR$5:$AV$5,Feuil1!$AX$5:$BB$5,Feuil1!$BD$5:$BH$5,Feuil1!$BJ$5:$BN$5,Feuil1!$BP$5:$BT$5)</c:f>
              <c:numCache>
                <c:formatCode>0.00</c:formatCode>
                <c:ptCount val="59"/>
                <c:pt idx="0">
                  <c:v>0</c:v>
                </c:pt>
                <c:pt idx="1">
                  <c:v>6</c:v>
                </c:pt>
                <c:pt idx="2">
                  <c:v>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12.5</c:v>
                </c:pt>
                <c:pt idx="16">
                  <c:v>8.5</c:v>
                </c:pt>
                <c:pt idx="17">
                  <c:v>0</c:v>
                </c:pt>
                <c:pt idx="18">
                  <c:v>0</c:v>
                </c:pt>
                <c:pt idx="19">
                  <c:v>9</c:v>
                </c:pt>
                <c:pt idx="20">
                  <c:v>11.5</c:v>
                </c:pt>
                <c:pt idx="21">
                  <c:v>14.5</c:v>
                </c:pt>
                <c:pt idx="22">
                  <c:v>6</c:v>
                </c:pt>
                <c:pt idx="23">
                  <c:v>2.5</c:v>
                </c:pt>
                <c:pt idx="24">
                  <c:v>2.5</c:v>
                </c:pt>
                <c:pt idx="25">
                  <c:v>7</c:v>
                </c:pt>
                <c:pt idx="26">
                  <c:v>15</c:v>
                </c:pt>
                <c:pt idx="27">
                  <c:v>12</c:v>
                </c:pt>
                <c:pt idx="28">
                  <c:v>12</c:v>
                </c:pt>
                <c:pt idx="29">
                  <c:v>10.5</c:v>
                </c:pt>
                <c:pt idx="30">
                  <c:v>7</c:v>
                </c:pt>
                <c:pt idx="31">
                  <c:v>11</c:v>
                </c:pt>
                <c:pt idx="32">
                  <c:v>14</c:v>
                </c:pt>
                <c:pt idx="33">
                  <c:v>5</c:v>
                </c:pt>
                <c:pt idx="34">
                  <c:v>21</c:v>
                </c:pt>
                <c:pt idx="35">
                  <c:v>21</c:v>
                </c:pt>
                <c:pt idx="36">
                  <c:v>14</c:v>
                </c:pt>
                <c:pt idx="37">
                  <c:v>19.5</c:v>
                </c:pt>
                <c:pt idx="38">
                  <c:v>22.5</c:v>
                </c:pt>
                <c:pt idx="39">
                  <c:v>7.5</c:v>
                </c:pt>
                <c:pt idx="40">
                  <c:v>31</c:v>
                </c:pt>
                <c:pt idx="41">
                  <c:v>37</c:v>
                </c:pt>
                <c:pt idx="42">
                  <c:v>33</c:v>
                </c:pt>
                <c:pt idx="43">
                  <c:v>35</c:v>
                </c:pt>
                <c:pt idx="44">
                  <c:v>30.5</c:v>
                </c:pt>
                <c:pt idx="45">
                  <c:v>31.5</c:v>
                </c:pt>
                <c:pt idx="46">
                  <c:v>19</c:v>
                </c:pt>
                <c:pt idx="47">
                  <c:v>19</c:v>
                </c:pt>
                <c:pt idx="48">
                  <c:v>8</c:v>
                </c:pt>
                <c:pt idx="49">
                  <c:v>16</c:v>
                </c:pt>
                <c:pt idx="50">
                  <c:v>20</c:v>
                </c:pt>
                <c:pt idx="51">
                  <c:v>20</c:v>
                </c:pt>
                <c:pt idx="52">
                  <c:v>19</c:v>
                </c:pt>
                <c:pt idx="53">
                  <c:v>16</c:v>
                </c:pt>
                <c:pt idx="54">
                  <c:v>7</c:v>
                </c:pt>
                <c:pt idx="55">
                  <c:v>21</c:v>
                </c:pt>
                <c:pt idx="56">
                  <c:v>19</c:v>
                </c:pt>
                <c:pt idx="57">
                  <c:v>14</c:v>
                </c:pt>
                <c:pt idx="58">
                  <c:v>8.5</c:v>
                </c:pt>
              </c:numCache>
            </c:numRef>
          </c:yVal>
          <c:smooth val="0"/>
        </c:ser>
        <c:ser>
          <c:idx val="0"/>
          <c:order val="1"/>
          <c:tx>
            <c:v>Mois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Feuil1!$B$1:$BU$1</c:f>
              <c:strCache>
                <c:ptCount val="72"/>
                <c:pt idx="0">
                  <c:v>Mois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JANVIER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8</c:v>
                </c:pt>
                <c:pt idx="11">
                  <c:v>9</c:v>
                </c:pt>
                <c:pt idx="12">
                  <c:v>FEVRIER</c:v>
                </c:pt>
                <c:pt idx="13">
                  <c:v>9</c:v>
                </c:pt>
                <c:pt idx="14">
                  <c:v>10</c:v>
                </c:pt>
                <c:pt idx="15">
                  <c:v>11</c:v>
                </c:pt>
                <c:pt idx="16">
                  <c:v>12</c:v>
                </c:pt>
                <c:pt idx="17">
                  <c:v>13</c:v>
                </c:pt>
                <c:pt idx="18">
                  <c:v>MARS</c:v>
                </c:pt>
                <c:pt idx="19">
                  <c:v>14</c:v>
                </c:pt>
                <c:pt idx="20">
                  <c:v>15</c:v>
                </c:pt>
                <c:pt idx="21">
                  <c:v>16</c:v>
                </c:pt>
                <c:pt idx="22">
                  <c:v>17</c:v>
                </c:pt>
                <c:pt idx="23">
                  <c:v>AVRIL</c:v>
                </c:pt>
                <c:pt idx="24">
                  <c:v>18</c:v>
                </c:pt>
                <c:pt idx="25">
                  <c:v>19</c:v>
                </c:pt>
                <c:pt idx="26">
                  <c:v>20</c:v>
                </c:pt>
                <c:pt idx="27">
                  <c:v>21</c:v>
                </c:pt>
                <c:pt idx="28">
                  <c:v>22</c:v>
                </c:pt>
                <c:pt idx="29">
                  <c:v>MAI</c:v>
                </c:pt>
                <c:pt idx="30">
                  <c:v>22</c:v>
                </c:pt>
                <c:pt idx="31">
                  <c:v>23</c:v>
                </c:pt>
                <c:pt idx="32">
                  <c:v>24</c:v>
                </c:pt>
                <c:pt idx="33">
                  <c:v>25</c:v>
                </c:pt>
                <c:pt idx="34">
                  <c:v>26</c:v>
                </c:pt>
                <c:pt idx="35">
                  <c:v>JUIN</c:v>
                </c:pt>
                <c:pt idx="36">
                  <c:v>27</c:v>
                </c:pt>
                <c:pt idx="37">
                  <c:v>28</c:v>
                </c:pt>
                <c:pt idx="38">
                  <c:v>29</c:v>
                </c:pt>
                <c:pt idx="39">
                  <c:v>30</c:v>
                </c:pt>
                <c:pt idx="40">
                  <c:v>31</c:v>
                </c:pt>
                <c:pt idx="41">
                  <c:v>JUILLET</c:v>
                </c:pt>
                <c:pt idx="42">
                  <c:v>31</c:v>
                </c:pt>
                <c:pt idx="43">
                  <c:v>32</c:v>
                </c:pt>
                <c:pt idx="44">
                  <c:v>33</c:v>
                </c:pt>
                <c:pt idx="45">
                  <c:v>34</c:v>
                </c:pt>
                <c:pt idx="46">
                  <c:v>35</c:v>
                </c:pt>
                <c:pt idx="47">
                  <c:v>AOUT</c:v>
                </c:pt>
                <c:pt idx="48">
                  <c:v>35</c:v>
                </c:pt>
                <c:pt idx="49">
                  <c:v>36</c:v>
                </c:pt>
                <c:pt idx="50">
                  <c:v>37</c:v>
                </c:pt>
                <c:pt idx="51">
                  <c:v>38</c:v>
                </c:pt>
                <c:pt idx="52">
                  <c:v>39</c:v>
                </c:pt>
                <c:pt idx="53">
                  <c:v>SEPT.</c:v>
                </c:pt>
                <c:pt idx="54">
                  <c:v>40</c:v>
                </c:pt>
                <c:pt idx="55">
                  <c:v>41</c:v>
                </c:pt>
                <c:pt idx="56">
                  <c:v>42</c:v>
                </c:pt>
                <c:pt idx="57">
                  <c:v>43</c:v>
                </c:pt>
                <c:pt idx="58">
                  <c:v>44</c:v>
                </c:pt>
                <c:pt idx="59">
                  <c:v>OCTOBRE</c:v>
                </c:pt>
                <c:pt idx="60">
                  <c:v>44</c:v>
                </c:pt>
                <c:pt idx="61">
                  <c:v>45</c:v>
                </c:pt>
                <c:pt idx="62">
                  <c:v>46</c:v>
                </c:pt>
                <c:pt idx="63">
                  <c:v>47</c:v>
                </c:pt>
                <c:pt idx="64">
                  <c:v>48</c:v>
                </c:pt>
                <c:pt idx="65">
                  <c:v>NOVEMBRE</c:v>
                </c:pt>
                <c:pt idx="66">
                  <c:v>48</c:v>
                </c:pt>
                <c:pt idx="67">
                  <c:v>49</c:v>
                </c:pt>
                <c:pt idx="68">
                  <c:v>50</c:v>
                </c:pt>
                <c:pt idx="69">
                  <c:v>51</c:v>
                </c:pt>
                <c:pt idx="70">
                  <c:v>52</c:v>
                </c:pt>
                <c:pt idx="71">
                  <c:v>DECEMBRE</c:v>
                </c:pt>
              </c:strCache>
            </c:strRef>
          </c:xVal>
          <c:yVal>
            <c:numRef>
              <c:f>(Feuil1!$H$5,Feuil1!$N$5,Feuil1!$T$5,Feuil1!$Y$5,Feuil1!$AE$5,Feuil1!$AK$5,Feuil1!$AQ$5,Feuil1!$AW$5,Feuil1!$BC$5,Feuil1!$BI$5,Feuil1!$BO$5,Feuil1!$BU$5)</c:f>
              <c:numCache>
                <c:formatCode>0.00</c:formatCode>
                <c:ptCount val="12"/>
                <c:pt idx="0">
                  <c:v>9</c:v>
                </c:pt>
                <c:pt idx="1">
                  <c:v>0</c:v>
                </c:pt>
                <c:pt idx="2">
                  <c:v>0</c:v>
                </c:pt>
                <c:pt idx="3">
                  <c:v>21</c:v>
                </c:pt>
                <c:pt idx="4">
                  <c:v>43.5</c:v>
                </c:pt>
                <c:pt idx="5">
                  <c:v>48.5</c:v>
                </c:pt>
                <c:pt idx="6">
                  <c:v>47.5</c:v>
                </c:pt>
                <c:pt idx="7">
                  <c:v>98</c:v>
                </c:pt>
                <c:pt idx="8">
                  <c:v>143.5</c:v>
                </c:pt>
                <c:pt idx="9">
                  <c:v>108</c:v>
                </c:pt>
                <c:pt idx="10">
                  <c:v>91</c:v>
                </c:pt>
                <c:pt idx="11">
                  <c:v>69.5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1355288"/>
        <c:axId val="531354504"/>
      </c:scatterChart>
      <c:valAx>
        <c:axId val="5313552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Date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1354504"/>
        <c:crosses val="autoZero"/>
        <c:crossBetween val="midCat"/>
      </c:valAx>
      <c:valAx>
        <c:axId val="53135450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jour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crossAx val="53135528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471055</xdr:colOff>
      <xdr:row>22</xdr:row>
      <xdr:rowOff>180107</xdr:rowOff>
    </xdr:from>
    <xdr:to>
      <xdr:col>74</xdr:col>
      <xdr:colOff>0</xdr:colOff>
      <xdr:row>47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phora_RT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_Sephora_RTLE"/>
      <sheetName val="Graphique"/>
      <sheetName val="Sephora_RTLE"/>
    </sheetNames>
    <sheetDataSet>
      <sheetData sheetId="0" refreshError="1"/>
      <sheetData sheetId="1" refreshError="1"/>
      <sheetData sheetId="2" refreshError="1"/>
    </sheetDataSet>
  </externalBook>
</externalLink>
</file>

<file path=xl/queryTables/queryTable1.xml><?xml version="1.0" encoding="utf-8"?>
<queryTable xmlns="http://schemas.openxmlformats.org/spreadsheetml/2006/main" name="T_PC_Sephora_RTLE1" backgroundRefresh="0" connectionId="1" autoFormatId="16" applyNumberFormats="0" applyBorderFormats="0" applyFontFormats="0" applyPatternFormats="0" applyAlignmentFormats="0" applyWidthHeightFormats="0">
  <queryTableRefresh nextId="74">
    <queryTableFields count="73">
      <queryTableField id="1" name="Id Collaborateur" tableColumnId="1"/>
      <queryTableField id="2" name="1" tableColumnId="2"/>
      <queryTableField id="3" name="2" tableColumnId="3"/>
      <queryTableField id="4" name="3" tableColumnId="4"/>
      <queryTableField id="5" name="4" tableColumnId="5"/>
      <queryTableField id="6" name="5" tableColumnId="6"/>
      <queryTableField id="7" name="JANVIER" tableColumnId="7"/>
      <queryTableField id="8" name="5.2" tableColumnId="8"/>
      <queryTableField id="9" name="6" tableColumnId="9"/>
      <queryTableField id="10" name="7" tableColumnId="10"/>
      <queryTableField id="11" name="8" tableColumnId="11"/>
      <queryTableField id="12" name="9" tableColumnId="12"/>
      <queryTableField id="13" name="FEVRIER" tableColumnId="13"/>
      <queryTableField id="14" name="9.2" tableColumnId="14"/>
      <queryTableField id="15" name="10" tableColumnId="15"/>
      <queryTableField id="16" name="11" tableColumnId="16"/>
      <queryTableField id="17" name="12" tableColumnId="17"/>
      <queryTableField id="18" name="13" tableColumnId="18"/>
      <queryTableField id="19" name="MARS" tableColumnId="19"/>
      <queryTableField id="20" name="14" tableColumnId="20"/>
      <queryTableField id="21" name="15" tableColumnId="21"/>
      <queryTableField id="22" name="16" tableColumnId="22"/>
      <queryTableField id="23" name="17" tableColumnId="23"/>
      <queryTableField id="24" name="AVRIL" tableColumnId="24"/>
      <queryTableField id="25" name="18" tableColumnId="25"/>
      <queryTableField id="26" name="19" tableColumnId="26"/>
      <queryTableField id="27" name="20" tableColumnId="27"/>
      <queryTableField id="28" name="21" tableColumnId="28"/>
      <queryTableField id="29" name="22" tableColumnId="29"/>
      <queryTableField id="30" name="MAI" tableColumnId="30"/>
      <queryTableField id="31" name="22.2" tableColumnId="31"/>
      <queryTableField id="32" name="23" tableColumnId="32"/>
      <queryTableField id="33" name="24" tableColumnId="33"/>
      <queryTableField id="34" name="25" tableColumnId="34"/>
      <queryTableField id="35" name="26" tableColumnId="35"/>
      <queryTableField id="36" name="JUIN" tableColumnId="36"/>
      <queryTableField id="37" name="27" tableColumnId="37"/>
      <queryTableField id="38" name="28" tableColumnId="38"/>
      <queryTableField id="39" name="29" tableColumnId="39"/>
      <queryTableField id="40" name="30" tableColumnId="40"/>
      <queryTableField id="41" name="31" tableColumnId="41"/>
      <queryTableField id="42" name="JUILLET" tableColumnId="42"/>
      <queryTableField id="43" name="31.2" tableColumnId="43"/>
      <queryTableField id="44" name="32" tableColumnId="44"/>
      <queryTableField id="45" name="33" tableColumnId="45"/>
      <queryTableField id="46" name="34" tableColumnId="46"/>
      <queryTableField id="47" name="35" tableColumnId="47"/>
      <queryTableField id="48" name="AOUT" tableColumnId="48"/>
      <queryTableField id="49" name="35.2" tableColumnId="49"/>
      <queryTableField id="50" name="36" tableColumnId="50"/>
      <queryTableField id="51" name="37" tableColumnId="51"/>
      <queryTableField id="52" name="38" tableColumnId="52"/>
      <queryTableField id="53" name="39" tableColumnId="53"/>
      <queryTableField id="54" name="SEPT." tableColumnId="54"/>
      <queryTableField id="55" name="40" tableColumnId="55"/>
      <queryTableField id="56" name="41" tableColumnId="56"/>
      <queryTableField id="57" name="42" tableColumnId="57"/>
      <queryTableField id="58" name="43" tableColumnId="58"/>
      <queryTableField id="59" name="44" tableColumnId="59"/>
      <queryTableField id="60" name="OCTOBRE" tableColumnId="60"/>
      <queryTableField id="61" name="44.2" tableColumnId="61"/>
      <queryTableField id="62" name="45" tableColumnId="62"/>
      <queryTableField id="63" name="46" tableColumnId="63"/>
      <queryTableField id="64" name="47" tableColumnId="64"/>
      <queryTableField id="65" name="48" tableColumnId="65"/>
      <queryTableField id="66" name="NOVEMBRE" tableColumnId="66"/>
      <queryTableField id="67" name="48.2" tableColumnId="67"/>
      <queryTableField id="68" name="49" tableColumnId="68"/>
      <queryTableField id="69" name="50" tableColumnId="69"/>
      <queryTableField id="70" name="51" tableColumnId="70"/>
      <queryTableField id="71" name="52" tableColumnId="71"/>
      <queryTableField id="72" name="DECEMBRE" tableColumnId="72"/>
      <queryTableField id="73" name="TOTAL CHARGE COLLAB" tableColumnId="73"/>
    </queryTableFields>
  </queryTableRefresh>
  <extLst>
    <ext xmlns:x15="http://schemas.microsoft.com/office/spreadsheetml/2010/11/main" uri="{883FBD77-0823-4a55-B5E3-86C4891E6966}">
      <x15:queryTable sourceDataName="WorksheetConnection_Sephora_RTLE.xlsx!T_PC_Sephora_RTLE1"/>
    </ext>
  </extLst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PC_Sephora_RTLE" displayName="T_PC_Sephora_RTLE" ref="B10:BV22" tableType="queryTable" totalsRowCount="1">
  <autoFilter ref="B10:BV21"/>
  <tableColumns count="73">
    <tableColumn id="1" uniqueName="1" name="Id Collaborateur" totalsRowLabel="Total" queryTableFieldId="1"/>
    <tableColumn id="2" uniqueName="2" name="1" totalsRowFunction="sum" queryTableFieldId="2" dataDxfId="141" totalsRowDxfId="140"/>
    <tableColumn id="3" uniqueName="3" name="2" totalsRowFunction="sum" queryTableFieldId="3" dataDxfId="139" totalsRowDxfId="138"/>
    <tableColumn id="4" uniqueName="4" name="3" totalsRowFunction="sum" queryTableFieldId="4" dataDxfId="137" totalsRowDxfId="136"/>
    <tableColumn id="5" uniqueName="5" name="4" totalsRowFunction="sum" queryTableFieldId="5" dataDxfId="135" totalsRowDxfId="134"/>
    <tableColumn id="6" uniqueName="6" name="5" totalsRowFunction="sum" queryTableFieldId="6" dataDxfId="133" totalsRowDxfId="132"/>
    <tableColumn id="7" uniqueName="7" name="JANVIER" totalsRowFunction="sum" queryTableFieldId="7" dataDxfId="131" totalsRowDxfId="130"/>
    <tableColumn id="8" uniqueName="8" name="5.2" totalsRowFunction="sum" queryTableFieldId="8" dataDxfId="129" totalsRowDxfId="128"/>
    <tableColumn id="9" uniqueName="9" name="6" totalsRowFunction="sum" queryTableFieldId="9" dataDxfId="127" totalsRowDxfId="126"/>
    <tableColumn id="10" uniqueName="10" name="7" totalsRowFunction="sum" queryTableFieldId="10" dataDxfId="125" totalsRowDxfId="124"/>
    <tableColumn id="11" uniqueName="11" name="8" totalsRowFunction="sum" queryTableFieldId="11" dataDxfId="123" totalsRowDxfId="122"/>
    <tableColumn id="12" uniqueName="12" name="9" totalsRowFunction="sum" queryTableFieldId="12" dataDxfId="121" totalsRowDxfId="120"/>
    <tableColumn id="13" uniqueName="13" name="FEVRIER" totalsRowFunction="sum" queryTableFieldId="13" dataDxfId="119" totalsRowDxfId="118"/>
    <tableColumn id="14" uniqueName="14" name="9.2" totalsRowFunction="sum" queryTableFieldId="14" dataDxfId="117" totalsRowDxfId="116"/>
    <tableColumn id="15" uniqueName="15" name="10" totalsRowFunction="sum" queryTableFieldId="15" dataDxfId="115" totalsRowDxfId="114"/>
    <tableColumn id="16" uniqueName="16" name="11" totalsRowFunction="sum" queryTableFieldId="16" dataDxfId="113" totalsRowDxfId="112"/>
    <tableColumn id="17" uniqueName="17" name="12" totalsRowFunction="sum" queryTableFieldId="17" dataDxfId="111" totalsRowDxfId="110"/>
    <tableColumn id="18" uniqueName="18" name="13" totalsRowFunction="sum" queryTableFieldId="18" dataDxfId="109" totalsRowDxfId="108"/>
    <tableColumn id="19" uniqueName="19" name="MARS" totalsRowFunction="sum" queryTableFieldId="19" dataDxfId="107" totalsRowDxfId="106"/>
    <tableColumn id="20" uniqueName="20" name="14" totalsRowFunction="sum" queryTableFieldId="20" dataDxfId="105" totalsRowDxfId="104"/>
    <tableColumn id="21" uniqueName="21" name="15" totalsRowFunction="sum" queryTableFieldId="21" dataDxfId="103" totalsRowDxfId="102"/>
    <tableColumn id="22" uniqueName="22" name="16" totalsRowFunction="sum" queryTableFieldId="22" dataDxfId="101" totalsRowDxfId="100"/>
    <tableColumn id="23" uniqueName="23" name="17" totalsRowFunction="sum" queryTableFieldId="23" dataDxfId="99" totalsRowDxfId="98"/>
    <tableColumn id="24" uniqueName="24" name="AVRIL" totalsRowFunction="sum" queryTableFieldId="24" dataDxfId="97" totalsRowDxfId="96"/>
    <tableColumn id="25" uniqueName="25" name="18" totalsRowFunction="sum" queryTableFieldId="25" dataDxfId="95" totalsRowDxfId="94"/>
    <tableColumn id="26" uniqueName="26" name="19" totalsRowFunction="sum" queryTableFieldId="26" dataDxfId="93" totalsRowDxfId="92"/>
    <tableColumn id="27" uniqueName="27" name="20" totalsRowFunction="sum" queryTableFieldId="27" dataDxfId="91" totalsRowDxfId="90"/>
    <tableColumn id="28" uniqueName="28" name="21" totalsRowFunction="sum" queryTableFieldId="28" dataDxfId="89" totalsRowDxfId="88"/>
    <tableColumn id="29" uniqueName="29" name="22" totalsRowFunction="sum" queryTableFieldId="29" dataDxfId="87" totalsRowDxfId="86"/>
    <tableColumn id="30" uniqueName="30" name="MAI" totalsRowFunction="sum" queryTableFieldId="30" dataDxfId="85" totalsRowDxfId="84"/>
    <tableColumn id="31" uniqueName="31" name="22.2" totalsRowFunction="sum" queryTableFieldId="31" dataDxfId="83" totalsRowDxfId="82"/>
    <tableColumn id="32" uniqueName="32" name="23" totalsRowFunction="sum" queryTableFieldId="32" dataDxfId="81" totalsRowDxfId="80"/>
    <tableColumn id="33" uniqueName="33" name="24" totalsRowFunction="sum" queryTableFieldId="33" dataDxfId="79" totalsRowDxfId="78"/>
    <tableColumn id="34" uniqueName="34" name="25" totalsRowFunction="sum" queryTableFieldId="34" dataDxfId="77" totalsRowDxfId="76"/>
    <tableColumn id="35" uniqueName="35" name="26" totalsRowFunction="sum" queryTableFieldId="35" dataDxfId="75" totalsRowDxfId="74"/>
    <tableColumn id="36" uniqueName="36" name="JUIN" totalsRowFunction="sum" queryTableFieldId="36" dataDxfId="73" totalsRowDxfId="72"/>
    <tableColumn id="37" uniqueName="37" name="27" totalsRowFunction="sum" queryTableFieldId="37" dataDxfId="71" totalsRowDxfId="70"/>
    <tableColumn id="38" uniqueName="38" name="28" totalsRowFunction="sum" queryTableFieldId="38" dataDxfId="69" totalsRowDxfId="68"/>
    <tableColumn id="39" uniqueName="39" name="29" totalsRowFunction="sum" queryTableFieldId="39" dataDxfId="67" totalsRowDxfId="66"/>
    <tableColumn id="40" uniqueName="40" name="30" totalsRowFunction="sum" queryTableFieldId="40" dataDxfId="65" totalsRowDxfId="64"/>
    <tableColumn id="41" uniqueName="41" name="31" totalsRowFunction="sum" queryTableFieldId="41" dataDxfId="63" totalsRowDxfId="62"/>
    <tableColumn id="42" uniqueName="42" name="JUILLET" totalsRowFunction="sum" queryTableFieldId="42" dataDxfId="61" totalsRowDxfId="60"/>
    <tableColumn id="43" uniqueName="43" name="31.2" totalsRowFunction="sum" queryTableFieldId="43" dataDxfId="59" totalsRowDxfId="58"/>
    <tableColumn id="44" uniqueName="44" name="32" totalsRowFunction="sum" queryTableFieldId="44" dataDxfId="57" totalsRowDxfId="56"/>
    <tableColumn id="45" uniqueName="45" name="33" totalsRowFunction="sum" queryTableFieldId="45" dataDxfId="55" totalsRowDxfId="54"/>
    <tableColumn id="46" uniqueName="46" name="34" totalsRowFunction="sum" queryTableFieldId="46" dataDxfId="53" totalsRowDxfId="52"/>
    <tableColumn id="47" uniqueName="47" name="35" totalsRowFunction="sum" queryTableFieldId="47" dataDxfId="51" totalsRowDxfId="50"/>
    <tableColumn id="48" uniqueName="48" name="AOUT" totalsRowFunction="sum" queryTableFieldId="48" dataDxfId="49" totalsRowDxfId="48"/>
    <tableColumn id="49" uniqueName="49" name="35.2" totalsRowFunction="sum" queryTableFieldId="49" dataDxfId="47" totalsRowDxfId="46"/>
    <tableColumn id="50" uniqueName="50" name="36" totalsRowFunction="sum" queryTableFieldId="50" dataDxfId="45" totalsRowDxfId="44"/>
    <tableColumn id="51" uniqueName="51" name="37" totalsRowFunction="sum" queryTableFieldId="51" dataDxfId="43" totalsRowDxfId="42"/>
    <tableColumn id="52" uniqueName="52" name="38" totalsRowFunction="sum" queryTableFieldId="52" dataDxfId="41" totalsRowDxfId="40"/>
    <tableColumn id="53" uniqueName="53" name="39" totalsRowFunction="sum" queryTableFieldId="53" dataDxfId="39" totalsRowDxfId="38"/>
    <tableColumn id="54" uniqueName="54" name="SEPT." totalsRowFunction="sum" queryTableFieldId="54" dataDxfId="37" totalsRowDxfId="36"/>
    <tableColumn id="55" uniqueName="55" name="40" totalsRowFunction="sum" queryTableFieldId="55" dataDxfId="35" totalsRowDxfId="34"/>
    <tableColumn id="56" uniqueName="56" name="41" totalsRowFunction="sum" queryTableFieldId="56" dataDxfId="33" totalsRowDxfId="32"/>
    <tableColumn id="57" uniqueName="57" name="42" totalsRowFunction="sum" queryTableFieldId="57" dataDxfId="31" totalsRowDxfId="30"/>
    <tableColumn id="58" uniqueName="58" name="43" totalsRowFunction="sum" queryTableFieldId="58" dataDxfId="29" totalsRowDxfId="28"/>
    <tableColumn id="59" uniqueName="59" name="44" totalsRowFunction="sum" queryTableFieldId="59" dataDxfId="27" totalsRowDxfId="26"/>
    <tableColumn id="60" uniqueName="60" name="OCTOBRE" totalsRowFunction="sum" queryTableFieldId="60" dataDxfId="25" totalsRowDxfId="24"/>
    <tableColumn id="61" uniqueName="61" name="44.2" totalsRowFunction="sum" queryTableFieldId="61" dataDxfId="23" totalsRowDxfId="22"/>
    <tableColumn id="62" uniqueName="62" name="45" totalsRowFunction="sum" queryTableFieldId="62" dataDxfId="21" totalsRowDxfId="20"/>
    <tableColumn id="63" uniqueName="63" name="46" totalsRowFunction="sum" queryTableFieldId="63" dataDxfId="19" totalsRowDxfId="18"/>
    <tableColumn id="64" uniqueName="64" name="47" totalsRowFunction="sum" queryTableFieldId="64" dataDxfId="17" totalsRowDxfId="16"/>
    <tableColumn id="65" uniqueName="65" name="48" totalsRowFunction="sum" queryTableFieldId="65" dataDxfId="15" totalsRowDxfId="14"/>
    <tableColumn id="66" uniqueName="66" name="NOVEMBRE" totalsRowFunction="sum" queryTableFieldId="66" dataDxfId="13" totalsRowDxfId="12"/>
    <tableColumn id="67" uniqueName="67" name="48.2" totalsRowFunction="sum" queryTableFieldId="67" dataDxfId="11" totalsRowDxfId="10"/>
    <tableColumn id="68" uniqueName="68" name="49" totalsRowFunction="sum" queryTableFieldId="68" dataDxfId="9" totalsRowDxfId="8"/>
    <tableColumn id="69" uniqueName="69" name="50" totalsRowFunction="sum" queryTableFieldId="69" dataDxfId="7" totalsRowDxfId="6"/>
    <tableColumn id="70" uniqueName="70" name="51" totalsRowFunction="sum" queryTableFieldId="70" dataDxfId="5" totalsRowDxfId="4"/>
    <tableColumn id="71" uniqueName="71" name="52" totalsRowFunction="sum" queryTableFieldId="71" dataDxfId="3" totalsRowDxfId="2"/>
    <tableColumn id="72" uniqueName="72" name="DECEMBRE" totalsRowFunction="sum" queryTableFieldId="72" dataDxfId="1" totalsRowDxfId="0"/>
    <tableColumn id="73" uniqueName="73" name="TOTAL CHARGE COLLAB" totalsRowFunction="sum" queryTableFieldId="7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22"/>
  <sheetViews>
    <sheetView tabSelected="1" topLeftCell="A14" zoomScale="70" zoomScaleNormal="70" workbookViewId="0">
      <selection activeCell="BP1" sqref="BP1:BT1048576"/>
    </sheetView>
  </sheetViews>
  <sheetFormatPr baseColWidth="10" defaultRowHeight="14.4" outlineLevelCol="1" x14ac:dyDescent="0.3"/>
  <cols>
    <col min="2" max="2" width="23.5546875" bestFit="1" customWidth="1"/>
    <col min="3" max="7" width="11.5546875" customWidth="1" outlineLevel="1"/>
    <col min="9" max="13" width="11.5546875" customWidth="1" outlineLevel="1"/>
    <col min="15" max="19" width="11.5546875" customWidth="1" outlineLevel="1"/>
    <col min="21" max="24" width="11.5546875" customWidth="1" outlineLevel="1"/>
    <col min="26" max="30" width="11.5546875" customWidth="1" outlineLevel="1"/>
    <col min="32" max="36" width="11.5546875" customWidth="1" outlineLevel="1"/>
    <col min="38" max="42" width="11.5546875" customWidth="1" outlineLevel="1"/>
    <col min="44" max="48" width="11.5546875" customWidth="1" outlineLevel="1"/>
    <col min="50" max="54" width="11.5546875" customWidth="1" outlineLevel="1"/>
    <col min="56" max="60" width="11.5546875" customWidth="1" outlineLevel="1"/>
    <col min="62" max="66" width="11.5546875" customWidth="1" outlineLevel="1"/>
    <col min="68" max="72" width="11.5546875" customWidth="1" outlineLevel="1"/>
  </cols>
  <sheetData>
    <row r="1" spans="1:74" x14ac:dyDescent="0.3">
      <c r="A1" s="26" t="s">
        <v>0</v>
      </c>
      <c r="B1" s="1" t="s">
        <v>1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3" t="s">
        <v>2</v>
      </c>
      <c r="I1" s="2">
        <v>5</v>
      </c>
      <c r="J1" s="2">
        <v>6</v>
      </c>
      <c r="K1" s="2">
        <v>7</v>
      </c>
      <c r="L1" s="2">
        <v>8</v>
      </c>
      <c r="M1" s="2">
        <v>9</v>
      </c>
      <c r="N1" s="3" t="s">
        <v>3</v>
      </c>
      <c r="O1" s="2">
        <v>9</v>
      </c>
      <c r="P1" s="2">
        <v>10</v>
      </c>
      <c r="Q1" s="2">
        <v>11</v>
      </c>
      <c r="R1" s="2">
        <v>12</v>
      </c>
      <c r="S1" s="2">
        <v>13</v>
      </c>
      <c r="T1" s="3" t="s">
        <v>4</v>
      </c>
      <c r="U1" s="2">
        <v>14</v>
      </c>
      <c r="V1" s="2">
        <v>15</v>
      </c>
      <c r="W1" s="2">
        <v>16</v>
      </c>
      <c r="X1" s="2">
        <v>17</v>
      </c>
      <c r="Y1" s="3" t="s">
        <v>5</v>
      </c>
      <c r="Z1" s="2">
        <v>18</v>
      </c>
      <c r="AA1" s="4">
        <v>19</v>
      </c>
      <c r="AB1" s="4">
        <v>20</v>
      </c>
      <c r="AC1" s="2">
        <v>21</v>
      </c>
      <c r="AD1" s="2">
        <v>22</v>
      </c>
      <c r="AE1" s="3" t="s">
        <v>6</v>
      </c>
      <c r="AF1" s="5">
        <v>22</v>
      </c>
      <c r="AG1" s="5">
        <v>23</v>
      </c>
      <c r="AH1" s="5">
        <v>24</v>
      </c>
      <c r="AI1" s="5">
        <v>25</v>
      </c>
      <c r="AJ1" s="5">
        <v>26</v>
      </c>
      <c r="AK1" s="3" t="s">
        <v>7</v>
      </c>
      <c r="AL1" s="2">
        <v>27</v>
      </c>
      <c r="AM1" s="2">
        <v>28</v>
      </c>
      <c r="AN1" s="2">
        <v>29</v>
      </c>
      <c r="AO1" s="2">
        <v>30</v>
      </c>
      <c r="AP1" s="2">
        <v>31</v>
      </c>
      <c r="AQ1" s="3" t="s">
        <v>8</v>
      </c>
      <c r="AR1" s="2">
        <v>31</v>
      </c>
      <c r="AS1" s="2">
        <v>32</v>
      </c>
      <c r="AT1" s="2">
        <v>33</v>
      </c>
      <c r="AU1" s="2">
        <v>34</v>
      </c>
      <c r="AV1" s="2">
        <v>35</v>
      </c>
      <c r="AW1" s="3" t="s">
        <v>9</v>
      </c>
      <c r="AX1" s="2">
        <v>35</v>
      </c>
      <c r="AY1" s="2">
        <v>36</v>
      </c>
      <c r="AZ1" s="2">
        <v>37</v>
      </c>
      <c r="BA1" s="2">
        <v>38</v>
      </c>
      <c r="BB1" s="2">
        <v>39</v>
      </c>
      <c r="BC1" s="6" t="s">
        <v>10</v>
      </c>
      <c r="BD1" s="2">
        <v>40</v>
      </c>
      <c r="BE1" s="2">
        <v>41</v>
      </c>
      <c r="BF1" s="2">
        <v>42</v>
      </c>
      <c r="BG1" s="2">
        <v>43</v>
      </c>
      <c r="BH1" s="2">
        <v>44</v>
      </c>
      <c r="BI1" s="6" t="s">
        <v>11</v>
      </c>
      <c r="BJ1" s="2">
        <v>44</v>
      </c>
      <c r="BK1" s="2">
        <v>45</v>
      </c>
      <c r="BL1" s="2">
        <v>46</v>
      </c>
      <c r="BM1" s="2">
        <v>47</v>
      </c>
      <c r="BN1" s="2">
        <v>48</v>
      </c>
      <c r="BO1" s="6" t="s">
        <v>12</v>
      </c>
      <c r="BP1" s="2">
        <v>48</v>
      </c>
      <c r="BQ1" s="2">
        <v>49</v>
      </c>
      <c r="BR1" s="2">
        <v>50</v>
      </c>
      <c r="BS1" s="2">
        <v>51</v>
      </c>
      <c r="BT1" s="2">
        <v>52</v>
      </c>
      <c r="BU1" s="6" t="s">
        <v>13</v>
      </c>
      <c r="BV1" s="7"/>
    </row>
    <row r="2" spans="1:74" x14ac:dyDescent="0.3">
      <c r="A2" s="27"/>
      <c r="B2" s="8"/>
      <c r="C2" s="9" t="s">
        <v>14</v>
      </c>
      <c r="D2" s="9" t="s">
        <v>15</v>
      </c>
      <c r="E2" s="9" t="s">
        <v>16</v>
      </c>
      <c r="F2" s="9" t="s">
        <v>17</v>
      </c>
      <c r="G2" s="9" t="s">
        <v>18</v>
      </c>
      <c r="H2" s="10"/>
      <c r="I2" s="9" t="s">
        <v>19</v>
      </c>
      <c r="J2" s="9" t="s">
        <v>20</v>
      </c>
      <c r="K2" s="9" t="s">
        <v>21</v>
      </c>
      <c r="L2" s="9" t="s">
        <v>22</v>
      </c>
      <c r="M2" s="9" t="s">
        <v>23</v>
      </c>
      <c r="N2" s="10"/>
      <c r="O2" s="9" t="s">
        <v>19</v>
      </c>
      <c r="P2" s="9" t="s">
        <v>24</v>
      </c>
      <c r="Q2" s="9" t="s">
        <v>21</v>
      </c>
      <c r="R2" s="9" t="s">
        <v>22</v>
      </c>
      <c r="S2" s="9" t="s">
        <v>25</v>
      </c>
      <c r="T2" s="10"/>
      <c r="U2" s="9" t="s">
        <v>26</v>
      </c>
      <c r="V2" s="9" t="s">
        <v>27</v>
      </c>
      <c r="W2" s="9" t="s">
        <v>28</v>
      </c>
      <c r="X2" s="9" t="s">
        <v>29</v>
      </c>
      <c r="Y2" s="10"/>
      <c r="Z2" s="9" t="s">
        <v>30</v>
      </c>
      <c r="AA2" s="9" t="s">
        <v>31</v>
      </c>
      <c r="AB2" s="9" t="s">
        <v>32</v>
      </c>
      <c r="AC2" s="9" t="s">
        <v>33</v>
      </c>
      <c r="AD2" s="9" t="s">
        <v>34</v>
      </c>
      <c r="AE2" s="10"/>
      <c r="AF2" s="9" t="s">
        <v>35</v>
      </c>
      <c r="AG2" s="9" t="s">
        <v>36</v>
      </c>
      <c r="AH2" s="9" t="s">
        <v>37</v>
      </c>
      <c r="AI2" s="9" t="s">
        <v>38</v>
      </c>
      <c r="AJ2" s="9" t="s">
        <v>39</v>
      </c>
      <c r="AK2" s="11"/>
      <c r="AL2" s="9" t="s">
        <v>26</v>
      </c>
      <c r="AM2" s="9" t="s">
        <v>27</v>
      </c>
      <c r="AN2" s="9" t="s">
        <v>28</v>
      </c>
      <c r="AO2" s="9" t="s">
        <v>29</v>
      </c>
      <c r="AP2" s="9" t="s">
        <v>40</v>
      </c>
      <c r="AQ2" s="11"/>
      <c r="AR2" s="9" t="s">
        <v>41</v>
      </c>
      <c r="AS2" s="9" t="s">
        <v>42</v>
      </c>
      <c r="AT2" s="9" t="s">
        <v>43</v>
      </c>
      <c r="AU2" s="9" t="s">
        <v>44</v>
      </c>
      <c r="AV2" s="9" t="s">
        <v>45</v>
      </c>
      <c r="AW2" s="11"/>
      <c r="AX2" s="9" t="s">
        <v>46</v>
      </c>
      <c r="AY2" s="9" t="s">
        <v>47</v>
      </c>
      <c r="AZ2" s="9" t="s">
        <v>48</v>
      </c>
      <c r="BA2" s="9" t="s">
        <v>49</v>
      </c>
      <c r="BB2" s="9" t="s">
        <v>50</v>
      </c>
      <c r="BC2" s="11"/>
      <c r="BD2" s="9" t="s">
        <v>14</v>
      </c>
      <c r="BE2" s="9" t="s">
        <v>15</v>
      </c>
      <c r="BF2" s="9" t="s">
        <v>16</v>
      </c>
      <c r="BG2" s="9" t="s">
        <v>17</v>
      </c>
      <c r="BH2" s="9" t="s">
        <v>18</v>
      </c>
      <c r="BI2" s="11"/>
      <c r="BJ2" s="9" t="s">
        <v>19</v>
      </c>
      <c r="BK2" s="9" t="s">
        <v>20</v>
      </c>
      <c r="BL2" s="9" t="s">
        <v>21</v>
      </c>
      <c r="BM2" s="9" t="s">
        <v>51</v>
      </c>
      <c r="BN2" s="9" t="s">
        <v>52</v>
      </c>
      <c r="BO2" s="11"/>
      <c r="BP2" s="9">
        <v>1</v>
      </c>
      <c r="BQ2" s="9" t="s">
        <v>53</v>
      </c>
      <c r="BR2" s="9" t="s">
        <v>48</v>
      </c>
      <c r="BS2" s="9" t="s">
        <v>49</v>
      </c>
      <c r="BT2" s="9" t="s">
        <v>50</v>
      </c>
      <c r="BU2" s="11"/>
      <c r="BV2" s="12"/>
    </row>
    <row r="3" spans="1:74" x14ac:dyDescent="0.3">
      <c r="A3" s="27"/>
      <c r="B3" s="1" t="s">
        <v>54</v>
      </c>
      <c r="C3" s="9">
        <v>5</v>
      </c>
      <c r="D3" s="9">
        <v>5</v>
      </c>
      <c r="E3" s="9">
        <v>5</v>
      </c>
      <c r="F3" s="9">
        <v>5</v>
      </c>
      <c r="G3" s="9">
        <v>2</v>
      </c>
      <c r="H3" s="13">
        <v>22</v>
      </c>
      <c r="I3" s="9">
        <v>3</v>
      </c>
      <c r="J3" s="9">
        <v>5</v>
      </c>
      <c r="K3" s="9">
        <v>5</v>
      </c>
      <c r="L3" s="9">
        <v>5</v>
      </c>
      <c r="M3" s="9">
        <v>2</v>
      </c>
      <c r="N3" s="13">
        <v>20</v>
      </c>
      <c r="O3" s="9">
        <v>3</v>
      </c>
      <c r="P3" s="9">
        <v>5</v>
      </c>
      <c r="Q3" s="9">
        <v>5</v>
      </c>
      <c r="R3" s="9">
        <v>5</v>
      </c>
      <c r="S3" s="9">
        <v>5</v>
      </c>
      <c r="T3" s="13">
        <v>23</v>
      </c>
      <c r="U3" s="9">
        <v>5</v>
      </c>
      <c r="V3" s="9">
        <v>5</v>
      </c>
      <c r="W3" s="9">
        <v>4</v>
      </c>
      <c r="X3" s="9">
        <v>5</v>
      </c>
      <c r="Y3" s="13">
        <v>19</v>
      </c>
      <c r="Z3" s="9">
        <v>4</v>
      </c>
      <c r="AA3" s="9">
        <v>4</v>
      </c>
      <c r="AB3" s="9">
        <v>5</v>
      </c>
      <c r="AC3" s="9">
        <v>3</v>
      </c>
      <c r="AD3" s="9">
        <v>3</v>
      </c>
      <c r="AE3" s="13">
        <f>SUM(Z3:AD3)</f>
        <v>19</v>
      </c>
      <c r="AF3" s="14">
        <v>2</v>
      </c>
      <c r="AG3" s="14">
        <v>4</v>
      </c>
      <c r="AH3" s="14">
        <v>5</v>
      </c>
      <c r="AI3" s="14">
        <v>5</v>
      </c>
      <c r="AJ3" s="14">
        <v>5</v>
      </c>
      <c r="AK3" s="15">
        <f>SUM(AF3:AJ3)</f>
        <v>21</v>
      </c>
      <c r="AL3" s="14">
        <v>5</v>
      </c>
      <c r="AM3" s="14">
        <v>4</v>
      </c>
      <c r="AN3" s="14">
        <v>5</v>
      </c>
      <c r="AO3" s="14">
        <v>5</v>
      </c>
      <c r="AP3" s="14">
        <v>1</v>
      </c>
      <c r="AQ3" s="16">
        <f>SUM(AL3:AP3)</f>
        <v>20</v>
      </c>
      <c r="AR3" s="14">
        <v>4</v>
      </c>
      <c r="AS3" s="14">
        <v>5</v>
      </c>
      <c r="AT3" s="14">
        <v>4</v>
      </c>
      <c r="AU3" s="14">
        <v>5</v>
      </c>
      <c r="AV3" s="14">
        <v>4</v>
      </c>
      <c r="AW3" s="16">
        <f>SUM(AR3:AV3)</f>
        <v>22</v>
      </c>
      <c r="AX3" s="14">
        <v>1</v>
      </c>
      <c r="AY3" s="14">
        <v>5</v>
      </c>
      <c r="AZ3" s="14">
        <v>5</v>
      </c>
      <c r="BA3" s="14">
        <v>5</v>
      </c>
      <c r="BB3" s="14">
        <v>5</v>
      </c>
      <c r="BC3" s="16">
        <f>SUM(AX3:BB3)</f>
        <v>21</v>
      </c>
      <c r="BD3" s="14">
        <v>5</v>
      </c>
      <c r="BE3" s="14">
        <v>5</v>
      </c>
      <c r="BF3" s="14">
        <v>5</v>
      </c>
      <c r="BG3" s="14">
        <v>5</v>
      </c>
      <c r="BH3" s="14">
        <v>2</v>
      </c>
      <c r="BI3" s="16">
        <f>SUM(BD3:BH3)</f>
        <v>22</v>
      </c>
      <c r="BJ3" s="14">
        <v>2</v>
      </c>
      <c r="BK3" s="14">
        <v>5</v>
      </c>
      <c r="BL3" s="14">
        <v>5</v>
      </c>
      <c r="BM3" s="14">
        <v>5</v>
      </c>
      <c r="BN3" s="14">
        <v>4</v>
      </c>
      <c r="BO3" s="16">
        <f>SUM(BJ3:BN3)</f>
        <v>21</v>
      </c>
      <c r="BP3" s="14">
        <v>1</v>
      </c>
      <c r="BQ3" s="14">
        <v>5</v>
      </c>
      <c r="BR3" s="14">
        <v>5</v>
      </c>
      <c r="BS3" s="14">
        <v>5</v>
      </c>
      <c r="BT3" s="14">
        <v>4</v>
      </c>
      <c r="BU3" s="16">
        <f>SUM(BP3:BT3)</f>
        <v>20</v>
      </c>
      <c r="BV3" s="17"/>
    </row>
    <row r="4" spans="1:74" ht="15" thickBot="1" x14ac:dyDescent="0.35">
      <c r="B4" s="1" t="s">
        <v>55</v>
      </c>
      <c r="C4" s="18">
        <f>C3*COUNTA(T_PC_Sephora_RTLE[Id Collaborateur])</f>
        <v>55</v>
      </c>
      <c r="D4" s="18">
        <f>D3*COUNTA(T_PC_Sephora_RTLE[Id Collaborateur])</f>
        <v>55</v>
      </c>
      <c r="E4" s="18">
        <f>E3*COUNTA(T_PC_Sephora_RTLE[Id Collaborateur])</f>
        <v>55</v>
      </c>
      <c r="F4" s="18">
        <f>F3*COUNTA(T_PC_Sephora_RTLE[Id Collaborateur])</f>
        <v>55</v>
      </c>
      <c r="G4" s="18">
        <f>G3*COUNTA(T_PC_Sephora_RTLE[Id Collaborateur])</f>
        <v>22</v>
      </c>
      <c r="H4" s="18">
        <f>H3*COUNTA(T_PC_Sephora_RTLE[Id Collaborateur])</f>
        <v>242</v>
      </c>
      <c r="I4" s="18">
        <f>I3*COUNTA(T_PC_Sephora_RTLE[Id Collaborateur])</f>
        <v>33</v>
      </c>
      <c r="J4" s="18">
        <f>J3*COUNTA(T_PC_Sephora_RTLE[Id Collaborateur])</f>
        <v>55</v>
      </c>
      <c r="K4" s="18">
        <f>K3*COUNTA(T_PC_Sephora_RTLE[Id Collaborateur])</f>
        <v>55</v>
      </c>
      <c r="L4" s="18">
        <f>L3*COUNTA(T_PC_Sephora_RTLE[Id Collaborateur])</f>
        <v>55</v>
      </c>
      <c r="M4" s="18">
        <f>M3*COUNTA(T_PC_Sephora_RTLE[Id Collaborateur])</f>
        <v>22</v>
      </c>
      <c r="N4" s="18">
        <f>N3*COUNTA(T_PC_Sephora_RTLE[Id Collaborateur])</f>
        <v>220</v>
      </c>
      <c r="O4" s="18">
        <f>O3*COUNTA(T_PC_Sephora_RTLE[Id Collaborateur])</f>
        <v>33</v>
      </c>
      <c r="P4" s="18">
        <f>P3*COUNTA(T_PC_Sephora_RTLE[Id Collaborateur])</f>
        <v>55</v>
      </c>
      <c r="Q4" s="18">
        <f>Q3*COUNTA(T_PC_Sephora_RTLE[Id Collaborateur])</f>
        <v>55</v>
      </c>
      <c r="R4" s="18">
        <f>R3*COUNTA(T_PC_Sephora_RTLE[Id Collaborateur])</f>
        <v>55</v>
      </c>
      <c r="S4" s="18">
        <f>S3*COUNTA(T_PC_Sephora_RTLE[Id Collaborateur])</f>
        <v>55</v>
      </c>
      <c r="T4" s="18">
        <f>T3*COUNTA(T_PC_Sephora_RTLE[Id Collaborateur])</f>
        <v>253</v>
      </c>
      <c r="U4" s="18">
        <f>U3*COUNTA(T_PC_Sephora_RTLE[Id Collaborateur])</f>
        <v>55</v>
      </c>
      <c r="V4" s="18">
        <f>V3*COUNTA(T_PC_Sephora_RTLE[Id Collaborateur])</f>
        <v>55</v>
      </c>
      <c r="W4" s="18">
        <f>W3*COUNTA(T_PC_Sephora_RTLE[Id Collaborateur])</f>
        <v>44</v>
      </c>
      <c r="X4" s="18">
        <f>X3*COUNTA(T_PC_Sephora_RTLE[Id Collaborateur])</f>
        <v>55</v>
      </c>
      <c r="Y4" s="18">
        <f>Y3*COUNTA(T_PC_Sephora_RTLE[Id Collaborateur])</f>
        <v>209</v>
      </c>
      <c r="Z4" s="18">
        <f>Z3*COUNTA(T_PC_Sephora_RTLE[Id Collaborateur])</f>
        <v>44</v>
      </c>
      <c r="AA4" s="18">
        <f>AA3*COUNTA(T_PC_Sephora_RTLE[Id Collaborateur])</f>
        <v>44</v>
      </c>
      <c r="AB4" s="18">
        <f>AB3*COUNTA(T_PC_Sephora_RTLE[Id Collaborateur])</f>
        <v>55</v>
      </c>
      <c r="AC4" s="18">
        <f>AC3*COUNTA(T_PC_Sephora_RTLE[Id Collaborateur])</f>
        <v>33</v>
      </c>
      <c r="AD4" s="18">
        <f>AD3*COUNTA(T_PC_Sephora_RTLE[Id Collaborateur])</f>
        <v>33</v>
      </c>
      <c r="AE4" s="18">
        <f>AE3*COUNTA(T_PC_Sephora_RTLE[Id Collaborateur])</f>
        <v>209</v>
      </c>
      <c r="AF4" s="18">
        <f>AF3*COUNTA(T_PC_Sephora_RTLE[Id Collaborateur])</f>
        <v>22</v>
      </c>
      <c r="AG4" s="18">
        <f>AG3*COUNTA(T_PC_Sephora_RTLE[Id Collaborateur])</f>
        <v>44</v>
      </c>
      <c r="AH4" s="18">
        <f>AH3*COUNTA(T_PC_Sephora_RTLE[Id Collaborateur])</f>
        <v>55</v>
      </c>
      <c r="AI4" s="18">
        <f>AI3*COUNTA(T_PC_Sephora_RTLE[Id Collaborateur])</f>
        <v>55</v>
      </c>
      <c r="AJ4" s="18">
        <f>AJ3*COUNTA(T_PC_Sephora_RTLE[Id Collaborateur])</f>
        <v>55</v>
      </c>
      <c r="AK4" s="18">
        <f>AK3*COUNTA(T_PC_Sephora_RTLE[Id Collaborateur])</f>
        <v>231</v>
      </c>
      <c r="AL4" s="18">
        <f>AL3*COUNTA(T_PC_Sephora_RTLE[Id Collaborateur])</f>
        <v>55</v>
      </c>
      <c r="AM4" s="18">
        <f>AM3*COUNTA(T_PC_Sephora_RTLE[Id Collaborateur])</f>
        <v>44</v>
      </c>
      <c r="AN4" s="18">
        <f>AN3*COUNTA(T_PC_Sephora_RTLE[Id Collaborateur])</f>
        <v>55</v>
      </c>
      <c r="AO4" s="18">
        <f>AO3*COUNTA(T_PC_Sephora_RTLE[Id Collaborateur])</f>
        <v>55</v>
      </c>
      <c r="AP4" s="18">
        <f>AP3*COUNTA(T_PC_Sephora_RTLE[Id Collaborateur])</f>
        <v>11</v>
      </c>
      <c r="AQ4" s="18">
        <f>AQ3*COUNTA(T_PC_Sephora_RTLE[Id Collaborateur])</f>
        <v>220</v>
      </c>
      <c r="AR4" s="18">
        <f>AR3*COUNTA(T_PC_Sephora_RTLE[Id Collaborateur])</f>
        <v>44</v>
      </c>
      <c r="AS4" s="18">
        <f>AS3*COUNTA(T_PC_Sephora_RTLE[Id Collaborateur])</f>
        <v>55</v>
      </c>
      <c r="AT4" s="18">
        <f>AT3*COUNTA(T_PC_Sephora_RTLE[Id Collaborateur])</f>
        <v>44</v>
      </c>
      <c r="AU4" s="18">
        <f>AU3*COUNTA(T_PC_Sephora_RTLE[Id Collaborateur])</f>
        <v>55</v>
      </c>
      <c r="AV4" s="18">
        <f>AV3*COUNTA(T_PC_Sephora_RTLE[Id Collaborateur])</f>
        <v>44</v>
      </c>
      <c r="AW4" s="18">
        <f>AW3*COUNTA(T_PC_Sephora_RTLE[Id Collaborateur])</f>
        <v>242</v>
      </c>
      <c r="AX4" s="18">
        <f>AX3*COUNTA(T_PC_Sephora_RTLE[Id Collaborateur])</f>
        <v>11</v>
      </c>
      <c r="AY4" s="18">
        <f>AY3*COUNTA(T_PC_Sephora_RTLE[Id Collaborateur])</f>
        <v>55</v>
      </c>
      <c r="AZ4" s="18">
        <f>AZ3*COUNTA(T_PC_Sephora_RTLE[Id Collaborateur])</f>
        <v>55</v>
      </c>
      <c r="BA4" s="18">
        <f>BA3*COUNTA(T_PC_Sephora_RTLE[Id Collaborateur])</f>
        <v>55</v>
      </c>
      <c r="BB4" s="18">
        <f>BB3*COUNTA(T_PC_Sephora_RTLE[Id Collaborateur])</f>
        <v>55</v>
      </c>
      <c r="BC4" s="18">
        <f>BC3*COUNTA(T_PC_Sephora_RTLE[Id Collaborateur])</f>
        <v>231</v>
      </c>
      <c r="BD4" s="18">
        <f>BD3*COUNTA(T_PC_Sephora_RTLE[Id Collaborateur])</f>
        <v>55</v>
      </c>
      <c r="BE4" s="18">
        <f>BE3*COUNTA(T_PC_Sephora_RTLE[Id Collaborateur])</f>
        <v>55</v>
      </c>
      <c r="BF4" s="18">
        <f>BF3*COUNTA(T_PC_Sephora_RTLE[Id Collaborateur])</f>
        <v>55</v>
      </c>
      <c r="BG4" s="18">
        <f>BG3*COUNTA(T_PC_Sephora_RTLE[Id Collaborateur])</f>
        <v>55</v>
      </c>
      <c r="BH4" s="18">
        <f>BH3*COUNTA(T_PC_Sephora_RTLE[Id Collaborateur])</f>
        <v>22</v>
      </c>
      <c r="BI4" s="18">
        <f>BI3*COUNTA(T_PC_Sephora_RTLE[Id Collaborateur])</f>
        <v>242</v>
      </c>
      <c r="BJ4" s="18">
        <f>BJ3*COUNTA(T_PC_Sephora_RTLE[Id Collaborateur])</f>
        <v>22</v>
      </c>
      <c r="BK4" s="18">
        <f>BK3*COUNTA(T_PC_Sephora_RTLE[Id Collaborateur])</f>
        <v>55</v>
      </c>
      <c r="BL4" s="18">
        <f>BL3*COUNTA(T_PC_Sephora_RTLE[Id Collaborateur])</f>
        <v>55</v>
      </c>
      <c r="BM4" s="18">
        <f>BM3*COUNTA(T_PC_Sephora_RTLE[Id Collaborateur])</f>
        <v>55</v>
      </c>
      <c r="BN4" s="18">
        <f>BN3*COUNTA(T_PC_Sephora_RTLE[Id Collaborateur])</f>
        <v>44</v>
      </c>
      <c r="BO4" s="18">
        <f>BO3*COUNTA(T_PC_Sephora_RTLE[Id Collaborateur])</f>
        <v>231</v>
      </c>
      <c r="BP4" s="18">
        <f>BP3*COUNTA(T_PC_Sephora_RTLE[Id Collaborateur])</f>
        <v>11</v>
      </c>
      <c r="BQ4" s="18">
        <f>BQ3*COUNTA(T_PC_Sephora_RTLE[Id Collaborateur])</f>
        <v>55</v>
      </c>
      <c r="BR4" s="18">
        <f>BR3*COUNTA(T_PC_Sephora_RTLE[Id Collaborateur])</f>
        <v>55</v>
      </c>
      <c r="BS4" s="18">
        <f>BS3*COUNTA(T_PC_Sephora_RTLE[Id Collaborateur])</f>
        <v>55</v>
      </c>
      <c r="BT4" s="18">
        <f>BT3*COUNTA(T_PC_Sephora_RTLE[Id Collaborateur])</f>
        <v>44</v>
      </c>
      <c r="BU4" s="18">
        <f>BU3*COUNTA(T_PC_Sephora_RTLE[Id Collaborateur])</f>
        <v>220</v>
      </c>
      <c r="BV4" s="18"/>
    </row>
    <row r="5" spans="1:74" ht="15" thickTop="1" x14ac:dyDescent="0.3">
      <c r="B5" s="19" t="s">
        <v>56</v>
      </c>
      <c r="C5" s="20">
        <f>SUBTOTAL(109,T_PC_Sephora_RTLE[1])</f>
        <v>0</v>
      </c>
      <c r="D5" s="20">
        <f>SUBTOTAL(109,T_PC_Sephora_RTLE[2])</f>
        <v>6</v>
      </c>
      <c r="E5" s="20">
        <f>SUBTOTAL(109,T_PC_Sephora_RTLE[3])</f>
        <v>3</v>
      </c>
      <c r="F5" s="20">
        <f>SUBTOTAL(109,T_PC_Sephora_RTLE[4])</f>
        <v>0</v>
      </c>
      <c r="G5" s="20">
        <f>SUBTOTAL(109,T_PC_Sephora_RTLE[5])</f>
        <v>0</v>
      </c>
      <c r="H5" s="20">
        <f>SUBTOTAL(109,T_PC_Sephora_RTLE[JANVIER])</f>
        <v>9</v>
      </c>
      <c r="I5" s="20">
        <f>SUBTOTAL(109,T_PC_Sephora_RTLE[5.2])</f>
        <v>0</v>
      </c>
      <c r="J5" s="20">
        <f>SUBTOTAL(109,T_PC_Sephora_RTLE[6])</f>
        <v>0</v>
      </c>
      <c r="K5" s="20">
        <f>SUBTOTAL(109,T_PC_Sephora_RTLE[7])</f>
        <v>0</v>
      </c>
      <c r="L5" s="20">
        <f>SUBTOTAL(109,T_PC_Sephora_RTLE[8])</f>
        <v>0</v>
      </c>
      <c r="M5" s="20">
        <f>SUBTOTAL(109,T_PC_Sephora_RTLE[9])</f>
        <v>0</v>
      </c>
      <c r="N5" s="20">
        <f>SUBTOTAL(109,T_PC_Sephora_RTLE[FEVRIER])</f>
        <v>0</v>
      </c>
      <c r="O5" s="20">
        <f>SUBTOTAL(109,T_PC_Sephora_RTLE[9.2])</f>
        <v>0</v>
      </c>
      <c r="P5" s="20">
        <f>SUBTOTAL(109,T_PC_Sephora_RTLE[10])</f>
        <v>0</v>
      </c>
      <c r="Q5" s="20">
        <f>SUBTOTAL(109,T_PC_Sephora_RTLE[11])</f>
        <v>0</v>
      </c>
      <c r="R5" s="20">
        <f>SUBTOTAL(109,T_PC_Sephora_RTLE[12])</f>
        <v>0</v>
      </c>
      <c r="S5" s="20">
        <f>SUBTOTAL(109,T_PC_Sephora_RTLE[13])</f>
        <v>0</v>
      </c>
      <c r="T5" s="20">
        <f>SUBTOTAL(109,T_PC_Sephora_RTLE[MARS])</f>
        <v>0</v>
      </c>
      <c r="U5" s="20">
        <f>SUBTOTAL(109,T_PC_Sephora_RTLE[14])</f>
        <v>12.5</v>
      </c>
      <c r="V5" s="20">
        <f>SUBTOTAL(109,T_PC_Sephora_RTLE[15])</f>
        <v>8.5</v>
      </c>
      <c r="W5" s="20">
        <f>SUBTOTAL(109,T_PC_Sephora_RTLE[16])</f>
        <v>0</v>
      </c>
      <c r="X5" s="20">
        <f>SUBTOTAL(109,T_PC_Sephora_RTLE[17])</f>
        <v>0</v>
      </c>
      <c r="Y5" s="20">
        <f>SUBTOTAL(109,T_PC_Sephora_RTLE[AVRIL])</f>
        <v>21</v>
      </c>
      <c r="Z5" s="20">
        <f>SUBTOTAL(109,T_PC_Sephora_RTLE[18])</f>
        <v>9</v>
      </c>
      <c r="AA5" s="20">
        <f>SUBTOTAL(109,T_PC_Sephora_RTLE[19])</f>
        <v>11.5</v>
      </c>
      <c r="AB5" s="20">
        <f>SUBTOTAL(109,T_PC_Sephora_RTLE[20])</f>
        <v>14.5</v>
      </c>
      <c r="AC5" s="20">
        <f>SUBTOTAL(109,T_PC_Sephora_RTLE[21])</f>
        <v>6</v>
      </c>
      <c r="AD5" s="20">
        <f>SUBTOTAL(109,T_PC_Sephora_RTLE[22])</f>
        <v>2.5</v>
      </c>
      <c r="AE5" s="20">
        <f>SUBTOTAL(109,T_PC_Sephora_RTLE[MAI])</f>
        <v>43.5</v>
      </c>
      <c r="AF5" s="20">
        <f>SUBTOTAL(109,T_PC_Sephora_RTLE[22.2])</f>
        <v>2.5</v>
      </c>
      <c r="AG5" s="20">
        <f>SUBTOTAL(109,T_PC_Sephora_RTLE[23])</f>
        <v>7</v>
      </c>
      <c r="AH5" s="20">
        <f>SUBTOTAL(109,T_PC_Sephora_RTLE[24])</f>
        <v>15</v>
      </c>
      <c r="AI5" s="20">
        <f>SUBTOTAL(109,T_PC_Sephora_RTLE[25])</f>
        <v>12</v>
      </c>
      <c r="AJ5" s="20">
        <f>SUBTOTAL(109,T_PC_Sephora_RTLE[26])</f>
        <v>12</v>
      </c>
      <c r="AK5" s="20">
        <f>SUBTOTAL(109,T_PC_Sephora_RTLE[JUIN])</f>
        <v>48.5</v>
      </c>
      <c r="AL5" s="20">
        <f>SUBTOTAL(109,T_PC_Sephora_RTLE[27])</f>
        <v>10.5</v>
      </c>
      <c r="AM5" s="20">
        <f>SUBTOTAL(109,T_PC_Sephora_RTLE[28])</f>
        <v>7</v>
      </c>
      <c r="AN5" s="20">
        <f>SUBTOTAL(109,T_PC_Sephora_RTLE[29])</f>
        <v>11</v>
      </c>
      <c r="AO5" s="20">
        <f>SUBTOTAL(109,T_PC_Sephora_RTLE[30])</f>
        <v>14</v>
      </c>
      <c r="AP5" s="20">
        <f>SUBTOTAL(109,T_PC_Sephora_RTLE[31])</f>
        <v>5</v>
      </c>
      <c r="AQ5" s="20">
        <f>SUBTOTAL(109,T_PC_Sephora_RTLE[JUILLET])</f>
        <v>47.5</v>
      </c>
      <c r="AR5" s="20">
        <f>SUBTOTAL(109,T_PC_Sephora_RTLE[31.2])</f>
        <v>21</v>
      </c>
      <c r="AS5" s="20">
        <f>SUBTOTAL(109,T_PC_Sephora_RTLE[32])</f>
        <v>21</v>
      </c>
      <c r="AT5" s="20">
        <f>SUBTOTAL(109,T_PC_Sephora_RTLE[33])</f>
        <v>14</v>
      </c>
      <c r="AU5" s="20">
        <f>SUBTOTAL(109,T_PC_Sephora_RTLE[34])</f>
        <v>19.5</v>
      </c>
      <c r="AV5" s="20">
        <f>SUBTOTAL(109,T_PC_Sephora_RTLE[35])</f>
        <v>22.5</v>
      </c>
      <c r="AW5" s="20">
        <f>SUBTOTAL(109,T_PC_Sephora_RTLE[AOUT])</f>
        <v>98</v>
      </c>
      <c r="AX5" s="20">
        <f>SUBTOTAL(109,T_PC_Sephora_RTLE[35.2])</f>
        <v>7.5</v>
      </c>
      <c r="AY5" s="20">
        <f>SUBTOTAL(109,T_PC_Sephora_RTLE[36])</f>
        <v>31</v>
      </c>
      <c r="AZ5" s="20">
        <f>SUBTOTAL(109,T_PC_Sephora_RTLE[37])</f>
        <v>37</v>
      </c>
      <c r="BA5" s="20">
        <f>SUBTOTAL(109,T_PC_Sephora_RTLE[38])</f>
        <v>33</v>
      </c>
      <c r="BB5" s="20">
        <f>SUBTOTAL(109,T_PC_Sephora_RTLE[39])</f>
        <v>35</v>
      </c>
      <c r="BC5" s="20">
        <f>SUBTOTAL(109,T_PC_Sephora_RTLE[SEPT.])</f>
        <v>143.5</v>
      </c>
      <c r="BD5" s="20">
        <f>SUBTOTAL(109,T_PC_Sephora_RTLE[40])</f>
        <v>30.5</v>
      </c>
      <c r="BE5" s="20">
        <f>SUBTOTAL(109,T_PC_Sephora_RTLE[41])</f>
        <v>31.5</v>
      </c>
      <c r="BF5" s="20">
        <f>SUBTOTAL(109,T_PC_Sephora_RTLE[42])</f>
        <v>19</v>
      </c>
      <c r="BG5" s="20">
        <f>SUBTOTAL(109,T_PC_Sephora_RTLE[43])</f>
        <v>19</v>
      </c>
      <c r="BH5" s="20">
        <f>SUBTOTAL(109,T_PC_Sephora_RTLE[44])</f>
        <v>8</v>
      </c>
      <c r="BI5" s="20">
        <f>SUBTOTAL(109,T_PC_Sephora_RTLE[OCTOBRE])</f>
        <v>108</v>
      </c>
      <c r="BJ5" s="20">
        <f>SUBTOTAL(109,T_PC_Sephora_RTLE[44.2])</f>
        <v>16</v>
      </c>
      <c r="BK5" s="20">
        <f>SUBTOTAL(109,T_PC_Sephora_RTLE[45])</f>
        <v>20</v>
      </c>
      <c r="BL5" s="20">
        <f>SUBTOTAL(109,T_PC_Sephora_RTLE[46])</f>
        <v>20</v>
      </c>
      <c r="BM5" s="20">
        <f>SUBTOTAL(109,T_PC_Sephora_RTLE[47])</f>
        <v>19</v>
      </c>
      <c r="BN5" s="20">
        <f>SUBTOTAL(109,T_PC_Sephora_RTLE[48])</f>
        <v>16</v>
      </c>
      <c r="BO5" s="20">
        <f>SUBTOTAL(109,T_PC_Sephora_RTLE[NOVEMBRE])</f>
        <v>91</v>
      </c>
      <c r="BP5" s="20">
        <f>SUBTOTAL(109,T_PC_Sephora_RTLE[48.2])</f>
        <v>7</v>
      </c>
      <c r="BQ5" s="20">
        <f>SUBTOTAL(109,T_PC_Sephora_RTLE[49])</f>
        <v>21</v>
      </c>
      <c r="BR5" s="20">
        <f>SUBTOTAL(109,T_PC_Sephora_RTLE[50])</f>
        <v>19</v>
      </c>
      <c r="BS5" s="20">
        <f>SUBTOTAL(109,T_PC_Sephora_RTLE[51])</f>
        <v>14</v>
      </c>
      <c r="BT5" s="20">
        <f>SUBTOTAL(109,T_PC_Sephora_RTLE[52])</f>
        <v>8.5</v>
      </c>
      <c r="BU5" s="20">
        <f>SUBTOTAL(109,T_PC_Sephora_RTLE[DECEMBRE])</f>
        <v>69.5</v>
      </c>
      <c r="BV5" s="21"/>
    </row>
    <row r="10" spans="1:74" x14ac:dyDescent="0.3">
      <c r="B10" t="s">
        <v>57</v>
      </c>
      <c r="C10" t="s">
        <v>58</v>
      </c>
      <c r="D10" t="s">
        <v>59</v>
      </c>
      <c r="E10" t="s">
        <v>60</v>
      </c>
      <c r="F10" t="s">
        <v>61</v>
      </c>
      <c r="G10" t="s">
        <v>62</v>
      </c>
      <c r="H10" t="s">
        <v>2</v>
      </c>
      <c r="I10" t="s">
        <v>63</v>
      </c>
      <c r="J10" t="s">
        <v>64</v>
      </c>
      <c r="K10" t="s">
        <v>65</v>
      </c>
      <c r="L10" t="s">
        <v>66</v>
      </c>
      <c r="M10" t="s">
        <v>67</v>
      </c>
      <c r="N10" t="s">
        <v>3</v>
      </c>
      <c r="O10" t="s">
        <v>68</v>
      </c>
      <c r="P10" t="s">
        <v>69</v>
      </c>
      <c r="Q10" t="s">
        <v>70</v>
      </c>
      <c r="R10" t="s">
        <v>71</v>
      </c>
      <c r="S10" t="s">
        <v>72</v>
      </c>
      <c r="T10" t="s">
        <v>4</v>
      </c>
      <c r="U10" t="s">
        <v>73</v>
      </c>
      <c r="V10" t="s">
        <v>74</v>
      </c>
      <c r="W10" t="s">
        <v>75</v>
      </c>
      <c r="X10" t="s">
        <v>76</v>
      </c>
      <c r="Y10" t="s">
        <v>5</v>
      </c>
      <c r="Z10" t="s">
        <v>77</v>
      </c>
      <c r="AA10" t="s">
        <v>78</v>
      </c>
      <c r="AB10" t="s">
        <v>79</v>
      </c>
      <c r="AC10" t="s">
        <v>80</v>
      </c>
      <c r="AD10" t="s">
        <v>81</v>
      </c>
      <c r="AE10" t="s">
        <v>6</v>
      </c>
      <c r="AF10" t="s">
        <v>82</v>
      </c>
      <c r="AG10" t="s">
        <v>83</v>
      </c>
      <c r="AH10" t="s">
        <v>84</v>
      </c>
      <c r="AI10" t="s">
        <v>85</v>
      </c>
      <c r="AJ10" t="s">
        <v>86</v>
      </c>
      <c r="AK10" t="s">
        <v>7</v>
      </c>
      <c r="AL10" t="s">
        <v>87</v>
      </c>
      <c r="AM10" t="s">
        <v>88</v>
      </c>
      <c r="AN10" t="s">
        <v>89</v>
      </c>
      <c r="AO10" t="s">
        <v>90</v>
      </c>
      <c r="AP10" t="s">
        <v>91</v>
      </c>
      <c r="AQ10" t="s">
        <v>8</v>
      </c>
      <c r="AR10" t="s">
        <v>92</v>
      </c>
      <c r="AS10" t="s">
        <v>93</v>
      </c>
      <c r="AT10" t="s">
        <v>94</v>
      </c>
      <c r="AU10" t="s">
        <v>95</v>
      </c>
      <c r="AV10" t="s">
        <v>96</v>
      </c>
      <c r="AW10" t="s">
        <v>9</v>
      </c>
      <c r="AX10" t="s">
        <v>97</v>
      </c>
      <c r="AY10" t="s">
        <v>98</v>
      </c>
      <c r="AZ10" t="s">
        <v>99</v>
      </c>
      <c r="BA10" t="s">
        <v>100</v>
      </c>
      <c r="BB10" t="s">
        <v>101</v>
      </c>
      <c r="BC10" t="s">
        <v>10</v>
      </c>
      <c r="BD10" t="s">
        <v>102</v>
      </c>
      <c r="BE10" t="s">
        <v>103</v>
      </c>
      <c r="BF10" t="s">
        <v>104</v>
      </c>
      <c r="BG10" t="s">
        <v>105</v>
      </c>
      <c r="BH10" t="s">
        <v>106</v>
      </c>
      <c r="BI10" t="s">
        <v>11</v>
      </c>
      <c r="BJ10" t="s">
        <v>107</v>
      </c>
      <c r="BK10" t="s">
        <v>108</v>
      </c>
      <c r="BL10" t="s">
        <v>109</v>
      </c>
      <c r="BM10" t="s">
        <v>110</v>
      </c>
      <c r="BN10" t="s">
        <v>111</v>
      </c>
      <c r="BO10" t="s">
        <v>12</v>
      </c>
      <c r="BP10" t="s">
        <v>112</v>
      </c>
      <c r="BQ10" t="s">
        <v>113</v>
      </c>
      <c r="BR10" t="s">
        <v>114</v>
      </c>
      <c r="BS10" t="s">
        <v>115</v>
      </c>
      <c r="BT10" t="s">
        <v>116</v>
      </c>
      <c r="BU10" t="s">
        <v>13</v>
      </c>
      <c r="BV10" t="s">
        <v>117</v>
      </c>
    </row>
    <row r="11" spans="1:74" x14ac:dyDescent="0.3">
      <c r="B11" t="s">
        <v>119</v>
      </c>
      <c r="C11" s="22"/>
      <c r="D11" s="22"/>
      <c r="E11" s="22"/>
      <c r="F11" s="22"/>
      <c r="G11" s="22"/>
      <c r="H11" s="23">
        <v>0</v>
      </c>
      <c r="I11" s="22"/>
      <c r="J11" s="22"/>
      <c r="K11" s="22"/>
      <c r="L11" s="22"/>
      <c r="M11" s="22"/>
      <c r="N11" s="23">
        <v>0</v>
      </c>
      <c r="O11" s="22"/>
      <c r="P11" s="22"/>
      <c r="Q11" s="22"/>
      <c r="R11" s="22"/>
      <c r="S11" s="22"/>
      <c r="T11" s="23">
        <v>0</v>
      </c>
      <c r="U11" s="24"/>
      <c r="V11" s="24"/>
      <c r="W11" s="24"/>
      <c r="X11" s="24"/>
      <c r="Y11" s="23">
        <v>0</v>
      </c>
      <c r="Z11" s="24"/>
      <c r="AA11" s="24"/>
      <c r="AB11" s="24"/>
      <c r="AC11" s="24"/>
      <c r="AD11" s="24"/>
      <c r="AE11" s="23">
        <v>0</v>
      </c>
      <c r="AF11" s="24"/>
      <c r="AG11" s="24"/>
      <c r="AH11" s="24"/>
      <c r="AI11" s="24"/>
      <c r="AJ11" s="24"/>
      <c r="AK11" s="23">
        <v>0</v>
      </c>
      <c r="AL11" s="24"/>
      <c r="AM11" s="24"/>
      <c r="AN11" s="24"/>
      <c r="AO11" s="24">
        <v>2</v>
      </c>
      <c r="AP11" s="24">
        <v>1</v>
      </c>
      <c r="AQ11" s="23">
        <v>3</v>
      </c>
      <c r="AR11" s="24">
        <v>4</v>
      </c>
      <c r="AS11" s="24">
        <v>5</v>
      </c>
      <c r="AT11" s="24">
        <v>4</v>
      </c>
      <c r="AU11" s="24">
        <v>5</v>
      </c>
      <c r="AV11" s="24">
        <v>5</v>
      </c>
      <c r="AW11" s="23">
        <v>23</v>
      </c>
      <c r="AX11" s="24">
        <v>1</v>
      </c>
      <c r="AY11" s="24">
        <v>5</v>
      </c>
      <c r="AZ11" s="24">
        <v>5</v>
      </c>
      <c r="BA11" s="24">
        <v>5</v>
      </c>
      <c r="BB11" s="24">
        <v>5</v>
      </c>
      <c r="BC11" s="23">
        <v>21</v>
      </c>
      <c r="BD11" s="24">
        <v>5</v>
      </c>
      <c r="BE11" s="24">
        <v>5</v>
      </c>
      <c r="BF11" s="24"/>
      <c r="BG11" s="24"/>
      <c r="BH11" s="24"/>
      <c r="BI11" s="23">
        <v>10</v>
      </c>
      <c r="BJ11" s="24"/>
      <c r="BK11" s="24"/>
      <c r="BL11" s="24"/>
      <c r="BM11" s="24"/>
      <c r="BN11" s="24"/>
      <c r="BO11" s="23">
        <v>0</v>
      </c>
      <c r="BP11" s="24"/>
      <c r="BQ11" s="24"/>
      <c r="BR11" s="24"/>
      <c r="BS11" s="24"/>
      <c r="BT11" s="24"/>
      <c r="BU11" s="23">
        <v>0</v>
      </c>
      <c r="BV11">
        <v>114</v>
      </c>
    </row>
    <row r="12" spans="1:74" x14ac:dyDescent="0.3">
      <c r="B12" t="s">
        <v>120</v>
      </c>
      <c r="C12" s="22"/>
      <c r="D12" s="22"/>
      <c r="E12" s="22"/>
      <c r="F12" s="22"/>
      <c r="G12" s="22"/>
      <c r="H12" s="23">
        <v>0</v>
      </c>
      <c r="I12" s="22"/>
      <c r="J12" s="22"/>
      <c r="K12" s="22"/>
      <c r="L12" s="22"/>
      <c r="M12" s="22"/>
      <c r="N12" s="23">
        <v>0</v>
      </c>
      <c r="O12" s="22"/>
      <c r="P12" s="22"/>
      <c r="Q12" s="22"/>
      <c r="R12" s="22"/>
      <c r="S12" s="22"/>
      <c r="T12" s="23">
        <v>0</v>
      </c>
      <c r="U12" s="24"/>
      <c r="V12" s="24"/>
      <c r="W12" s="24"/>
      <c r="X12" s="24"/>
      <c r="Y12" s="23">
        <v>0</v>
      </c>
      <c r="Z12" s="24"/>
      <c r="AA12" s="24"/>
      <c r="AB12" s="24"/>
      <c r="AC12" s="24"/>
      <c r="AD12" s="24"/>
      <c r="AE12" s="23">
        <v>0</v>
      </c>
      <c r="AF12" s="24"/>
      <c r="AG12" s="24"/>
      <c r="AH12" s="24"/>
      <c r="AI12" s="24"/>
      <c r="AJ12" s="24"/>
      <c r="AK12" s="23">
        <v>0</v>
      </c>
      <c r="AL12" s="24"/>
      <c r="AM12" s="24"/>
      <c r="AN12" s="24"/>
      <c r="AO12" s="24"/>
      <c r="AP12" s="24"/>
      <c r="AQ12" s="23">
        <v>0</v>
      </c>
      <c r="AR12" s="24">
        <v>4</v>
      </c>
      <c r="AS12" s="24">
        <v>5</v>
      </c>
      <c r="AT12" s="24">
        <v>2</v>
      </c>
      <c r="AU12" s="24">
        <v>5</v>
      </c>
      <c r="AV12" s="24">
        <v>4</v>
      </c>
      <c r="AW12" s="23">
        <v>20</v>
      </c>
      <c r="AX12" s="24">
        <v>2</v>
      </c>
      <c r="AY12" s="24">
        <v>5</v>
      </c>
      <c r="AZ12" s="24">
        <v>3</v>
      </c>
      <c r="BA12" s="24">
        <v>3</v>
      </c>
      <c r="BB12" s="24">
        <v>5</v>
      </c>
      <c r="BC12" s="23">
        <v>18</v>
      </c>
      <c r="BD12" s="24"/>
      <c r="BE12" s="24"/>
      <c r="BF12" s="24"/>
      <c r="BG12" s="24"/>
      <c r="BH12" s="24"/>
      <c r="BI12" s="23">
        <v>0</v>
      </c>
      <c r="BJ12" s="24"/>
      <c r="BK12" s="24"/>
      <c r="BL12" s="24"/>
      <c r="BM12" s="24"/>
      <c r="BN12" s="24"/>
      <c r="BO12" s="23">
        <v>0</v>
      </c>
      <c r="BP12" s="24"/>
      <c r="BQ12" s="24"/>
      <c r="BR12" s="24"/>
      <c r="BS12" s="24"/>
      <c r="BT12" s="24"/>
      <c r="BU12" s="23">
        <v>0</v>
      </c>
      <c r="BV12">
        <v>76</v>
      </c>
    </row>
    <row r="13" spans="1:74" x14ac:dyDescent="0.3">
      <c r="B13" t="s">
        <v>121</v>
      </c>
      <c r="C13" s="22"/>
      <c r="D13" s="22"/>
      <c r="E13" s="22"/>
      <c r="F13" s="22"/>
      <c r="G13" s="22"/>
      <c r="H13" s="23">
        <v>0</v>
      </c>
      <c r="I13" s="22"/>
      <c r="J13" s="22"/>
      <c r="K13" s="22"/>
      <c r="L13" s="22"/>
      <c r="M13" s="22"/>
      <c r="N13" s="23">
        <v>0</v>
      </c>
      <c r="O13" s="22"/>
      <c r="P13" s="22"/>
      <c r="Q13" s="22"/>
      <c r="R13" s="22"/>
      <c r="S13" s="22"/>
      <c r="T13" s="23">
        <v>0</v>
      </c>
      <c r="U13" s="24"/>
      <c r="V13" s="24"/>
      <c r="W13" s="24"/>
      <c r="X13" s="24"/>
      <c r="Y13" s="23">
        <v>0</v>
      </c>
      <c r="Z13" s="24"/>
      <c r="AA13" s="24"/>
      <c r="AB13" s="24"/>
      <c r="AC13" s="24"/>
      <c r="AD13" s="24"/>
      <c r="AE13" s="23">
        <v>0</v>
      </c>
      <c r="AF13" s="24"/>
      <c r="AG13" s="24"/>
      <c r="AH13" s="24"/>
      <c r="AI13" s="24"/>
      <c r="AJ13" s="24"/>
      <c r="AK13" s="23">
        <v>0</v>
      </c>
      <c r="AL13" s="24"/>
      <c r="AM13" s="24"/>
      <c r="AN13" s="24"/>
      <c r="AO13" s="24"/>
      <c r="AP13" s="24"/>
      <c r="AQ13" s="23">
        <v>0</v>
      </c>
      <c r="AR13" s="24"/>
      <c r="AS13" s="24">
        <v>2</v>
      </c>
      <c r="AT13" s="24">
        <v>2</v>
      </c>
      <c r="AU13" s="24">
        <v>2</v>
      </c>
      <c r="AV13" s="24">
        <v>2</v>
      </c>
      <c r="AW13" s="23">
        <v>8</v>
      </c>
      <c r="AX13" s="24">
        <v>1</v>
      </c>
      <c r="AY13" s="24">
        <v>5</v>
      </c>
      <c r="AZ13" s="24">
        <v>5</v>
      </c>
      <c r="BA13" s="24">
        <v>5</v>
      </c>
      <c r="BB13" s="24">
        <v>5</v>
      </c>
      <c r="BC13" s="23">
        <v>21</v>
      </c>
      <c r="BD13" s="24">
        <v>5</v>
      </c>
      <c r="BE13" s="24">
        <v>5</v>
      </c>
      <c r="BF13" s="24">
        <v>5</v>
      </c>
      <c r="BG13" s="24">
        <v>5</v>
      </c>
      <c r="BH13" s="24">
        <v>2</v>
      </c>
      <c r="BI13" s="23">
        <v>22</v>
      </c>
      <c r="BJ13" s="24">
        <v>5</v>
      </c>
      <c r="BK13" s="24">
        <v>5</v>
      </c>
      <c r="BL13" s="24">
        <v>5</v>
      </c>
      <c r="BM13" s="24">
        <v>5</v>
      </c>
      <c r="BN13" s="24">
        <v>4</v>
      </c>
      <c r="BO13" s="23">
        <v>24</v>
      </c>
      <c r="BP13" s="24">
        <v>2</v>
      </c>
      <c r="BQ13" s="24">
        <v>5</v>
      </c>
      <c r="BR13" s="24">
        <v>5</v>
      </c>
      <c r="BS13" s="24">
        <v>5</v>
      </c>
      <c r="BT13" s="24">
        <v>5</v>
      </c>
      <c r="BU13" s="23">
        <v>22</v>
      </c>
      <c r="BV13">
        <v>194</v>
      </c>
    </row>
    <row r="14" spans="1:74" x14ac:dyDescent="0.3">
      <c r="B14" t="s">
        <v>122</v>
      </c>
      <c r="C14" s="22"/>
      <c r="D14" s="22">
        <v>1</v>
      </c>
      <c r="E14" s="22"/>
      <c r="F14" s="22"/>
      <c r="G14" s="22"/>
      <c r="H14" s="23">
        <v>1</v>
      </c>
      <c r="I14" s="22"/>
      <c r="J14" s="22"/>
      <c r="K14" s="22"/>
      <c r="L14" s="22"/>
      <c r="M14" s="22"/>
      <c r="N14" s="23">
        <v>0</v>
      </c>
      <c r="O14" s="24"/>
      <c r="P14" s="24"/>
      <c r="Q14" s="24"/>
      <c r="R14" s="22"/>
      <c r="S14" s="22"/>
      <c r="T14" s="23">
        <v>0</v>
      </c>
      <c r="U14" s="22"/>
      <c r="V14" s="22"/>
      <c r="W14" s="22"/>
      <c r="X14" s="24"/>
      <c r="Y14" s="23">
        <v>0</v>
      </c>
      <c r="Z14" s="24"/>
      <c r="AA14" s="24"/>
      <c r="AB14" s="24"/>
      <c r="AC14" s="24"/>
      <c r="AD14" s="24"/>
      <c r="AE14" s="23">
        <v>0</v>
      </c>
      <c r="AF14" s="24"/>
      <c r="AG14" s="24"/>
      <c r="AH14" s="24"/>
      <c r="AI14" s="24"/>
      <c r="AJ14" s="24"/>
      <c r="AK14" s="23">
        <v>0</v>
      </c>
      <c r="AL14" s="24"/>
      <c r="AM14" s="24"/>
      <c r="AN14" s="24"/>
      <c r="AO14" s="24"/>
      <c r="AP14" s="24"/>
      <c r="AQ14" s="23">
        <v>0</v>
      </c>
      <c r="AR14" s="24">
        <v>3</v>
      </c>
      <c r="AS14" s="24">
        <v>3.5</v>
      </c>
      <c r="AT14" s="24">
        <v>3</v>
      </c>
      <c r="AU14" s="24">
        <v>3</v>
      </c>
      <c r="AV14" s="24">
        <v>2.5</v>
      </c>
      <c r="AW14" s="23">
        <v>15</v>
      </c>
      <c r="AX14" s="24">
        <v>0.5</v>
      </c>
      <c r="AY14" s="24">
        <v>4</v>
      </c>
      <c r="AZ14" s="24">
        <v>5</v>
      </c>
      <c r="BA14" s="24">
        <v>3</v>
      </c>
      <c r="BB14" s="24"/>
      <c r="BC14" s="23">
        <v>12.5</v>
      </c>
      <c r="BD14" s="24">
        <v>3.5</v>
      </c>
      <c r="BE14" s="24">
        <v>4.5</v>
      </c>
      <c r="BF14" s="24">
        <v>2</v>
      </c>
      <c r="BG14" s="24">
        <v>2</v>
      </c>
      <c r="BH14" s="24"/>
      <c r="BI14" s="23">
        <v>12</v>
      </c>
      <c r="BJ14" s="24"/>
      <c r="BK14" s="24">
        <v>1</v>
      </c>
      <c r="BL14" s="24">
        <v>1</v>
      </c>
      <c r="BM14" s="24"/>
      <c r="BN14" s="24"/>
      <c r="BO14" s="23">
        <v>2</v>
      </c>
      <c r="BP14" s="24"/>
      <c r="BQ14" s="24"/>
      <c r="BR14" s="24"/>
      <c r="BS14" s="24"/>
      <c r="BT14" s="24"/>
      <c r="BU14" s="23">
        <v>0</v>
      </c>
      <c r="BV14">
        <v>84</v>
      </c>
    </row>
    <row r="15" spans="1:74" x14ac:dyDescent="0.3">
      <c r="B15" t="s">
        <v>123</v>
      </c>
      <c r="C15" s="22"/>
      <c r="D15" s="22"/>
      <c r="E15" s="22"/>
      <c r="F15" s="22"/>
      <c r="G15" s="22"/>
      <c r="H15" s="23">
        <v>0</v>
      </c>
      <c r="I15" s="22"/>
      <c r="J15" s="22"/>
      <c r="K15" s="22"/>
      <c r="L15" s="22"/>
      <c r="M15" s="22"/>
      <c r="N15" s="23">
        <v>0</v>
      </c>
      <c r="O15" s="22"/>
      <c r="P15" s="22"/>
      <c r="Q15" s="22"/>
      <c r="R15" s="22"/>
      <c r="S15" s="22"/>
      <c r="T15" s="23">
        <v>0</v>
      </c>
      <c r="U15" s="24"/>
      <c r="V15" s="24"/>
      <c r="W15" s="24"/>
      <c r="X15" s="24"/>
      <c r="Y15" s="23">
        <v>0</v>
      </c>
      <c r="Z15" s="24"/>
      <c r="AA15" s="24"/>
      <c r="AB15" s="24"/>
      <c r="AC15" s="24"/>
      <c r="AD15" s="24"/>
      <c r="AE15" s="23">
        <v>0</v>
      </c>
      <c r="AF15" s="24"/>
      <c r="AG15" s="24"/>
      <c r="AH15" s="24"/>
      <c r="AI15" s="24"/>
      <c r="AJ15" s="24"/>
      <c r="AK15" s="23">
        <v>0</v>
      </c>
      <c r="AL15" s="24"/>
      <c r="AM15" s="24"/>
      <c r="AN15" s="24"/>
      <c r="AO15" s="24"/>
      <c r="AP15" s="24"/>
      <c r="AQ15" s="23">
        <v>0</v>
      </c>
      <c r="AR15" s="24"/>
      <c r="AS15" s="24"/>
      <c r="AT15" s="24"/>
      <c r="AU15" s="24"/>
      <c r="AV15" s="24"/>
      <c r="AW15" s="23">
        <v>0</v>
      </c>
      <c r="AX15" s="24"/>
      <c r="AY15" s="24"/>
      <c r="AZ15" s="24"/>
      <c r="BA15" s="24"/>
      <c r="BB15" s="24"/>
      <c r="BC15" s="23">
        <v>0</v>
      </c>
      <c r="BD15" s="24"/>
      <c r="BE15" s="24"/>
      <c r="BF15" s="24"/>
      <c r="BG15" s="24"/>
      <c r="BH15" s="24"/>
      <c r="BI15" s="23">
        <v>0</v>
      </c>
      <c r="BJ15" s="24"/>
      <c r="BK15" s="24"/>
      <c r="BL15" s="24"/>
      <c r="BM15" s="24"/>
      <c r="BN15" s="24"/>
      <c r="BO15" s="23">
        <v>0</v>
      </c>
      <c r="BP15" s="24"/>
      <c r="BQ15" s="24"/>
      <c r="BR15" s="24"/>
      <c r="BS15" s="24"/>
      <c r="BT15" s="24"/>
      <c r="BU15" s="23">
        <v>0</v>
      </c>
      <c r="BV15">
        <v>0</v>
      </c>
    </row>
    <row r="16" spans="1:74" x14ac:dyDescent="0.3">
      <c r="B16" t="s">
        <v>124</v>
      </c>
      <c r="C16" s="22"/>
      <c r="D16" s="22"/>
      <c r="E16" s="22">
        <v>3</v>
      </c>
      <c r="F16" s="22"/>
      <c r="G16" s="22"/>
      <c r="H16" s="23">
        <v>3</v>
      </c>
      <c r="I16" s="22"/>
      <c r="J16" s="22"/>
      <c r="K16" s="22"/>
      <c r="L16" s="22"/>
      <c r="M16" s="22"/>
      <c r="N16" s="23">
        <v>0</v>
      </c>
      <c r="O16" s="22"/>
      <c r="P16" s="22"/>
      <c r="Q16" s="22"/>
      <c r="R16" s="22"/>
      <c r="S16" s="22"/>
      <c r="T16" s="23">
        <v>0</v>
      </c>
      <c r="U16" s="24">
        <v>3</v>
      </c>
      <c r="V16" s="24">
        <v>3.5</v>
      </c>
      <c r="W16" s="24"/>
      <c r="X16" s="24"/>
      <c r="Y16" s="23">
        <v>6.5</v>
      </c>
      <c r="Z16" s="24">
        <v>2</v>
      </c>
      <c r="AA16" s="24">
        <v>2</v>
      </c>
      <c r="AB16" s="24">
        <v>4</v>
      </c>
      <c r="AC16" s="24">
        <v>2</v>
      </c>
      <c r="AD16" s="24"/>
      <c r="AE16" s="23">
        <v>10</v>
      </c>
      <c r="AF16" s="24"/>
      <c r="AG16" s="24">
        <v>2</v>
      </c>
      <c r="AH16" s="24">
        <v>3</v>
      </c>
      <c r="AI16" s="24">
        <v>3.5</v>
      </c>
      <c r="AJ16" s="24">
        <v>3</v>
      </c>
      <c r="AK16" s="23">
        <v>11.5</v>
      </c>
      <c r="AL16" s="24">
        <v>4.5</v>
      </c>
      <c r="AM16" s="24">
        <v>2.5</v>
      </c>
      <c r="AN16" s="24">
        <v>3</v>
      </c>
      <c r="AO16" s="24">
        <v>3.5</v>
      </c>
      <c r="AP16" s="24">
        <v>1</v>
      </c>
      <c r="AQ16" s="23">
        <v>14.5</v>
      </c>
      <c r="AR16" s="24">
        <v>2</v>
      </c>
      <c r="AS16" s="24">
        <v>2</v>
      </c>
      <c r="AT16" s="24"/>
      <c r="AU16" s="24">
        <v>2</v>
      </c>
      <c r="AV16" s="24">
        <v>2</v>
      </c>
      <c r="AW16" s="23">
        <v>8</v>
      </c>
      <c r="AX16" s="24"/>
      <c r="AY16" s="24"/>
      <c r="AZ16" s="24"/>
      <c r="BA16" s="24"/>
      <c r="BB16" s="24"/>
      <c r="BC16" s="23">
        <v>0</v>
      </c>
      <c r="BD16" s="24"/>
      <c r="BE16" s="24"/>
      <c r="BF16" s="24"/>
      <c r="BG16" s="24"/>
      <c r="BH16" s="24"/>
      <c r="BI16" s="23">
        <v>0</v>
      </c>
      <c r="BJ16" s="24"/>
      <c r="BK16" s="24"/>
      <c r="BL16" s="24"/>
      <c r="BM16" s="24"/>
      <c r="BN16" s="24"/>
      <c r="BO16" s="23">
        <v>0</v>
      </c>
      <c r="BP16" s="24"/>
      <c r="BQ16" s="24"/>
      <c r="BR16" s="24"/>
      <c r="BS16" s="24"/>
      <c r="BT16" s="24"/>
      <c r="BU16" s="23">
        <v>0</v>
      </c>
      <c r="BV16">
        <v>104</v>
      </c>
    </row>
    <row r="17" spans="2:74" x14ac:dyDescent="0.3">
      <c r="B17" t="s">
        <v>125</v>
      </c>
      <c r="C17" s="22"/>
      <c r="D17" s="22"/>
      <c r="E17" s="22"/>
      <c r="F17" s="22"/>
      <c r="G17" s="22"/>
      <c r="H17" s="23">
        <v>0</v>
      </c>
      <c r="I17" s="22"/>
      <c r="J17" s="22"/>
      <c r="K17" s="22"/>
      <c r="L17" s="22"/>
      <c r="M17" s="22"/>
      <c r="N17" s="23">
        <v>0</v>
      </c>
      <c r="O17" s="22"/>
      <c r="P17" s="22"/>
      <c r="Q17" s="22"/>
      <c r="R17" s="22"/>
      <c r="S17" s="22"/>
      <c r="T17" s="23">
        <v>0</v>
      </c>
      <c r="U17" s="24">
        <v>5</v>
      </c>
      <c r="V17" s="24">
        <v>5</v>
      </c>
      <c r="W17" s="24"/>
      <c r="X17" s="24"/>
      <c r="Y17" s="23">
        <v>10</v>
      </c>
      <c r="Z17" s="24">
        <v>3</v>
      </c>
      <c r="AA17" s="24">
        <v>3</v>
      </c>
      <c r="AB17" s="24">
        <v>3</v>
      </c>
      <c r="AC17" s="24"/>
      <c r="AD17" s="24"/>
      <c r="AE17" s="23">
        <v>9</v>
      </c>
      <c r="AF17" s="24"/>
      <c r="AG17" s="24"/>
      <c r="AH17" s="24">
        <v>3</v>
      </c>
      <c r="AI17" s="24">
        <v>2</v>
      </c>
      <c r="AJ17" s="24">
        <v>2</v>
      </c>
      <c r="AK17" s="23">
        <v>7</v>
      </c>
      <c r="AL17" s="24"/>
      <c r="AM17" s="24"/>
      <c r="AN17" s="24"/>
      <c r="AO17" s="24"/>
      <c r="AP17" s="24"/>
      <c r="AQ17" s="23">
        <v>0</v>
      </c>
      <c r="AR17" s="24"/>
      <c r="AS17" s="24"/>
      <c r="AT17" s="24"/>
      <c r="AU17" s="24"/>
      <c r="AV17" s="24"/>
      <c r="AW17" s="23">
        <v>0</v>
      </c>
      <c r="AX17" s="24"/>
      <c r="AY17" s="24"/>
      <c r="AZ17" s="24"/>
      <c r="BA17" s="24"/>
      <c r="BB17" s="24"/>
      <c r="BC17" s="23">
        <v>0</v>
      </c>
      <c r="BD17" s="24"/>
      <c r="BE17" s="24"/>
      <c r="BF17" s="24"/>
      <c r="BG17" s="24"/>
      <c r="BH17" s="24"/>
      <c r="BI17" s="23">
        <v>0</v>
      </c>
      <c r="BJ17" s="24"/>
      <c r="BK17" s="24"/>
      <c r="BL17" s="24"/>
      <c r="BM17" s="24"/>
      <c r="BN17" s="24"/>
      <c r="BO17" s="23">
        <v>0</v>
      </c>
      <c r="BP17" s="24"/>
      <c r="BQ17" s="24"/>
      <c r="BR17" s="24"/>
      <c r="BS17" s="24"/>
      <c r="BT17" s="24"/>
      <c r="BU17" s="23">
        <v>0</v>
      </c>
      <c r="BV17">
        <v>52</v>
      </c>
    </row>
    <row r="18" spans="2:74" x14ac:dyDescent="0.3">
      <c r="B18" t="s">
        <v>126</v>
      </c>
      <c r="C18" s="22"/>
      <c r="D18" s="22"/>
      <c r="E18" s="22"/>
      <c r="F18" s="22"/>
      <c r="G18" s="22"/>
      <c r="H18" s="23">
        <v>0</v>
      </c>
      <c r="I18" s="22"/>
      <c r="J18" s="22"/>
      <c r="K18" s="22"/>
      <c r="L18" s="22"/>
      <c r="M18" s="22"/>
      <c r="N18" s="23">
        <v>0</v>
      </c>
      <c r="O18" s="22"/>
      <c r="P18" s="22"/>
      <c r="Q18" s="22"/>
      <c r="R18" s="22"/>
      <c r="S18" s="22"/>
      <c r="T18" s="23">
        <v>0</v>
      </c>
      <c r="U18" s="24"/>
      <c r="V18" s="24"/>
      <c r="W18" s="24"/>
      <c r="X18" s="24"/>
      <c r="Y18" s="23">
        <v>0</v>
      </c>
      <c r="Z18" s="24"/>
      <c r="AA18" s="24"/>
      <c r="AB18" s="24"/>
      <c r="AC18" s="24"/>
      <c r="AD18" s="24"/>
      <c r="AE18" s="23">
        <v>0</v>
      </c>
      <c r="AF18" s="24"/>
      <c r="AG18" s="24"/>
      <c r="AH18" s="24"/>
      <c r="AI18" s="24"/>
      <c r="AJ18" s="24"/>
      <c r="AK18" s="23">
        <v>0</v>
      </c>
      <c r="AL18" s="24"/>
      <c r="AM18" s="24"/>
      <c r="AN18" s="24"/>
      <c r="AO18" s="24"/>
      <c r="AP18" s="24"/>
      <c r="AQ18" s="23">
        <v>0</v>
      </c>
      <c r="AR18" s="24"/>
      <c r="AS18" s="24"/>
      <c r="AT18" s="24"/>
      <c r="AU18" s="24"/>
      <c r="AV18" s="24"/>
      <c r="AW18" s="23">
        <v>0</v>
      </c>
      <c r="AX18" s="24">
        <v>1</v>
      </c>
      <c r="AY18" s="24">
        <v>5</v>
      </c>
      <c r="AZ18" s="24">
        <v>5</v>
      </c>
      <c r="BA18" s="24">
        <v>5</v>
      </c>
      <c r="BB18" s="24">
        <v>5</v>
      </c>
      <c r="BC18" s="23">
        <v>21</v>
      </c>
      <c r="BD18" s="24">
        <v>5</v>
      </c>
      <c r="BE18" s="24">
        <v>5</v>
      </c>
      <c r="BF18" s="24">
        <v>5</v>
      </c>
      <c r="BG18" s="24">
        <v>5</v>
      </c>
      <c r="BH18" s="24">
        <v>2</v>
      </c>
      <c r="BI18" s="23">
        <v>22</v>
      </c>
      <c r="BJ18" s="24">
        <v>5</v>
      </c>
      <c r="BK18" s="24">
        <v>5</v>
      </c>
      <c r="BL18" s="24">
        <v>5</v>
      </c>
      <c r="BM18" s="24">
        <v>5</v>
      </c>
      <c r="BN18" s="24">
        <v>4</v>
      </c>
      <c r="BO18" s="23">
        <v>24</v>
      </c>
      <c r="BP18" s="24">
        <v>1</v>
      </c>
      <c r="BQ18" s="24">
        <v>5</v>
      </c>
      <c r="BR18" s="24">
        <v>3</v>
      </c>
      <c r="BS18" s="24"/>
      <c r="BT18" s="24"/>
      <c r="BU18" s="23">
        <v>9</v>
      </c>
      <c r="BV18">
        <v>152</v>
      </c>
    </row>
    <row r="19" spans="2:74" x14ac:dyDescent="0.3">
      <c r="B19" t="s">
        <v>127</v>
      </c>
      <c r="C19" s="22"/>
      <c r="D19" s="22">
        <v>3</v>
      </c>
      <c r="E19" s="22"/>
      <c r="F19" s="22"/>
      <c r="G19" s="22"/>
      <c r="H19" s="23">
        <v>3</v>
      </c>
      <c r="I19" s="22"/>
      <c r="J19" s="22"/>
      <c r="K19" s="22"/>
      <c r="L19" s="22"/>
      <c r="M19" s="22"/>
      <c r="N19" s="23">
        <v>0</v>
      </c>
      <c r="O19" s="22"/>
      <c r="P19" s="22"/>
      <c r="Q19" s="22"/>
      <c r="R19" s="22"/>
      <c r="S19" s="22"/>
      <c r="T19" s="23">
        <v>0</v>
      </c>
      <c r="U19" s="24">
        <v>1</v>
      </c>
      <c r="V19" s="24"/>
      <c r="W19" s="24"/>
      <c r="X19" s="24"/>
      <c r="Y19" s="23">
        <v>1</v>
      </c>
      <c r="Z19" s="24">
        <v>1</v>
      </c>
      <c r="AA19" s="24">
        <v>2</v>
      </c>
      <c r="AB19" s="24">
        <v>2.5</v>
      </c>
      <c r="AC19" s="24">
        <v>2</v>
      </c>
      <c r="AD19" s="24"/>
      <c r="AE19" s="23">
        <v>7.5</v>
      </c>
      <c r="AF19" s="24"/>
      <c r="AG19" s="24">
        <v>1</v>
      </c>
      <c r="AH19" s="24">
        <v>4</v>
      </c>
      <c r="AI19" s="24">
        <v>2</v>
      </c>
      <c r="AJ19" s="24">
        <v>3</v>
      </c>
      <c r="AK19" s="23">
        <v>10</v>
      </c>
      <c r="AL19" s="24">
        <v>2</v>
      </c>
      <c r="AM19" s="24">
        <v>2.5</v>
      </c>
      <c r="AN19" s="24">
        <v>3</v>
      </c>
      <c r="AO19" s="24">
        <v>3.5</v>
      </c>
      <c r="AP19" s="24">
        <v>1</v>
      </c>
      <c r="AQ19" s="23">
        <v>12</v>
      </c>
      <c r="AR19" s="24">
        <v>4</v>
      </c>
      <c r="AS19" s="24">
        <v>1</v>
      </c>
      <c r="AT19" s="24">
        <v>1</v>
      </c>
      <c r="AU19" s="24"/>
      <c r="AV19" s="24">
        <v>1</v>
      </c>
      <c r="AW19" s="23">
        <v>7</v>
      </c>
      <c r="AX19" s="24">
        <v>1</v>
      </c>
      <c r="AY19" s="24">
        <v>5</v>
      </c>
      <c r="AZ19" s="24">
        <v>5</v>
      </c>
      <c r="BA19" s="24">
        <v>3</v>
      </c>
      <c r="BB19" s="24">
        <v>3</v>
      </c>
      <c r="BC19" s="23">
        <v>17</v>
      </c>
      <c r="BD19" s="24">
        <v>5</v>
      </c>
      <c r="BE19" s="24">
        <v>5</v>
      </c>
      <c r="BF19" s="24"/>
      <c r="BG19" s="24"/>
      <c r="BH19" s="24"/>
      <c r="BI19" s="23">
        <v>10</v>
      </c>
      <c r="BJ19" s="24">
        <v>2</v>
      </c>
      <c r="BK19" s="24">
        <v>2</v>
      </c>
      <c r="BL19" s="24">
        <v>2</v>
      </c>
      <c r="BM19" s="24">
        <v>2</v>
      </c>
      <c r="BN19" s="24">
        <v>2</v>
      </c>
      <c r="BO19" s="23">
        <v>10</v>
      </c>
      <c r="BP19" s="24">
        <v>1</v>
      </c>
      <c r="BQ19" s="24">
        <v>4.5</v>
      </c>
      <c r="BR19" s="24">
        <v>4.5</v>
      </c>
      <c r="BS19" s="24">
        <v>4.5</v>
      </c>
      <c r="BT19" s="24">
        <v>3.5</v>
      </c>
      <c r="BU19" s="23">
        <v>18</v>
      </c>
      <c r="BV19">
        <v>188</v>
      </c>
    </row>
    <row r="20" spans="2:74" x14ac:dyDescent="0.3">
      <c r="B20" t="s">
        <v>128</v>
      </c>
      <c r="C20" s="22"/>
      <c r="D20" s="22"/>
      <c r="E20" s="22"/>
      <c r="F20" s="22"/>
      <c r="G20" s="22"/>
      <c r="H20" s="23">
        <v>0</v>
      </c>
      <c r="I20" s="22"/>
      <c r="J20" s="22"/>
      <c r="K20" s="22"/>
      <c r="L20" s="22"/>
      <c r="M20" s="22"/>
      <c r="N20" s="23">
        <v>0</v>
      </c>
      <c r="O20" s="22"/>
      <c r="P20" s="22"/>
      <c r="Q20" s="22"/>
      <c r="R20" s="22"/>
      <c r="S20" s="22"/>
      <c r="T20" s="23">
        <v>0</v>
      </c>
      <c r="U20" s="24">
        <v>3.5</v>
      </c>
      <c r="V20" s="24"/>
      <c r="W20" s="24"/>
      <c r="X20" s="24"/>
      <c r="Y20" s="23">
        <v>3.5</v>
      </c>
      <c r="Z20" s="24"/>
      <c r="AA20" s="24">
        <v>1.5</v>
      </c>
      <c r="AB20" s="24">
        <v>1</v>
      </c>
      <c r="AC20" s="24"/>
      <c r="AD20" s="24">
        <v>0.5</v>
      </c>
      <c r="AE20" s="23">
        <v>3</v>
      </c>
      <c r="AF20" s="24">
        <v>0.5</v>
      </c>
      <c r="AG20" s="24">
        <v>1</v>
      </c>
      <c r="AH20" s="24">
        <v>1</v>
      </c>
      <c r="AI20" s="24">
        <v>1</v>
      </c>
      <c r="AJ20" s="24"/>
      <c r="AK20" s="23">
        <v>3.5</v>
      </c>
      <c r="AL20" s="24"/>
      <c r="AM20" s="24"/>
      <c r="AN20" s="24">
        <v>1</v>
      </c>
      <c r="AO20" s="24">
        <v>1</v>
      </c>
      <c r="AP20" s="24">
        <v>1</v>
      </c>
      <c r="AQ20" s="23">
        <v>3</v>
      </c>
      <c r="AR20" s="24">
        <v>2</v>
      </c>
      <c r="AS20" s="24">
        <v>2.5</v>
      </c>
      <c r="AT20" s="24">
        <v>2</v>
      </c>
      <c r="AU20" s="24">
        <v>2.5</v>
      </c>
      <c r="AV20" s="24">
        <v>4</v>
      </c>
      <c r="AW20" s="23">
        <v>13</v>
      </c>
      <c r="AX20" s="24"/>
      <c r="AY20" s="24"/>
      <c r="AZ20" s="24">
        <v>4</v>
      </c>
      <c r="BA20" s="24">
        <v>4</v>
      </c>
      <c r="BB20" s="24">
        <v>4</v>
      </c>
      <c r="BC20" s="23">
        <v>12</v>
      </c>
      <c r="BD20" s="24">
        <v>3</v>
      </c>
      <c r="BE20" s="24">
        <v>3</v>
      </c>
      <c r="BF20" s="24">
        <v>3</v>
      </c>
      <c r="BG20" s="24">
        <v>3</v>
      </c>
      <c r="BH20" s="24">
        <v>2</v>
      </c>
      <c r="BI20" s="23">
        <v>14</v>
      </c>
      <c r="BJ20" s="24">
        <v>2</v>
      </c>
      <c r="BK20" s="24">
        <v>3</v>
      </c>
      <c r="BL20" s="24">
        <v>3</v>
      </c>
      <c r="BM20" s="24">
        <v>3</v>
      </c>
      <c r="BN20" s="24">
        <v>3</v>
      </c>
      <c r="BO20" s="23">
        <v>14</v>
      </c>
      <c r="BP20" s="24">
        <v>1</v>
      </c>
      <c r="BQ20" s="24">
        <v>2.5</v>
      </c>
      <c r="BR20" s="24">
        <v>2.5</v>
      </c>
      <c r="BS20" s="24">
        <v>2.5</v>
      </c>
      <c r="BT20" s="24"/>
      <c r="BU20" s="23">
        <v>8.5</v>
      </c>
      <c r="BV20">
        <v>149</v>
      </c>
    </row>
    <row r="21" spans="2:74" x14ac:dyDescent="0.3">
      <c r="B21" t="s">
        <v>129</v>
      </c>
      <c r="C21" s="22"/>
      <c r="D21" s="22">
        <v>2</v>
      </c>
      <c r="E21" s="22"/>
      <c r="F21" s="22"/>
      <c r="G21" s="22"/>
      <c r="H21" s="23">
        <v>2</v>
      </c>
      <c r="I21" s="22"/>
      <c r="J21" s="22"/>
      <c r="K21" s="22"/>
      <c r="L21" s="22"/>
      <c r="M21" s="22"/>
      <c r="N21" s="23">
        <v>0</v>
      </c>
      <c r="O21" s="22"/>
      <c r="P21" s="22"/>
      <c r="Q21" s="22"/>
      <c r="R21" s="22"/>
      <c r="S21" s="22"/>
      <c r="T21" s="23">
        <v>0</v>
      </c>
      <c r="U21" s="24"/>
      <c r="V21" s="24"/>
      <c r="W21" s="24"/>
      <c r="X21" s="24"/>
      <c r="Y21" s="23">
        <v>0</v>
      </c>
      <c r="Z21" s="24">
        <v>3</v>
      </c>
      <c r="AA21" s="24">
        <v>3</v>
      </c>
      <c r="AB21" s="24">
        <v>4</v>
      </c>
      <c r="AC21" s="24">
        <v>2</v>
      </c>
      <c r="AD21" s="24">
        <v>2</v>
      </c>
      <c r="AE21" s="23">
        <v>14</v>
      </c>
      <c r="AF21" s="24">
        <v>2</v>
      </c>
      <c r="AG21" s="24">
        <v>3</v>
      </c>
      <c r="AH21" s="24">
        <v>4</v>
      </c>
      <c r="AI21" s="24">
        <v>3.5</v>
      </c>
      <c r="AJ21" s="24">
        <v>4</v>
      </c>
      <c r="AK21" s="23">
        <v>16.5</v>
      </c>
      <c r="AL21" s="24">
        <v>4</v>
      </c>
      <c r="AM21" s="24">
        <v>2</v>
      </c>
      <c r="AN21" s="24">
        <v>4</v>
      </c>
      <c r="AO21" s="24">
        <v>4</v>
      </c>
      <c r="AP21" s="24">
        <v>1</v>
      </c>
      <c r="AQ21" s="23">
        <v>15</v>
      </c>
      <c r="AR21" s="24">
        <v>2</v>
      </c>
      <c r="AS21" s="24"/>
      <c r="AT21" s="24"/>
      <c r="AU21" s="24"/>
      <c r="AV21" s="24">
        <v>2</v>
      </c>
      <c r="AW21" s="23">
        <v>4</v>
      </c>
      <c r="AX21" s="24">
        <v>1</v>
      </c>
      <c r="AY21" s="24">
        <v>2</v>
      </c>
      <c r="AZ21" s="24">
        <v>5</v>
      </c>
      <c r="BA21" s="24">
        <v>5</v>
      </c>
      <c r="BB21" s="24">
        <v>8</v>
      </c>
      <c r="BC21" s="23">
        <v>21</v>
      </c>
      <c r="BD21" s="24">
        <v>4</v>
      </c>
      <c r="BE21" s="24">
        <v>4</v>
      </c>
      <c r="BF21" s="24">
        <v>4</v>
      </c>
      <c r="BG21" s="24">
        <v>4</v>
      </c>
      <c r="BH21" s="24">
        <v>2</v>
      </c>
      <c r="BI21" s="23">
        <v>18</v>
      </c>
      <c r="BJ21" s="24">
        <v>2</v>
      </c>
      <c r="BK21" s="24">
        <v>4</v>
      </c>
      <c r="BL21" s="24">
        <v>4</v>
      </c>
      <c r="BM21" s="24">
        <v>4</v>
      </c>
      <c r="BN21" s="24">
        <v>3</v>
      </c>
      <c r="BO21" s="23">
        <v>17</v>
      </c>
      <c r="BP21" s="24">
        <v>2</v>
      </c>
      <c r="BQ21" s="24">
        <v>4</v>
      </c>
      <c r="BR21" s="24">
        <v>4</v>
      </c>
      <c r="BS21" s="24">
        <v>2</v>
      </c>
      <c r="BT21" s="24"/>
      <c r="BU21" s="23">
        <v>12</v>
      </c>
      <c r="BV21">
        <v>237</v>
      </c>
    </row>
    <row r="22" spans="2:74" x14ac:dyDescent="0.3">
      <c r="B22" t="s">
        <v>118</v>
      </c>
      <c r="C22" s="25">
        <f>SUBTOTAL(109,T_PC_Sephora_RTLE[1])</f>
        <v>0</v>
      </c>
      <c r="D22" s="25">
        <f>SUBTOTAL(109,T_PC_Sephora_RTLE[2])</f>
        <v>6</v>
      </c>
      <c r="E22" s="25">
        <f>SUBTOTAL(109,T_PC_Sephora_RTLE[3])</f>
        <v>3</v>
      </c>
      <c r="F22" s="25">
        <f>SUBTOTAL(109,T_PC_Sephora_RTLE[4])</f>
        <v>0</v>
      </c>
      <c r="G22" s="25">
        <f>SUBTOTAL(109,T_PC_Sephora_RTLE[5])</f>
        <v>0</v>
      </c>
      <c r="H22" s="25">
        <f>SUBTOTAL(109,T_PC_Sephora_RTLE[JANVIER])</f>
        <v>9</v>
      </c>
      <c r="I22" s="25">
        <f>SUBTOTAL(109,T_PC_Sephora_RTLE[5.2])</f>
        <v>0</v>
      </c>
      <c r="J22" s="25">
        <f>SUBTOTAL(109,T_PC_Sephora_RTLE[6])</f>
        <v>0</v>
      </c>
      <c r="K22" s="25">
        <f>SUBTOTAL(109,T_PC_Sephora_RTLE[7])</f>
        <v>0</v>
      </c>
      <c r="L22" s="25">
        <f>SUBTOTAL(109,T_PC_Sephora_RTLE[8])</f>
        <v>0</v>
      </c>
      <c r="M22" s="25">
        <f>SUBTOTAL(109,T_PC_Sephora_RTLE[9])</f>
        <v>0</v>
      </c>
      <c r="N22" s="25">
        <f>SUBTOTAL(109,T_PC_Sephora_RTLE[FEVRIER])</f>
        <v>0</v>
      </c>
      <c r="O22" s="25">
        <f>SUBTOTAL(109,T_PC_Sephora_RTLE[9.2])</f>
        <v>0</v>
      </c>
      <c r="P22" s="25">
        <f>SUBTOTAL(109,T_PC_Sephora_RTLE[10])</f>
        <v>0</v>
      </c>
      <c r="Q22" s="25">
        <f>SUBTOTAL(109,T_PC_Sephora_RTLE[11])</f>
        <v>0</v>
      </c>
      <c r="R22" s="25">
        <f>SUBTOTAL(109,T_PC_Sephora_RTLE[12])</f>
        <v>0</v>
      </c>
      <c r="S22" s="25">
        <f>SUBTOTAL(109,T_PC_Sephora_RTLE[13])</f>
        <v>0</v>
      </c>
      <c r="T22" s="25">
        <f>SUBTOTAL(109,T_PC_Sephora_RTLE[MARS])</f>
        <v>0</v>
      </c>
      <c r="U22" s="25">
        <f>SUBTOTAL(109,T_PC_Sephora_RTLE[14])</f>
        <v>12.5</v>
      </c>
      <c r="V22" s="25">
        <f>SUBTOTAL(109,T_PC_Sephora_RTLE[15])</f>
        <v>8.5</v>
      </c>
      <c r="W22" s="25">
        <f>SUBTOTAL(109,T_PC_Sephora_RTLE[16])</f>
        <v>0</v>
      </c>
      <c r="X22" s="25">
        <f>SUBTOTAL(109,T_PC_Sephora_RTLE[17])</f>
        <v>0</v>
      </c>
      <c r="Y22" s="25">
        <f>SUBTOTAL(109,T_PC_Sephora_RTLE[AVRIL])</f>
        <v>21</v>
      </c>
      <c r="Z22" s="25">
        <f>SUBTOTAL(109,T_PC_Sephora_RTLE[18])</f>
        <v>9</v>
      </c>
      <c r="AA22" s="25">
        <f>SUBTOTAL(109,T_PC_Sephora_RTLE[19])</f>
        <v>11.5</v>
      </c>
      <c r="AB22" s="25">
        <f>SUBTOTAL(109,T_PC_Sephora_RTLE[20])</f>
        <v>14.5</v>
      </c>
      <c r="AC22" s="25">
        <f>SUBTOTAL(109,T_PC_Sephora_RTLE[21])</f>
        <v>6</v>
      </c>
      <c r="AD22" s="25">
        <f>SUBTOTAL(109,T_PC_Sephora_RTLE[22])</f>
        <v>2.5</v>
      </c>
      <c r="AE22" s="25">
        <f>SUBTOTAL(109,T_PC_Sephora_RTLE[MAI])</f>
        <v>43.5</v>
      </c>
      <c r="AF22" s="25">
        <f>SUBTOTAL(109,T_PC_Sephora_RTLE[22.2])</f>
        <v>2.5</v>
      </c>
      <c r="AG22" s="25">
        <f>SUBTOTAL(109,T_PC_Sephora_RTLE[23])</f>
        <v>7</v>
      </c>
      <c r="AH22" s="25">
        <f>SUBTOTAL(109,T_PC_Sephora_RTLE[24])</f>
        <v>15</v>
      </c>
      <c r="AI22" s="25">
        <f>SUBTOTAL(109,T_PC_Sephora_RTLE[25])</f>
        <v>12</v>
      </c>
      <c r="AJ22" s="25">
        <f>SUBTOTAL(109,T_PC_Sephora_RTLE[26])</f>
        <v>12</v>
      </c>
      <c r="AK22" s="25">
        <f>SUBTOTAL(109,T_PC_Sephora_RTLE[JUIN])</f>
        <v>48.5</v>
      </c>
      <c r="AL22" s="25">
        <f>SUBTOTAL(109,T_PC_Sephora_RTLE[27])</f>
        <v>10.5</v>
      </c>
      <c r="AM22" s="25">
        <f>SUBTOTAL(109,T_PC_Sephora_RTLE[28])</f>
        <v>7</v>
      </c>
      <c r="AN22" s="25">
        <f>SUBTOTAL(109,T_PC_Sephora_RTLE[29])</f>
        <v>11</v>
      </c>
      <c r="AO22" s="25">
        <f>SUBTOTAL(109,T_PC_Sephora_RTLE[30])</f>
        <v>14</v>
      </c>
      <c r="AP22" s="25">
        <f>SUBTOTAL(109,T_PC_Sephora_RTLE[31])</f>
        <v>5</v>
      </c>
      <c r="AQ22" s="25">
        <f>SUBTOTAL(109,T_PC_Sephora_RTLE[JUILLET])</f>
        <v>47.5</v>
      </c>
      <c r="AR22" s="25">
        <f>SUBTOTAL(109,T_PC_Sephora_RTLE[31.2])</f>
        <v>21</v>
      </c>
      <c r="AS22" s="25">
        <f>SUBTOTAL(109,T_PC_Sephora_RTLE[32])</f>
        <v>21</v>
      </c>
      <c r="AT22" s="25">
        <f>SUBTOTAL(109,T_PC_Sephora_RTLE[33])</f>
        <v>14</v>
      </c>
      <c r="AU22" s="25">
        <f>SUBTOTAL(109,T_PC_Sephora_RTLE[34])</f>
        <v>19.5</v>
      </c>
      <c r="AV22" s="25">
        <f>SUBTOTAL(109,T_PC_Sephora_RTLE[35])</f>
        <v>22.5</v>
      </c>
      <c r="AW22" s="25">
        <f>SUBTOTAL(109,T_PC_Sephora_RTLE[AOUT])</f>
        <v>98</v>
      </c>
      <c r="AX22" s="25">
        <f>SUBTOTAL(109,T_PC_Sephora_RTLE[35.2])</f>
        <v>7.5</v>
      </c>
      <c r="AY22" s="25">
        <f>SUBTOTAL(109,T_PC_Sephora_RTLE[36])</f>
        <v>31</v>
      </c>
      <c r="AZ22" s="25">
        <f>SUBTOTAL(109,T_PC_Sephora_RTLE[37])</f>
        <v>37</v>
      </c>
      <c r="BA22" s="25">
        <f>SUBTOTAL(109,T_PC_Sephora_RTLE[38])</f>
        <v>33</v>
      </c>
      <c r="BB22" s="25">
        <f>SUBTOTAL(109,T_PC_Sephora_RTLE[39])</f>
        <v>35</v>
      </c>
      <c r="BC22" s="25">
        <f>SUBTOTAL(109,T_PC_Sephora_RTLE[SEPT.])</f>
        <v>143.5</v>
      </c>
      <c r="BD22" s="25">
        <f>SUBTOTAL(109,T_PC_Sephora_RTLE[40])</f>
        <v>30.5</v>
      </c>
      <c r="BE22" s="25">
        <f>SUBTOTAL(109,T_PC_Sephora_RTLE[41])</f>
        <v>31.5</v>
      </c>
      <c r="BF22" s="25">
        <f>SUBTOTAL(109,T_PC_Sephora_RTLE[42])</f>
        <v>19</v>
      </c>
      <c r="BG22" s="25">
        <f>SUBTOTAL(109,T_PC_Sephora_RTLE[43])</f>
        <v>19</v>
      </c>
      <c r="BH22" s="25">
        <f>SUBTOTAL(109,T_PC_Sephora_RTLE[44])</f>
        <v>8</v>
      </c>
      <c r="BI22" s="25">
        <f>SUBTOTAL(109,T_PC_Sephora_RTLE[OCTOBRE])</f>
        <v>108</v>
      </c>
      <c r="BJ22" s="25">
        <f>SUBTOTAL(109,T_PC_Sephora_RTLE[44.2])</f>
        <v>16</v>
      </c>
      <c r="BK22" s="25">
        <f>SUBTOTAL(109,T_PC_Sephora_RTLE[45])</f>
        <v>20</v>
      </c>
      <c r="BL22" s="25">
        <f>SUBTOTAL(109,T_PC_Sephora_RTLE[46])</f>
        <v>20</v>
      </c>
      <c r="BM22" s="25">
        <f>SUBTOTAL(109,T_PC_Sephora_RTLE[47])</f>
        <v>19</v>
      </c>
      <c r="BN22" s="25">
        <f>SUBTOTAL(109,T_PC_Sephora_RTLE[48])</f>
        <v>16</v>
      </c>
      <c r="BO22" s="25">
        <f>SUBTOTAL(109,T_PC_Sephora_RTLE[NOVEMBRE])</f>
        <v>91</v>
      </c>
      <c r="BP22" s="25">
        <f>SUBTOTAL(109,T_PC_Sephora_RTLE[48.2])</f>
        <v>7</v>
      </c>
      <c r="BQ22" s="25">
        <f>SUBTOTAL(109,T_PC_Sephora_RTLE[49])</f>
        <v>21</v>
      </c>
      <c r="BR22" s="25">
        <f>SUBTOTAL(109,T_PC_Sephora_RTLE[50])</f>
        <v>19</v>
      </c>
      <c r="BS22" s="25">
        <f>SUBTOTAL(109,T_PC_Sephora_RTLE[51])</f>
        <v>14</v>
      </c>
      <c r="BT22" s="25">
        <f>SUBTOTAL(109,T_PC_Sephora_RTLE[52])</f>
        <v>8.5</v>
      </c>
      <c r="BU22" s="25">
        <f>SUBTOTAL(109,T_PC_Sephora_RTLE[DECEMBRE])</f>
        <v>69.5</v>
      </c>
      <c r="BV22">
        <f>SUBTOTAL(109,T_PC_Sephora_RTLE[TOTAL CHARGE COLLAB])</f>
        <v>1350</v>
      </c>
    </row>
  </sheetData>
  <mergeCells count="1">
    <mergeCell ref="A1:A3"/>
  </mergeCells>
  <conditionalFormatting sqref="X14 R14:S14 O11:S13 U11:X13 Y11:BQ19 C11:N19 O15:S19 U15:X19 T11:T19 C20:BQ21 BU11:BU21">
    <cfRule type="cellIs" dxfId="144" priority="2" operator="greaterThan">
      <formula>C$3</formula>
    </cfRule>
  </conditionalFormatting>
  <conditionalFormatting sqref="U14:W14">
    <cfRule type="cellIs" dxfId="143" priority="3" operator="greaterThan">
      <formula>O$3</formula>
    </cfRule>
  </conditionalFormatting>
  <conditionalFormatting sqref="H11:H21 N11:N21 T11:T21 Y11:Y21 AE11:AE21 AK11:AK21 AQ11:AQ21 AW11:AW21 BC11:BC21 BI11:BI21 BO11:BO21 BU11:BU21">
    <cfRule type="expression" dxfId="142" priority="1">
      <formula>OR(C11&gt;C$3,D11&gt;D$3,E11&gt;E$3,F11&gt;F$3,G11&gt;G$3)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PADELLEC (apadelle)</dc:creator>
  <cp:lastModifiedBy>Adrien PADELLEC (apadelle)</cp:lastModifiedBy>
  <dcterms:created xsi:type="dcterms:W3CDTF">2017-07-04T09:52:19Z</dcterms:created>
  <dcterms:modified xsi:type="dcterms:W3CDTF">2017-07-04T10:07:44Z</dcterms:modified>
</cp:coreProperties>
</file>