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1085" xr2:uid="{A407EC98-14DE-4558-8B72-D366B0FA5846}"/>
  </bookViews>
  <sheets>
    <sheet name="Feuil1" sheetId="1" r:id="rId1"/>
  </sheets>
  <externalReferences>
    <externalReference r:id="rId2"/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3" i="1" l="1"/>
  <c r="I63" i="1"/>
  <c r="F63" i="1"/>
  <c r="C63" i="1"/>
  <c r="B63" i="1"/>
  <c r="B61" i="1"/>
  <c r="B60" i="1"/>
  <c r="B59" i="1"/>
  <c r="B58" i="1"/>
  <c r="D52" i="1"/>
  <c r="A52" i="1"/>
  <c r="D50" i="1"/>
  <c r="A50" i="1"/>
  <c r="A49" i="1"/>
  <c r="F48" i="1"/>
  <c r="D48" i="1"/>
  <c r="A48" i="1"/>
  <c r="F47" i="1"/>
  <c r="D47" i="1"/>
  <c r="A47" i="1"/>
  <c r="D46" i="1"/>
  <c r="A46" i="1"/>
  <c r="N45" i="1"/>
  <c r="F45" i="1"/>
  <c r="D45" i="1"/>
  <c r="D44" i="1"/>
  <c r="A44" i="1"/>
  <c r="F43" i="1"/>
  <c r="D43" i="1"/>
  <c r="F42" i="1"/>
  <c r="D42" i="1"/>
  <c r="A42" i="1"/>
  <c r="F41" i="1"/>
  <c r="D41" i="1"/>
  <c r="N40" i="1"/>
  <c r="A43" i="1" s="1"/>
  <c r="F40" i="1"/>
  <c r="D40" i="1"/>
  <c r="A40" i="1"/>
  <c r="N39" i="1"/>
  <c r="D39" i="1"/>
  <c r="A39" i="1"/>
  <c r="N38" i="1"/>
  <c r="A51" i="1" s="1"/>
  <c r="A38" i="1"/>
  <c r="F37" i="1"/>
  <c r="F53" i="1" s="1"/>
  <c r="D37" i="1"/>
  <c r="A37" i="1"/>
  <c r="F36" i="1"/>
  <c r="D36" i="1"/>
  <c r="A36" i="1"/>
  <c r="D35" i="1"/>
  <c r="H34" i="1" s="1"/>
  <c r="A35" i="1"/>
  <c r="D34" i="1"/>
  <c r="A34" i="1"/>
  <c r="D33" i="1"/>
  <c r="A33" i="1"/>
  <c r="D32" i="1"/>
  <c r="A32" i="1"/>
  <c r="D31" i="1"/>
  <c r="A31" i="1"/>
  <c r="D30" i="1"/>
  <c r="H33" i="1" s="1"/>
  <c r="H36" i="1" s="1"/>
  <c r="A30" i="1"/>
  <c r="D29" i="1"/>
  <c r="A29" i="1"/>
  <c r="H40" i="1" s="1"/>
  <c r="H43" i="1" s="1"/>
  <c r="H44" i="1" s="1"/>
  <c r="H45" i="1" s="1"/>
  <c r="I48" i="1" s="1"/>
  <c r="D28" i="1"/>
  <c r="H41" i="1" s="1"/>
  <c r="A28" i="1"/>
  <c r="D27" i="1"/>
  <c r="A27" i="1"/>
  <c r="D26" i="1"/>
  <c r="A26" i="1"/>
  <c r="D25" i="1"/>
  <c r="D53" i="1" s="1"/>
  <c r="A25" i="1"/>
  <c r="G6" i="1"/>
  <c r="H63" i="1" s="1"/>
  <c r="D6" i="1"/>
  <c r="G63" i="1" s="1"/>
  <c r="G5" i="1"/>
  <c r="C5" i="1"/>
  <c r="F4" i="1"/>
  <c r="E63" i="1" s="1"/>
  <c r="D4" i="1"/>
  <c r="C4" i="1"/>
  <c r="H3" i="1"/>
  <c r="G3" i="1"/>
  <c r="C3" i="1"/>
  <c r="D63" i="1" s="1"/>
  <c r="I2" i="1"/>
  <c r="C2" i="1"/>
  <c r="P14" i="1"/>
  <c r="P10" i="1"/>
  <c r="P6" i="1"/>
  <c r="P17" i="1"/>
  <c r="P13" i="1"/>
  <c r="P9" i="1"/>
  <c r="P16" i="1"/>
  <c r="P12" i="1"/>
  <c r="P8" i="1"/>
  <c r="P4" i="1"/>
  <c r="P3" i="1"/>
  <c r="P2" i="1"/>
  <c r="P15" i="1"/>
  <c r="P11" i="1"/>
  <c r="P5" i="1"/>
  <c r="P7" i="1"/>
  <c r="E55" i="1" l="1"/>
  <c r="I49" i="1" s="1"/>
  <c r="L63" i="1" s="1"/>
  <c r="E46" i="1"/>
  <c r="E44" i="1"/>
  <c r="E42" i="1"/>
  <c r="E33" i="1"/>
  <c r="E32" i="1"/>
  <c r="D24" i="1"/>
  <c r="C55" i="1"/>
  <c r="E52" i="1"/>
  <c r="E50" i="1"/>
  <c r="G49" i="1"/>
  <c r="E48" i="1"/>
  <c r="E47" i="1"/>
  <c r="E40" i="1"/>
  <c r="H39" i="1"/>
  <c r="E36" i="1"/>
  <c r="I42" i="1" s="1"/>
  <c r="E29" i="1"/>
  <c r="E53" i="1" s="1"/>
  <c r="E43" i="1"/>
  <c r="E41" i="1"/>
  <c r="E35" i="1"/>
  <c r="E30" i="1"/>
  <c r="J63" i="1"/>
  <c r="G55" i="1"/>
  <c r="E45" i="1"/>
  <c r="E37" i="1"/>
  <c r="E34" i="1"/>
  <c r="I34" i="1" s="1"/>
  <c r="H32" i="1"/>
  <c r="E31" i="1"/>
  <c r="H35" i="1"/>
  <c r="A45" i="1"/>
  <c r="A41" i="1"/>
  <c r="H42" i="1" s="1"/>
  <c r="I41" i="1" l="1"/>
  <c r="I33" i="1"/>
  <c r="I36" i="1" s="1"/>
  <c r="I55" i="1"/>
  <c r="K63" i="1" s="1"/>
  <c r="I35" i="1"/>
  <c r="E56" i="1"/>
  <c r="K55" i="1"/>
  <c r="I58" i="1"/>
  <c r="I40" i="1"/>
  <c r="I43" i="1" s="1"/>
  <c r="I44" i="1" s="1"/>
  <c r="I45" i="1" s="1"/>
  <c r="I60" i="1" s="1"/>
  <c r="H60" i="1" l="1"/>
  <c r="H58" i="1"/>
  <c r="D59" i="1"/>
  <c r="F59" i="1" s="1"/>
  <c r="D58" i="1"/>
  <c r="F58" i="1" s="1"/>
  <c r="D60" i="1"/>
  <c r="F60" i="1" s="1"/>
  <c r="D61" i="1"/>
  <c r="F6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alavaux</author>
  </authors>
  <commentList>
    <comment ref="C23" authorId="0" shapeId="0" xr:uid="{FDE4E487-53AA-4995-A8CB-4C8CF4C11A2E}">
      <text>
        <r>
          <rPr>
            <b/>
            <sz val="9"/>
            <color indexed="81"/>
            <rFont val="Tahoma"/>
            <family val="2"/>
          </rPr>
          <t>0 si perdu
1 si commande</t>
        </r>
      </text>
    </comment>
    <comment ref="B24" authorId="0" shapeId="0" xr:uid="{0A9EE8C5-7209-4778-946A-344423D19EBA}">
      <text>
        <r>
          <rPr>
            <b/>
            <sz val="9"/>
            <color indexed="81"/>
            <rFont val="Tahoma"/>
            <family val="2"/>
          </rPr>
          <t>coef du devis à la prise de commande</t>
        </r>
      </text>
    </comment>
  </commentList>
</comments>
</file>

<file path=xl/sharedStrings.xml><?xml version="1.0" encoding="utf-8"?>
<sst xmlns="http://schemas.openxmlformats.org/spreadsheetml/2006/main" count="136" uniqueCount="109">
  <si>
    <t>FEUILLET   DEVIS   RÉCAPITULATIF</t>
  </si>
  <si>
    <t>Brief PLV</t>
  </si>
  <si>
    <t>Étude N°</t>
  </si>
  <si>
    <t>Date :</t>
  </si>
  <si>
    <t>xx/xx/2018</t>
  </si>
  <si>
    <t>Quantité:</t>
  </si>
  <si>
    <t>Personne</t>
  </si>
  <si>
    <t>Monsieur,</t>
  </si>
  <si>
    <t>CLIENT :</t>
  </si>
  <si>
    <t>Code personne :</t>
  </si>
  <si>
    <t>Madame,</t>
  </si>
  <si>
    <t>RFA :</t>
  </si>
  <si>
    <t>Commercial</t>
  </si>
  <si>
    <t>Marc RADIGALES</t>
  </si>
  <si>
    <t>Fabricant</t>
  </si>
  <si>
    <t>Version V6.3 du 04/02/2018</t>
  </si>
  <si>
    <t>Guillaume MOQUET</t>
  </si>
  <si>
    <t>Deviseur</t>
  </si>
  <si>
    <t>Maquettiste</t>
  </si>
  <si>
    <t>Indice maquette :</t>
  </si>
  <si>
    <t>Guillaume FERTE</t>
  </si>
  <si>
    <t xml:space="preserve">Mises à jour : </t>
  </si>
  <si>
    <t>Lily GLORIEUX</t>
  </si>
  <si>
    <t>Noms Deviseur et Fabricant</t>
  </si>
  <si>
    <t>Sabrina KERLEAU</t>
  </si>
  <si>
    <t>Niveau de prix (Trajet)</t>
  </si>
  <si>
    <t>Prix d'achat cartes et nom</t>
  </si>
  <si>
    <t>Prix d'achat compact</t>
  </si>
  <si>
    <t>Arnaud LAVAUX</t>
  </si>
  <si>
    <t>Alertes emballage + codes cliché</t>
  </si>
  <si>
    <t>Sébastien GAUDIANO</t>
  </si>
  <si>
    <t>Info redoublage</t>
  </si>
  <si>
    <t>Service Achats</t>
  </si>
  <si>
    <t>Alertes poinçons</t>
  </si>
  <si>
    <t>Virginie FERREIRA</t>
  </si>
  <si>
    <t>Coef pour décorticage</t>
  </si>
  <si>
    <t>Calage massicot</t>
  </si>
  <si>
    <t>Alerte pour camion en fonction du nombre de palettes</t>
  </si>
  <si>
    <t>Prix DF</t>
  </si>
  <si>
    <t>Laure DAGUENEL</t>
  </si>
  <si>
    <t>Toutes les passes sont à renseigner</t>
  </si>
  <si>
    <t>Michel FOSSARD</t>
  </si>
  <si>
    <t>COMMANDE</t>
  </si>
  <si>
    <t>Coef devis</t>
  </si>
  <si>
    <t>Pour</t>
  </si>
  <si>
    <t>L'ex +</t>
  </si>
  <si>
    <t>Temps</t>
  </si>
  <si>
    <t>Caroline BEZIE</t>
  </si>
  <si>
    <t>Coef</t>
  </si>
  <si>
    <t>atelier</t>
  </si>
  <si>
    <t>Stéphane DELAVILLE</t>
  </si>
  <si>
    <t>Créa, 3D (h)</t>
  </si>
  <si>
    <t>Sandrine TRANCHER</t>
  </si>
  <si>
    <t>BE (h) :</t>
  </si>
  <si>
    <t>Notice (h) :</t>
  </si>
  <si>
    <t>PAO (h) :</t>
  </si>
  <si>
    <t>Papier / Carton</t>
  </si>
  <si>
    <t>Ondulé</t>
  </si>
  <si>
    <t>Compact</t>
  </si>
  <si>
    <t>Prix de Revient</t>
  </si>
  <si>
    <t>Impression offset</t>
  </si>
  <si>
    <t>Impression séri</t>
  </si>
  <si>
    <t>Achats (PR)</t>
  </si>
  <si>
    <t>Marquage, Divers S/T</t>
  </si>
  <si>
    <t>Sous traitance</t>
  </si>
  <si>
    <t>Traitement surfaces</t>
  </si>
  <si>
    <t>Interne</t>
  </si>
  <si>
    <t>Massicot</t>
  </si>
  <si>
    <t>Total PR</t>
  </si>
  <si>
    <t>Contre collage +colle</t>
  </si>
  <si>
    <t xml:space="preserve"> Prix de Vente</t>
  </si>
  <si>
    <t>Achats</t>
  </si>
  <si>
    <t>Outillage</t>
  </si>
  <si>
    <t>S/T</t>
  </si>
  <si>
    <t>Découpe</t>
  </si>
  <si>
    <t>Décorticage</t>
  </si>
  <si>
    <t>Thermo / Découpe</t>
  </si>
  <si>
    <t>Robot XY</t>
  </si>
  <si>
    <t>Total PV1</t>
  </si>
  <si>
    <t>Divers Achats</t>
  </si>
  <si>
    <t>Total PV2</t>
  </si>
  <si>
    <t>Service Ccial</t>
  </si>
  <si>
    <t>Manutention</t>
  </si>
  <si>
    <t>Total PV3</t>
  </si>
  <si>
    <t>RFA</t>
  </si>
  <si>
    <t>Achat palettes</t>
  </si>
  <si>
    <t>Façonnage manuel</t>
  </si>
  <si>
    <t>Conditionnement</t>
  </si>
  <si>
    <t>Marge Brute</t>
  </si>
  <si>
    <t>€</t>
  </si>
  <si>
    <t>A renseigner</t>
  </si>
  <si>
    <t>Taux de marge</t>
  </si>
  <si>
    <t>%</t>
  </si>
  <si>
    <t>Achat Emballages</t>
  </si>
  <si>
    <t>Livraisons internes</t>
  </si>
  <si>
    <t>Transport</t>
  </si>
  <si>
    <t>Coef :</t>
  </si>
  <si>
    <t>Budget total =</t>
  </si>
  <si>
    <t>soit l'ex =</t>
  </si>
  <si>
    <t>€ HT</t>
  </si>
  <si>
    <t>L'ex suivant =</t>
  </si>
  <si>
    <t>Calculette pour autres quantités</t>
  </si>
  <si>
    <t>Détail FF / FV</t>
  </si>
  <si>
    <t>PR €/HT</t>
  </si>
  <si>
    <t>PV €/HT</t>
  </si>
  <si>
    <t>Budget  =</t>
  </si>
  <si>
    <t>soit L'ex =</t>
  </si>
  <si>
    <t>FRAIS FIXES</t>
  </si>
  <si>
    <t>FRAIS VARIABLES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</si>
</sst>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#,##0.00\ &quot;€&quot;"/>
    <numFmt numFmtId="166" formatCode="dd/mm/yy;@"/>
    <numFmt numFmtId="167" formatCode="d/m;@"/>
    <numFmt numFmtId="168" formatCode="#,##0\ &quot;€&quot;"/>
  </numFmts>
  <fonts count="21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6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indexed="1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10"/>
      <color indexed="55"/>
      <name val="Arial"/>
      <family val="2"/>
    </font>
    <font>
      <sz val="10"/>
      <color rgb="FFFF0000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2"/>
      <name val="Trebuchet MS"/>
      <family val="2"/>
    </font>
    <font>
      <sz val="12"/>
      <name val="Trebuchet MS"/>
      <family val="2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9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3">
    <xf numFmtId="0" fontId="0" fillId="0" borderId="0" xfId="0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Fill="1" applyBorder="1" applyAlignment="1"/>
    <xf numFmtId="0" fontId="4" fillId="0" borderId="0" xfId="0" applyFont="1" applyFill="1" applyBorder="1"/>
    <xf numFmtId="0" fontId="5" fillId="0" borderId="0" xfId="0" applyFont="1" applyFill="1"/>
    <xf numFmtId="0" fontId="6" fillId="0" borderId="0" xfId="0" applyFont="1" applyAlignment="1">
      <alignment horizont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 applyProtection="1">
      <alignment horizontal="left" vertical="center"/>
    </xf>
    <xf numFmtId="0" fontId="3" fillId="0" borderId="6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14" fontId="3" fillId="3" borderId="5" xfId="0" applyNumberFormat="1" applyFont="1" applyFill="1" applyBorder="1" applyAlignment="1" applyProtection="1">
      <alignment horizontal="center" vertical="center"/>
      <protection locked="0"/>
    </xf>
    <xf numFmtId="14" fontId="3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>
      <alignment horizontal="center" textRotation="90"/>
    </xf>
    <xf numFmtId="0" fontId="8" fillId="0" borderId="8" xfId="0" applyFont="1" applyBorder="1" applyAlignment="1">
      <alignment horizontal="center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/>
    <xf numFmtId="0" fontId="9" fillId="0" borderId="0" xfId="0" applyFont="1" applyFill="1"/>
    <xf numFmtId="0" fontId="3" fillId="0" borderId="4" xfId="0" applyFont="1" applyFill="1" applyBorder="1" applyAlignment="1" applyProtection="1">
      <alignment horizontal="right" vertical="center"/>
    </xf>
    <xf numFmtId="0" fontId="8" fillId="0" borderId="4" xfId="0" applyFont="1" applyBorder="1" applyAlignment="1" applyProtection="1">
      <alignment horizontal="right" vertical="center"/>
    </xf>
    <xf numFmtId="0" fontId="8" fillId="3" borderId="9" xfId="0" applyFont="1" applyFill="1" applyBorder="1" applyAlignment="1" applyProtection="1">
      <alignment horizontal="center" vertical="center"/>
      <protection locked="0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Fill="1" applyBorder="1" applyAlignment="1" applyProtection="1"/>
    <xf numFmtId="0" fontId="8" fillId="0" borderId="11" xfId="0" applyFont="1" applyBorder="1"/>
    <xf numFmtId="0" fontId="8" fillId="0" borderId="12" xfId="0" applyFont="1" applyBorder="1" applyAlignment="1">
      <alignment horizontal="center"/>
    </xf>
    <xf numFmtId="0" fontId="8" fillId="0" borderId="0" xfId="0" applyFont="1" applyBorder="1" applyAlignment="1"/>
    <xf numFmtId="0" fontId="7" fillId="0" borderId="4" xfId="0" applyFont="1" applyFill="1" applyBorder="1" applyAlignment="1" applyProtection="1">
      <alignment horizontal="right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left" vertical="center"/>
    </xf>
    <xf numFmtId="0" fontId="7" fillId="0" borderId="6" xfId="0" applyFont="1" applyFill="1" applyBorder="1" applyAlignment="1" applyProtection="1">
      <alignment horizontal="left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0" fontId="7" fillId="0" borderId="7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/>
    <xf numFmtId="0" fontId="8" fillId="0" borderId="14" xfId="0" applyFont="1" applyFill="1" applyBorder="1" applyAlignment="1">
      <alignment vertical="center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>
      <alignment vertical="center"/>
    </xf>
    <xf numFmtId="0" fontId="8" fillId="3" borderId="17" xfId="0" applyFont="1" applyFill="1" applyBorder="1" applyAlignment="1" applyProtection="1">
      <alignment horizontal="center" vertical="center"/>
      <protection locked="0"/>
    </xf>
    <xf numFmtId="0" fontId="7" fillId="0" borderId="18" xfId="0" applyFont="1" applyFill="1" applyBorder="1" applyAlignment="1" applyProtection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0" xfId="0" applyFont="1" applyFill="1" applyProtection="1"/>
    <xf numFmtId="0" fontId="7" fillId="0" borderId="19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21" xfId="0" applyFont="1" applyBorder="1"/>
    <xf numFmtId="0" fontId="8" fillId="0" borderId="22" xfId="0" applyFont="1" applyFill="1" applyBorder="1" applyAlignment="1">
      <alignment vertical="center"/>
    </xf>
    <xf numFmtId="0" fontId="8" fillId="3" borderId="23" xfId="0" applyFont="1" applyFill="1" applyBorder="1" applyAlignment="1" applyProtection="1">
      <alignment horizontal="center" vertical="center"/>
      <protection locked="0"/>
    </xf>
    <xf numFmtId="0" fontId="7" fillId="0" borderId="24" xfId="0" applyFont="1" applyFill="1" applyBorder="1" applyAlignment="1" applyProtection="1">
      <alignment horizontal="center" vertical="center"/>
    </xf>
    <xf numFmtId="0" fontId="8" fillId="0" borderId="25" xfId="0" applyFont="1" applyFill="1" applyBorder="1" applyAlignment="1">
      <alignment vertical="center"/>
    </xf>
    <xf numFmtId="0" fontId="8" fillId="3" borderId="26" xfId="0" applyFont="1" applyFill="1" applyBorder="1" applyAlignment="1" applyProtection="1">
      <alignment horizontal="center" vertical="center"/>
      <protection locked="0"/>
    </xf>
    <xf numFmtId="0" fontId="7" fillId="0" borderId="27" xfId="0" applyFont="1" applyFill="1" applyBorder="1" applyAlignment="1" applyProtection="1">
      <alignment horizontal="center" vertical="center"/>
    </xf>
    <xf numFmtId="0" fontId="8" fillId="0" borderId="28" xfId="0" applyFont="1" applyBorder="1" applyAlignment="1">
      <alignment vertical="center" wrapText="1"/>
    </xf>
    <xf numFmtId="1" fontId="4" fillId="3" borderId="29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/>
    <xf numFmtId="0" fontId="11" fillId="0" borderId="30" xfId="0" applyFont="1" applyBorder="1" applyAlignment="1" applyProtection="1">
      <protection locked="0"/>
    </xf>
    <xf numFmtId="0" fontId="8" fillId="0" borderId="31" xfId="0" applyFont="1" applyBorder="1" applyAlignment="1" applyProtection="1">
      <protection locked="0"/>
    </xf>
    <xf numFmtId="0" fontId="8" fillId="0" borderId="32" xfId="0" applyFont="1" applyBorder="1" applyAlignment="1" applyProtection="1">
      <protection locked="0"/>
    </xf>
    <xf numFmtId="0" fontId="8" fillId="0" borderId="33" xfId="0" applyFont="1" applyBorder="1" applyAlignment="1" applyProtection="1">
      <protection locked="0"/>
    </xf>
    <xf numFmtId="0" fontId="11" fillId="0" borderId="34" xfId="0" applyFont="1" applyBorder="1" applyAlignment="1" applyProtection="1">
      <protection locked="0"/>
    </xf>
    <xf numFmtId="0" fontId="8" fillId="0" borderId="35" xfId="0" applyFont="1" applyBorder="1" applyAlignment="1" applyProtection="1">
      <protection locked="0"/>
    </xf>
    <xf numFmtId="0" fontId="8" fillId="0" borderId="36" xfId="0" applyFont="1" applyBorder="1" applyAlignment="1" applyProtection="1">
      <protection locked="0"/>
    </xf>
    <xf numFmtId="0" fontId="8" fillId="0" borderId="37" xfId="0" applyFont="1" applyBorder="1" applyAlignment="1">
      <alignment horizontal="left" vertical="center"/>
    </xf>
    <xf numFmtId="0" fontId="8" fillId="0" borderId="0" xfId="0" applyFont="1" applyBorder="1" applyAlignment="1" applyProtection="1"/>
    <xf numFmtId="0" fontId="7" fillId="0" borderId="11" xfId="0" applyFont="1" applyBorder="1" applyAlignment="1">
      <alignment horizontal="center" vertical="center" textRotation="90"/>
    </xf>
    <xf numFmtId="0" fontId="8" fillId="0" borderId="25" xfId="0" applyFont="1" applyBorder="1" applyAlignment="1">
      <alignment horizontal="center" vertical="center"/>
    </xf>
    <xf numFmtId="0" fontId="8" fillId="0" borderId="38" xfId="0" applyFont="1" applyBorder="1" applyAlignment="1">
      <alignment horizontal="left" vertical="center"/>
    </xf>
    <xf numFmtId="0" fontId="8" fillId="0" borderId="39" xfId="0" applyFont="1" applyBorder="1"/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 applyProtection="1">
      <protection locked="0"/>
    </xf>
    <xf numFmtId="0" fontId="8" fillId="0" borderId="43" xfId="0" applyFont="1" applyBorder="1" applyAlignment="1" applyProtection="1">
      <alignment horizontal="left"/>
      <protection locked="0"/>
    </xf>
    <xf numFmtId="0" fontId="8" fillId="0" borderId="44" xfId="0" applyFont="1" applyBorder="1" applyAlignment="1" applyProtection="1">
      <alignment horizontal="left"/>
      <protection locked="0"/>
    </xf>
    <xf numFmtId="0" fontId="8" fillId="0" borderId="45" xfId="0" applyFont="1" applyBorder="1" applyAlignment="1" applyProtection="1">
      <alignment horizontal="left"/>
      <protection locked="0"/>
    </xf>
    <xf numFmtId="0" fontId="4" fillId="4" borderId="4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28" xfId="0" applyFont="1" applyBorder="1" applyAlignment="1">
      <alignment horizontal="center" vertical="center"/>
    </xf>
    <xf numFmtId="0" fontId="8" fillId="0" borderId="46" xfId="0" applyFont="1" applyBorder="1" applyAlignment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0" fontId="8" fillId="4" borderId="8" xfId="0" applyFont="1" applyFill="1" applyBorder="1" applyAlignment="1">
      <alignment horizontal="center" wrapText="1"/>
    </xf>
    <xf numFmtId="49" fontId="3" fillId="4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Protection="1"/>
    <xf numFmtId="0" fontId="6" fillId="0" borderId="4" xfId="0" applyFont="1" applyBorder="1" applyAlignment="1" applyProtection="1">
      <alignment horizontal="center" vertical="center"/>
    </xf>
    <xf numFmtId="2" fontId="4" fillId="3" borderId="11" xfId="0" applyNumberFormat="1" applyFont="1" applyFill="1" applyBorder="1" applyAlignment="1">
      <alignment horizontal="center" wrapText="1"/>
    </xf>
    <xf numFmtId="49" fontId="3" fillId="4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14" fontId="12" fillId="0" borderId="0" xfId="0" applyNumberFormat="1" applyFont="1" applyAlignment="1">
      <alignment horizontal="center" vertical="center"/>
    </xf>
    <xf numFmtId="2" fontId="6" fillId="5" borderId="8" xfId="0" applyNumberFormat="1" applyFont="1" applyFill="1" applyBorder="1" applyAlignment="1">
      <alignment horizontal="center"/>
    </xf>
    <xf numFmtId="0" fontId="8" fillId="5" borderId="2" xfId="0" applyFont="1" applyFill="1" applyBorder="1" applyAlignment="1"/>
    <xf numFmtId="0" fontId="4" fillId="6" borderId="47" xfId="0" applyFont="1" applyFill="1" applyBorder="1" applyAlignment="1">
      <alignment horizontal="center" vertical="center"/>
    </xf>
    <xf numFmtId="1" fontId="8" fillId="7" borderId="42" xfId="0" applyNumberFormat="1" applyFont="1" applyFill="1" applyBorder="1" applyAlignment="1" applyProtection="1">
      <alignment horizontal="center"/>
    </xf>
    <xf numFmtId="1" fontId="13" fillId="8" borderId="7" xfId="0" applyNumberFormat="1" applyFont="1" applyFill="1" applyBorder="1" applyAlignment="1">
      <alignment horizontal="center"/>
    </xf>
    <xf numFmtId="0" fontId="13" fillId="8" borderId="7" xfId="0" applyFont="1" applyFill="1" applyBorder="1" applyAlignment="1">
      <alignment horizont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left" vertical="center"/>
    </xf>
    <xf numFmtId="0" fontId="8" fillId="0" borderId="50" xfId="0" applyFont="1" applyBorder="1"/>
    <xf numFmtId="2" fontId="6" fillId="5" borderId="51" xfId="0" applyNumberFormat="1" applyFont="1" applyFill="1" applyBorder="1" applyAlignment="1">
      <alignment horizontal="center"/>
    </xf>
    <xf numFmtId="0" fontId="8" fillId="5" borderId="35" xfId="0" applyFont="1" applyFill="1" applyBorder="1" applyAlignment="1">
      <alignment shrinkToFit="1"/>
    </xf>
    <xf numFmtId="1" fontId="13" fillId="8" borderId="19" xfId="0" applyNumberFormat="1" applyFont="1" applyFill="1" applyBorder="1" applyAlignment="1">
      <alignment horizontal="center"/>
    </xf>
    <xf numFmtId="0" fontId="13" fillId="8" borderId="19" xfId="0" applyFont="1" applyFill="1" applyBorder="1" applyAlignment="1">
      <alignment horizontal="center"/>
    </xf>
    <xf numFmtId="0" fontId="8" fillId="0" borderId="52" xfId="0" applyFont="1" applyBorder="1" applyAlignment="1">
      <alignment horizontal="center" vertical="center"/>
    </xf>
    <xf numFmtId="0" fontId="8" fillId="9" borderId="32" xfId="0" applyFont="1" applyFill="1" applyBorder="1" applyAlignment="1"/>
    <xf numFmtId="0" fontId="4" fillId="6" borderId="47" xfId="0" applyFont="1" applyFill="1" applyBorder="1" applyAlignment="1">
      <alignment horizontal="center"/>
    </xf>
    <xf numFmtId="1" fontId="8" fillId="7" borderId="53" xfId="0" applyNumberFormat="1" applyFont="1" applyFill="1" applyBorder="1" applyAlignment="1" applyProtection="1">
      <alignment horizontal="center"/>
    </xf>
    <xf numFmtId="2" fontId="8" fillId="8" borderId="19" xfId="0" applyNumberFormat="1" applyFont="1" applyFill="1" applyBorder="1" applyAlignment="1" applyProtection="1">
      <alignment horizontal="center"/>
    </xf>
    <xf numFmtId="2" fontId="6" fillId="9" borderId="54" xfId="0" applyNumberFormat="1" applyFont="1" applyFill="1" applyBorder="1" applyAlignment="1" applyProtection="1">
      <alignment horizontal="center"/>
    </xf>
    <xf numFmtId="0" fontId="8" fillId="9" borderId="42" xfId="0" applyFont="1" applyFill="1" applyBorder="1" applyAlignment="1"/>
    <xf numFmtId="1" fontId="8" fillId="7" borderId="51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6" fillId="2" borderId="51" xfId="0" applyNumberFormat="1" applyFont="1" applyFill="1" applyBorder="1" applyAlignment="1" applyProtection="1">
      <alignment horizontal="center"/>
      <protection locked="0"/>
    </xf>
    <xf numFmtId="0" fontId="8" fillId="2" borderId="35" xfId="0" applyFont="1" applyFill="1" applyBorder="1" applyAlignment="1"/>
    <xf numFmtId="0" fontId="8" fillId="2" borderId="36" xfId="0" applyFont="1" applyFill="1" applyBorder="1" applyAlignment="1"/>
    <xf numFmtId="1" fontId="8" fillId="2" borderId="34" xfId="0" applyNumberFormat="1" applyFont="1" applyFill="1" applyBorder="1" applyAlignment="1" applyProtection="1">
      <alignment horizontal="center"/>
    </xf>
    <xf numFmtId="2" fontId="8" fillId="2" borderId="51" xfId="0" applyNumberFormat="1" applyFont="1" applyFill="1" applyBorder="1" applyAlignment="1" applyProtection="1">
      <alignment horizontal="center"/>
    </xf>
    <xf numFmtId="0" fontId="8" fillId="0" borderId="25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left"/>
    </xf>
    <xf numFmtId="0" fontId="8" fillId="2" borderId="36" xfId="0" applyFont="1" applyFill="1" applyBorder="1" applyAlignment="1">
      <alignment horizontal="left"/>
    </xf>
    <xf numFmtId="1" fontId="8" fillId="2" borderId="42" xfId="0" applyNumberFormat="1" applyFont="1" applyFill="1" applyBorder="1" applyAlignment="1" applyProtection="1">
      <alignment horizontal="center"/>
    </xf>
    <xf numFmtId="0" fontId="7" fillId="0" borderId="0" xfId="0" applyFont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/>
    <xf numFmtId="2" fontId="8" fillId="0" borderId="0" xfId="0" applyNumberFormat="1" applyFont="1" applyFill="1" applyBorder="1" applyAlignment="1" applyProtection="1">
      <alignment horizontal="center"/>
    </xf>
    <xf numFmtId="0" fontId="8" fillId="0" borderId="0" xfId="0" applyFont="1" applyBorder="1" applyAlignment="1">
      <alignment horizontal="center"/>
    </xf>
    <xf numFmtId="2" fontId="6" fillId="10" borderId="51" xfId="0" applyNumberFormat="1" applyFont="1" applyFill="1" applyBorder="1" applyAlignment="1" applyProtection="1">
      <alignment horizontal="center"/>
      <protection locked="0"/>
    </xf>
    <xf numFmtId="0" fontId="8" fillId="10" borderId="52" xfId="0" applyFont="1" applyFill="1" applyBorder="1" applyAlignment="1"/>
    <xf numFmtId="0" fontId="8" fillId="10" borderId="55" xfId="0" applyFont="1" applyFill="1" applyBorder="1" applyAlignment="1"/>
    <xf numFmtId="1" fontId="8" fillId="10" borderId="42" xfId="0" applyNumberFormat="1" applyFont="1" applyFill="1" applyBorder="1" applyAlignment="1" applyProtection="1">
      <alignment horizontal="center"/>
    </xf>
    <xf numFmtId="2" fontId="8" fillId="10" borderId="51" xfId="0" applyNumberFormat="1" applyFont="1" applyFill="1" applyBorder="1" applyAlignment="1" applyProtection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10" borderId="35" xfId="0" applyFont="1" applyFill="1" applyBorder="1" applyAlignment="1"/>
    <xf numFmtId="0" fontId="8" fillId="10" borderId="36" xfId="0" applyFont="1" applyFill="1" applyBorder="1" applyAlignment="1"/>
    <xf numFmtId="0" fontId="8" fillId="2" borderId="40" xfId="0" applyFont="1" applyFill="1" applyBorder="1" applyAlignment="1">
      <alignment horizontal="right"/>
    </xf>
    <xf numFmtId="1" fontId="8" fillId="2" borderId="17" xfId="0" applyNumberFormat="1" applyFont="1" applyFill="1" applyBorder="1" applyAlignment="1">
      <alignment horizontal="center"/>
    </xf>
    <xf numFmtId="2" fontId="8" fillId="2" borderId="18" xfId="0" applyNumberFormat="1" applyFont="1" applyFill="1" applyBorder="1" applyAlignment="1">
      <alignment horizontal="center"/>
    </xf>
    <xf numFmtId="2" fontId="8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/>
    <xf numFmtId="0" fontId="8" fillId="10" borderId="52" xfId="0" applyFont="1" applyFill="1" applyBorder="1" applyAlignment="1">
      <alignment horizontal="right"/>
    </xf>
    <xf numFmtId="1" fontId="8" fillId="10" borderId="56" xfId="0" applyNumberFormat="1" applyFont="1" applyFill="1" applyBorder="1" applyAlignment="1">
      <alignment horizontal="center"/>
    </xf>
    <xf numFmtId="2" fontId="8" fillId="10" borderId="55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left" vertical="center"/>
    </xf>
    <xf numFmtId="2" fontId="6" fillId="10" borderId="12" xfId="0" applyNumberFormat="1" applyFont="1" applyFill="1" applyBorder="1" applyAlignment="1" applyProtection="1">
      <alignment horizontal="center"/>
      <protection locked="0"/>
    </xf>
    <xf numFmtId="0" fontId="8" fillId="5" borderId="52" xfId="0" applyFont="1" applyFill="1" applyBorder="1" applyAlignment="1">
      <alignment horizontal="center"/>
    </xf>
    <xf numFmtId="1" fontId="8" fillId="5" borderId="56" xfId="0" applyNumberFormat="1" applyFont="1" applyFill="1" applyBorder="1" applyAlignment="1">
      <alignment horizontal="center"/>
    </xf>
    <xf numFmtId="2" fontId="8" fillId="5" borderId="55" xfId="0" applyNumberFormat="1" applyFont="1" applyFill="1" applyBorder="1" applyAlignment="1">
      <alignment horizontal="center"/>
    </xf>
    <xf numFmtId="2" fontId="4" fillId="0" borderId="0" xfId="0" applyNumberFormat="1" applyFont="1" applyBorder="1" applyAlignment="1" applyProtection="1">
      <alignment horizontal="center"/>
    </xf>
    <xf numFmtId="0" fontId="8" fillId="5" borderId="35" xfId="0" applyFont="1" applyFill="1" applyBorder="1" applyAlignment="1"/>
    <xf numFmtId="0" fontId="8" fillId="5" borderId="36" xfId="0" applyFont="1" applyFill="1" applyBorder="1" applyAlignment="1"/>
    <xf numFmtId="1" fontId="8" fillId="5" borderId="42" xfId="0" applyNumberFormat="1" applyFont="1" applyFill="1" applyBorder="1" applyAlignment="1" applyProtection="1">
      <alignment horizontal="center"/>
    </xf>
    <xf numFmtId="2" fontId="8" fillId="5" borderId="51" xfId="0" applyNumberFormat="1" applyFont="1" applyFill="1" applyBorder="1" applyAlignment="1" applyProtection="1">
      <alignment horizontal="center"/>
    </xf>
    <xf numFmtId="2" fontId="8" fillId="0" borderId="51" xfId="0" applyNumberFormat="1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1" fontId="8" fillId="0" borderId="26" xfId="0" applyNumberFormat="1" applyFont="1" applyBorder="1" applyAlignment="1">
      <alignment horizontal="center"/>
    </xf>
    <xf numFmtId="2" fontId="8" fillId="0" borderId="27" xfId="0" applyNumberFormat="1" applyFont="1" applyBorder="1" applyAlignment="1">
      <alignment horizontal="center"/>
    </xf>
    <xf numFmtId="2" fontId="6" fillId="2" borderId="54" xfId="0" applyNumberFormat="1" applyFont="1" applyFill="1" applyBorder="1" applyAlignment="1" applyProtection="1">
      <alignment horizontal="center"/>
      <protection locked="0"/>
    </xf>
    <xf numFmtId="0" fontId="14" fillId="2" borderId="35" xfId="0" applyFont="1" applyFill="1" applyBorder="1" applyAlignment="1"/>
    <xf numFmtId="0" fontId="8" fillId="8" borderId="1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/>
    </xf>
    <xf numFmtId="2" fontId="4" fillId="2" borderId="18" xfId="0" applyNumberFormat="1" applyFont="1" applyFill="1" applyBorder="1" applyAlignment="1" applyProtection="1">
      <alignment horizontal="center"/>
      <protection locked="0"/>
    </xf>
    <xf numFmtId="2" fontId="6" fillId="2" borderId="12" xfId="0" applyNumberFormat="1" applyFont="1" applyFill="1" applyBorder="1" applyAlignment="1" applyProtection="1">
      <alignment horizontal="center"/>
      <protection locked="0"/>
    </xf>
    <xf numFmtId="0" fontId="8" fillId="2" borderId="35" xfId="0" applyFont="1" applyFill="1" applyBorder="1" applyAlignment="1"/>
    <xf numFmtId="0" fontId="8" fillId="0" borderId="36" xfId="0" applyFont="1" applyBorder="1" applyAlignment="1"/>
    <xf numFmtId="0" fontId="8" fillId="0" borderId="5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4" fillId="10" borderId="20" xfId="0" applyFont="1" applyFill="1" applyBorder="1" applyAlignment="1">
      <alignment horizontal="center"/>
    </xf>
    <xf numFmtId="2" fontId="4" fillId="10" borderId="55" xfId="0" applyNumberFormat="1" applyFont="1" applyFill="1" applyBorder="1" applyAlignment="1" applyProtection="1">
      <alignment horizontal="center"/>
      <protection locked="0"/>
    </xf>
    <xf numFmtId="2" fontId="6" fillId="5" borderId="51" xfId="0" applyNumberFormat="1" applyFont="1" applyFill="1" applyBorder="1" applyAlignment="1" applyProtection="1">
      <alignment horizontal="center"/>
      <protection locked="0"/>
    </xf>
    <xf numFmtId="0" fontId="8" fillId="0" borderId="59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2" fontId="4" fillId="5" borderId="39" xfId="0" applyNumberFormat="1" applyFont="1" applyFill="1" applyBorder="1" applyAlignment="1" applyProtection="1">
      <alignment horizontal="center"/>
      <protection locked="0"/>
    </xf>
    <xf numFmtId="2" fontId="6" fillId="5" borderId="19" xfId="0" applyNumberFormat="1" applyFont="1" applyFill="1" applyBorder="1" applyAlignment="1" applyProtection="1">
      <alignment horizontal="center"/>
    </xf>
    <xf numFmtId="0" fontId="8" fillId="5" borderId="35" xfId="0" applyFont="1" applyFill="1" applyBorder="1" applyAlignment="1"/>
    <xf numFmtId="0" fontId="8" fillId="5" borderId="36" xfId="0" applyFont="1" applyFill="1" applyBorder="1" applyAlignment="1"/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/>
    </xf>
    <xf numFmtId="2" fontId="6" fillId="5" borderId="51" xfId="0" applyNumberFormat="1" applyFont="1" applyFill="1" applyBorder="1" applyAlignment="1" applyProtection="1">
      <alignment horizontal="center"/>
    </xf>
    <xf numFmtId="0" fontId="8" fillId="5" borderId="52" xfId="0" applyFont="1" applyFill="1" applyBorder="1" applyAlignment="1"/>
    <xf numFmtId="0" fontId="8" fillId="5" borderId="55" xfId="0" applyFont="1" applyFill="1" applyBorder="1" applyAlignment="1"/>
    <xf numFmtId="0" fontId="8" fillId="11" borderId="0" xfId="0" applyFont="1" applyFill="1" applyBorder="1"/>
    <xf numFmtId="2" fontId="4" fillId="11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wrapText="1"/>
    </xf>
    <xf numFmtId="0" fontId="8" fillId="8" borderId="51" xfId="0" applyFont="1" applyFill="1" applyBorder="1" applyAlignment="1">
      <alignment horizontal="center"/>
    </xf>
    <xf numFmtId="0" fontId="15" fillId="12" borderId="57" xfId="0" applyFont="1" applyFill="1" applyBorder="1" applyAlignment="1">
      <alignment horizontal="center"/>
    </xf>
    <xf numFmtId="1" fontId="8" fillId="13" borderId="26" xfId="0" applyNumberFormat="1" applyFont="1" applyFill="1" applyBorder="1" applyAlignment="1">
      <alignment horizontal="center"/>
    </xf>
    <xf numFmtId="2" fontId="8" fillId="13" borderId="27" xfId="0" applyNumberFormat="1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0" fontId="15" fillId="14" borderId="57" xfId="0" applyFont="1" applyFill="1" applyBorder="1" applyAlignment="1">
      <alignment horizontal="center"/>
    </xf>
    <xf numFmtId="1" fontId="4" fillId="15" borderId="26" xfId="0" applyNumberFormat="1" applyFont="1" applyFill="1" applyBorder="1" applyAlignment="1">
      <alignment horizontal="center"/>
    </xf>
    <xf numFmtId="2" fontId="4" fillId="15" borderId="27" xfId="0" applyNumberFormat="1" applyFont="1" applyFill="1" applyBorder="1" applyAlignment="1">
      <alignment horizontal="center"/>
    </xf>
    <xf numFmtId="2" fontId="8" fillId="0" borderId="19" xfId="0" applyNumberFormat="1" applyFont="1" applyFill="1" applyBorder="1" applyAlignment="1" applyProtection="1">
      <alignment horizontal="center"/>
    </xf>
    <xf numFmtId="0" fontId="15" fillId="14" borderId="4" xfId="0" applyFont="1" applyFill="1" applyBorder="1" applyAlignment="1">
      <alignment horizontal="center"/>
    </xf>
    <xf numFmtId="0" fontId="15" fillId="14" borderId="5" xfId="0" applyFont="1" applyFill="1" applyBorder="1" applyAlignment="1">
      <alignment horizontal="center"/>
    </xf>
    <xf numFmtId="0" fontId="15" fillId="14" borderId="6" xfId="0" applyFont="1" applyFill="1" applyBorder="1" applyAlignment="1">
      <alignment horizontal="center"/>
    </xf>
    <xf numFmtId="164" fontId="8" fillId="0" borderId="47" xfId="0" applyNumberFormat="1" applyFont="1" applyBorder="1" applyAlignment="1">
      <alignment horizontal="center"/>
    </xf>
    <xf numFmtId="0" fontId="4" fillId="11" borderId="2" xfId="0" applyFont="1" applyFill="1" applyBorder="1" applyAlignment="1">
      <alignment horizontal="center"/>
    </xf>
    <xf numFmtId="1" fontId="4" fillId="11" borderId="2" xfId="0" applyNumberFormat="1" applyFont="1" applyFill="1" applyBorder="1" applyAlignment="1">
      <alignment horizontal="center"/>
    </xf>
    <xf numFmtId="1" fontId="4" fillId="11" borderId="0" xfId="0" applyNumberFormat="1" applyFont="1" applyFill="1" applyBorder="1" applyAlignment="1">
      <alignment horizontal="center"/>
    </xf>
    <xf numFmtId="0" fontId="4" fillId="11" borderId="38" xfId="0" applyFont="1" applyFill="1" applyBorder="1" applyAlignment="1">
      <alignment horizontal="center"/>
    </xf>
    <xf numFmtId="2" fontId="4" fillId="11" borderId="38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" fontId="4" fillId="2" borderId="18" xfId="0" applyNumberFormat="1" applyFont="1" applyFill="1" applyBorder="1" applyAlignment="1">
      <alignment horizontal="center"/>
    </xf>
    <xf numFmtId="0" fontId="16" fillId="5" borderId="35" xfId="0" applyFont="1" applyFill="1" applyBorder="1" applyAlignment="1"/>
    <xf numFmtId="2" fontId="8" fillId="0" borderId="11" xfId="0" applyNumberFormat="1" applyFont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2" fontId="4" fillId="2" borderId="27" xfId="0" applyNumberFormat="1" applyFont="1" applyFill="1" applyBorder="1" applyAlignment="1">
      <alignment horizontal="center"/>
    </xf>
    <xf numFmtId="0" fontId="8" fillId="2" borderId="52" xfId="0" applyFont="1" applyFill="1" applyBorder="1" applyAlignment="1"/>
    <xf numFmtId="0" fontId="8" fillId="2" borderId="55" xfId="0" applyFont="1" applyFill="1" applyBorder="1" applyAlignment="1"/>
    <xf numFmtId="1" fontId="8" fillId="2" borderId="53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" fontId="4" fillId="6" borderId="47" xfId="0" applyNumberFormat="1" applyFont="1" applyFill="1" applyBorder="1" applyAlignment="1" applyProtection="1">
      <alignment horizontal="center"/>
    </xf>
    <xf numFmtId="2" fontId="8" fillId="8" borderId="51" xfId="0" applyNumberFormat="1" applyFont="1" applyFill="1" applyBorder="1" applyAlignment="1" applyProtection="1">
      <alignment horizontal="center"/>
    </xf>
    <xf numFmtId="2" fontId="6" fillId="10" borderId="60" xfId="0" applyNumberFormat="1" applyFont="1" applyFill="1" applyBorder="1" applyAlignment="1" applyProtection="1">
      <alignment horizontal="center"/>
      <protection locked="0"/>
    </xf>
    <xf numFmtId="0" fontId="8" fillId="10" borderId="44" xfId="0" applyFont="1" applyFill="1" applyBorder="1" applyAlignment="1"/>
    <xf numFmtId="0" fontId="8" fillId="10" borderId="45" xfId="0" applyFont="1" applyFill="1" applyBorder="1" applyAlignment="1"/>
    <xf numFmtId="1" fontId="8" fillId="10" borderId="59" xfId="0" applyNumberFormat="1" applyFont="1" applyFill="1" applyBorder="1" applyAlignment="1" applyProtection="1">
      <alignment horizontal="center"/>
    </xf>
    <xf numFmtId="2" fontId="8" fillId="10" borderId="60" xfId="0" applyNumberFormat="1" applyFont="1" applyFill="1" applyBorder="1" applyAlignment="1" applyProtection="1">
      <alignment horizontal="center"/>
    </xf>
    <xf numFmtId="0" fontId="8" fillId="0" borderId="6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/>
    </xf>
    <xf numFmtId="2" fontId="8" fillId="0" borderId="1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right"/>
    </xf>
    <xf numFmtId="0" fontId="15" fillId="11" borderId="0" xfId="0" applyFont="1" applyFill="1" applyBorder="1" applyAlignment="1">
      <alignment horizontal="center"/>
    </xf>
    <xf numFmtId="0" fontId="8" fillId="11" borderId="0" xfId="0" applyFont="1" applyFill="1" applyBorder="1" applyProtection="1"/>
    <xf numFmtId="0" fontId="8" fillId="11" borderId="0" xfId="0" applyFont="1" applyFill="1" applyBorder="1" applyAlignment="1">
      <alignment horizontal="center"/>
    </xf>
    <xf numFmtId="0" fontId="4" fillId="11" borderId="0" xfId="0" applyFont="1" applyFill="1" applyBorder="1"/>
    <xf numFmtId="0" fontId="4" fillId="11" borderId="0" xfId="0" applyFont="1" applyFill="1" applyBorder="1" applyProtection="1"/>
    <xf numFmtId="0" fontId="4" fillId="11" borderId="0" xfId="0" applyFont="1" applyFill="1" applyBorder="1" applyAlignment="1">
      <alignment horizontal="center"/>
    </xf>
    <xf numFmtId="0" fontId="3" fillId="2" borderId="62" xfId="0" applyFont="1" applyFill="1" applyBorder="1" applyAlignment="1">
      <alignment horizontal="right"/>
    </xf>
    <xf numFmtId="0" fontId="3" fillId="2" borderId="63" xfId="0" applyFont="1" applyFill="1" applyBorder="1" applyAlignment="1">
      <alignment horizontal="center"/>
    </xf>
    <xf numFmtId="0" fontId="3" fillId="2" borderId="63" xfId="0" applyFont="1" applyFill="1" applyBorder="1"/>
    <xf numFmtId="2" fontId="3" fillId="2" borderId="63" xfId="0" applyNumberFormat="1" applyFont="1" applyFill="1" applyBorder="1" applyAlignment="1">
      <alignment horizontal="center"/>
    </xf>
    <xf numFmtId="0" fontId="3" fillId="2" borderId="63" xfId="0" applyFont="1" applyFill="1" applyBorder="1" applyAlignment="1">
      <alignment horizontal="right"/>
    </xf>
    <xf numFmtId="0" fontId="3" fillId="2" borderId="64" xfId="0" applyFont="1" applyFill="1" applyBorder="1" applyAlignment="1">
      <alignment horizontal="left"/>
    </xf>
    <xf numFmtId="165" fontId="12" fillId="11" borderId="0" xfId="0" applyNumberFormat="1" applyFont="1" applyFill="1" applyBorder="1" applyAlignment="1">
      <alignment horizontal="center"/>
    </xf>
    <xf numFmtId="165" fontId="3" fillId="11" borderId="0" xfId="0" applyNumberFormat="1" applyFont="1" applyFill="1" applyBorder="1" applyAlignment="1">
      <alignment horizontal="center"/>
    </xf>
    <xf numFmtId="0" fontId="8" fillId="2" borderId="65" xfId="0" applyFont="1" applyFill="1" applyBorder="1"/>
    <xf numFmtId="0" fontId="8" fillId="2" borderId="66" xfId="0" applyFont="1" applyFill="1" applyBorder="1" applyAlignment="1">
      <alignment horizontal="center"/>
    </xf>
    <xf numFmtId="0" fontId="17" fillId="2" borderId="66" xfId="0" applyFont="1" applyFill="1" applyBorder="1" applyAlignment="1">
      <alignment horizontal="right"/>
    </xf>
    <xf numFmtId="2" fontId="17" fillId="2" borderId="66" xfId="0" applyNumberFormat="1" applyFont="1" applyFill="1" applyBorder="1" applyAlignment="1">
      <alignment horizontal="center"/>
    </xf>
    <xf numFmtId="0" fontId="17" fillId="2" borderId="66" xfId="0" applyFont="1" applyFill="1" applyBorder="1" applyAlignment="1">
      <alignment horizontal="left"/>
    </xf>
    <xf numFmtId="0" fontId="8" fillId="2" borderId="67" xfId="0" applyFont="1" applyFill="1" applyBorder="1"/>
    <xf numFmtId="0" fontId="4" fillId="11" borderId="68" xfId="0" applyFont="1" applyFill="1" applyBorder="1" applyAlignment="1"/>
    <xf numFmtId="0" fontId="4" fillId="11" borderId="0" xfId="0" applyFont="1" applyFill="1" applyBorder="1" applyAlignment="1"/>
    <xf numFmtId="0" fontId="8" fillId="2" borderId="69" xfId="0" applyFont="1" applyFill="1" applyBorder="1" applyAlignment="1">
      <alignment horizontal="center" vertical="center"/>
    </xf>
    <xf numFmtId="0" fontId="8" fillId="2" borderId="70" xfId="0" applyFont="1" applyFill="1" applyBorder="1" applyAlignment="1">
      <alignment horizontal="center" vertical="center"/>
    </xf>
    <xf numFmtId="0" fontId="8" fillId="2" borderId="71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72" xfId="0" applyFont="1" applyFill="1" applyBorder="1" applyAlignment="1">
      <alignment horizontal="center"/>
    </xf>
    <xf numFmtId="0" fontId="4" fillId="2" borderId="73" xfId="0" applyFont="1" applyFill="1" applyBorder="1" applyAlignment="1">
      <alignment horizontal="center"/>
    </xf>
    <xf numFmtId="0" fontId="8" fillId="0" borderId="74" xfId="0" applyNumberFormat="1" applyFont="1" applyBorder="1" applyAlignment="1" applyProtection="1">
      <alignment horizontal="center"/>
      <protection locked="0"/>
    </xf>
    <xf numFmtId="0" fontId="8" fillId="2" borderId="23" xfId="0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8" fillId="2" borderId="75" xfId="0" applyNumberFormat="1" applyFont="1" applyFill="1" applyBorder="1" applyAlignment="1" applyProtection="1">
      <alignment horizontal="center"/>
    </xf>
    <xf numFmtId="0" fontId="4" fillId="2" borderId="76" xfId="0" applyFont="1" applyFill="1" applyBorder="1" applyAlignment="1">
      <alignment horizontal="center" vertical="center"/>
    </xf>
    <xf numFmtId="4" fontId="4" fillId="2" borderId="77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78" xfId="0" applyNumberFormat="1" applyFont="1" applyFill="1" applyBorder="1" applyAlignment="1">
      <alignment horizontal="center" vertical="center"/>
    </xf>
    <xf numFmtId="0" fontId="8" fillId="0" borderId="79" xfId="0" applyNumberFormat="1" applyFont="1" applyBorder="1" applyAlignment="1" applyProtection="1">
      <alignment horizontal="center"/>
      <protection locked="0"/>
    </xf>
    <xf numFmtId="1" fontId="8" fillId="2" borderId="56" xfId="0" applyNumberFormat="1" applyFont="1" applyFill="1" applyBorder="1" applyAlignment="1" applyProtection="1">
      <alignment horizontal="center"/>
    </xf>
    <xf numFmtId="0" fontId="8" fillId="2" borderId="56" xfId="0" applyFont="1" applyFill="1" applyBorder="1" applyAlignment="1" applyProtection="1">
      <alignment horizontal="center"/>
    </xf>
    <xf numFmtId="2" fontId="8" fillId="2" borderId="80" xfId="0" applyNumberFormat="1" applyFont="1" applyFill="1" applyBorder="1" applyAlignment="1" applyProtection="1">
      <alignment horizontal="center"/>
    </xf>
    <xf numFmtId="0" fontId="4" fillId="2" borderId="81" xfId="0" applyFont="1" applyFill="1" applyBorder="1" applyAlignment="1">
      <alignment horizontal="center" vertical="center"/>
    </xf>
    <xf numFmtId="4" fontId="4" fillId="2" borderId="28" xfId="0" applyNumberFormat="1" applyFont="1" applyFill="1" applyBorder="1" applyAlignment="1">
      <alignment horizontal="center" vertical="center"/>
    </xf>
    <xf numFmtId="4" fontId="4" fillId="2" borderId="38" xfId="0" applyNumberFormat="1" applyFont="1" applyFill="1" applyBorder="1" applyAlignment="1">
      <alignment horizontal="center" vertical="center"/>
    </xf>
    <xf numFmtId="4" fontId="4" fillId="2" borderId="82" xfId="0" applyNumberFormat="1" applyFont="1" applyFill="1" applyBorder="1" applyAlignment="1">
      <alignment horizontal="center" vertical="center"/>
    </xf>
    <xf numFmtId="0" fontId="4" fillId="2" borderId="83" xfId="0" applyFont="1" applyFill="1" applyBorder="1" applyAlignment="1">
      <alignment horizontal="center" vertical="center" wrapText="1"/>
    </xf>
    <xf numFmtId="0" fontId="8" fillId="0" borderId="84" xfId="0" applyNumberFormat="1" applyFont="1" applyBorder="1" applyAlignment="1" applyProtection="1">
      <alignment horizontal="center"/>
      <protection locked="0"/>
    </xf>
    <xf numFmtId="0" fontId="8" fillId="2" borderId="85" xfId="0" applyFont="1" applyFill="1" applyBorder="1" applyAlignment="1" applyProtection="1">
      <alignment horizontal="center"/>
    </xf>
    <xf numFmtId="1" fontId="8" fillId="2" borderId="85" xfId="0" applyNumberFormat="1" applyFont="1" applyFill="1" applyBorder="1" applyAlignment="1" applyProtection="1">
      <alignment horizontal="center"/>
    </xf>
    <xf numFmtId="2" fontId="8" fillId="2" borderId="86" xfId="0" applyNumberFormat="1" applyFont="1" applyFill="1" applyBorder="1" applyAlignment="1" applyProtection="1">
      <alignment horizontal="center"/>
    </xf>
    <xf numFmtId="0" fontId="4" fillId="2" borderId="87" xfId="0" applyFont="1" applyFill="1" applyBorder="1" applyAlignment="1">
      <alignment horizontal="center" vertical="center" wrapText="1"/>
    </xf>
    <xf numFmtId="4" fontId="4" fillId="2" borderId="88" xfId="0" applyNumberFormat="1" applyFont="1" applyFill="1" applyBorder="1" applyAlignment="1">
      <alignment horizontal="center" vertical="center"/>
    </xf>
    <xf numFmtId="4" fontId="4" fillId="2" borderId="66" xfId="0" applyNumberFormat="1" applyFont="1" applyFill="1" applyBorder="1" applyAlignment="1">
      <alignment horizontal="center" vertical="center"/>
    </xf>
    <xf numFmtId="4" fontId="4" fillId="2" borderId="67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166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/>
    <xf numFmtId="1" fontId="8" fillId="0" borderId="0" xfId="0" applyNumberFormat="1" applyFont="1" applyBorder="1"/>
    <xf numFmtId="0" fontId="8" fillId="0" borderId="0" xfId="0" applyFont="1" applyBorder="1" applyProtection="1"/>
    <xf numFmtId="0" fontId="18" fillId="0" borderId="89" xfId="0" applyFont="1" applyBorder="1" applyAlignment="1">
      <alignment horizontal="center" vertical="center"/>
    </xf>
    <xf numFmtId="14" fontId="18" fillId="0" borderId="89" xfId="0" applyNumberFormat="1" applyFont="1" applyBorder="1" applyAlignment="1">
      <alignment horizontal="center" vertical="center"/>
    </xf>
    <xf numFmtId="167" fontId="19" fillId="0" borderId="89" xfId="0" applyNumberFormat="1" applyFont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0" fontId="19" fillId="0" borderId="90" xfId="0" applyNumberFormat="1" applyFont="1" applyBorder="1" applyAlignment="1">
      <alignment horizontal="center" vertical="center"/>
    </xf>
    <xf numFmtId="1" fontId="19" fillId="0" borderId="89" xfId="0" applyNumberFormat="1" applyFont="1" applyBorder="1" applyAlignment="1">
      <alignment horizontal="center" vertical="center"/>
    </xf>
    <xf numFmtId="168" fontId="19" fillId="0" borderId="90" xfId="0" applyNumberFormat="1" applyFont="1" applyBorder="1" applyAlignment="1">
      <alignment horizontal="center" vertical="center"/>
    </xf>
    <xf numFmtId="2" fontId="19" fillId="0" borderId="90" xfId="0" applyNumberFormat="1" applyFont="1" applyBorder="1" applyAlignment="1">
      <alignment horizontal="center" vertical="center"/>
    </xf>
    <xf numFmtId="0" fontId="8" fillId="0" borderId="90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64</xdr:row>
          <xdr:rowOff>142875</xdr:rowOff>
        </xdr:from>
        <xdr:to>
          <xdr:col>1</xdr:col>
          <xdr:colOff>409575</xdr:colOff>
          <xdr:row>66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3ED08C-CDF7-42A3-88FB-B7E0737302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64</xdr:row>
          <xdr:rowOff>142875</xdr:rowOff>
        </xdr:from>
        <xdr:to>
          <xdr:col>1</xdr:col>
          <xdr:colOff>409575</xdr:colOff>
          <xdr:row>66</xdr:row>
          <xdr:rowOff>76200</xdr:rowOff>
        </xdr:to>
        <xdr:sp macro="" textlink="">
          <xdr:nvSpPr>
            <xdr:cNvPr id="1026" name="Button 2209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F1BE6BB-FF9C-4716-9A0A-BEF2237143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64</xdr:row>
          <xdr:rowOff>142875</xdr:rowOff>
        </xdr:from>
        <xdr:to>
          <xdr:col>1</xdr:col>
          <xdr:colOff>409575</xdr:colOff>
          <xdr:row>66</xdr:row>
          <xdr:rowOff>76200</xdr:rowOff>
        </xdr:to>
        <xdr:sp macro="" textlink="">
          <xdr:nvSpPr>
            <xdr:cNvPr id="1027" name="Button 221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A8D8646-A85F-4F9A-B9D0-87C4E057C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ffectLst/>
            <a:extLst>
              <a:ext uri="{53640926-AAD7-44D8-BBD7-CCE9431645EC}">
                <a14:shadowObscured val="1"/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Laure/Devis%20V6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AppData/Local/Microsoft/Windows/INetCache/Content.Outlook/3W8VOLLL/Devis%20V6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 client"/>
      <sheetName val="Brief PLV"/>
      <sheetName val="Intro Recap"/>
      <sheetName val="TRAJET"/>
      <sheetName val="Supports Imp Traitement"/>
      <sheetName val="machines façonnage"/>
      <sheetName val="Facon Embal Transport Divers"/>
      <sheetName val="CONFIRMATION"/>
      <sheetName val="Notice"/>
      <sheetName val="Fiche navette"/>
      <sheetName val="Fiche palette"/>
      <sheetName val="BL"/>
    </sheetNames>
    <definedNames>
      <definedName name="Tx_Tran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 Recap"/>
      <sheetName val="TRAJET"/>
      <sheetName val="Supports Imp Traitement"/>
      <sheetName val="machines façonnage"/>
      <sheetName val="Facon Embal Transport Divers"/>
      <sheetName val="CONFIRMATION"/>
      <sheetName val="Notice"/>
      <sheetName val="Fiche navette"/>
      <sheetName val="Fiche palette"/>
      <sheetName val="BL"/>
      <sheetName val="Devis V6.3"/>
    </sheetNames>
    <definedNames>
      <definedName name="Tx_Trans"/>
    </definedNames>
    <sheetDataSet>
      <sheetData sheetId="0" refreshError="1"/>
      <sheetData sheetId="1" refreshError="1">
        <row r="20">
          <cell r="A20">
            <v>1.4</v>
          </cell>
          <cell r="B20">
            <v>1.4</v>
          </cell>
          <cell r="C20">
            <v>1.4</v>
          </cell>
          <cell r="E20">
            <v>80</v>
          </cell>
          <cell r="F20">
            <v>60</v>
          </cell>
          <cell r="G20">
            <v>60</v>
          </cell>
        </row>
      </sheetData>
      <sheetData sheetId="2" refreshError="1">
        <row r="17">
          <cell r="K17">
            <v>0</v>
          </cell>
          <cell r="L17">
            <v>0</v>
          </cell>
        </row>
        <row r="32">
          <cell r="K32">
            <v>0</v>
          </cell>
          <cell r="L32">
            <v>0</v>
          </cell>
        </row>
        <row r="46">
          <cell r="K46">
            <v>0</v>
          </cell>
          <cell r="L46">
            <v>0</v>
          </cell>
        </row>
        <row r="63">
          <cell r="P63">
            <v>0</v>
          </cell>
          <cell r="Q63">
            <v>0</v>
          </cell>
        </row>
        <row r="80">
          <cell r="O80">
            <v>0</v>
          </cell>
          <cell r="P80">
            <v>0</v>
          </cell>
        </row>
        <row r="81">
          <cell r="O81">
            <v>0</v>
          </cell>
          <cell r="P81">
            <v>0</v>
          </cell>
        </row>
        <row r="103">
          <cell r="J103">
            <v>0</v>
          </cell>
          <cell r="K103">
            <v>0</v>
          </cell>
        </row>
        <row r="114">
          <cell r="F114" t="e">
            <v>#VALUE!</v>
          </cell>
          <cell r="G114" t="e">
            <v>#VALUE!</v>
          </cell>
        </row>
        <row r="131">
          <cell r="M131">
            <v>0</v>
          </cell>
          <cell r="O131">
            <v>0</v>
          </cell>
        </row>
      </sheetData>
      <sheetData sheetId="3" refreshError="1">
        <row r="15">
          <cell r="I15">
            <v>0</v>
          </cell>
          <cell r="J15">
            <v>0</v>
          </cell>
          <cell r="K15">
            <v>0</v>
          </cell>
        </row>
        <row r="33">
          <cell r="G33">
            <v>0</v>
          </cell>
        </row>
        <row r="49">
          <cell r="J49">
            <v>0</v>
          </cell>
          <cell r="K49">
            <v>0</v>
          </cell>
          <cell r="L49">
            <v>0</v>
          </cell>
        </row>
        <row r="66">
          <cell r="I66"/>
          <cell r="K66">
            <v>0</v>
          </cell>
          <cell r="L66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100">
          <cell r="I100">
            <v>0</v>
          </cell>
          <cell r="J100">
            <v>0</v>
          </cell>
          <cell r="K100">
            <v>0</v>
          </cell>
        </row>
        <row r="110">
          <cell r="I110">
            <v>0</v>
          </cell>
          <cell r="J110">
            <v>0</v>
          </cell>
          <cell r="K110">
            <v>0</v>
          </cell>
        </row>
      </sheetData>
      <sheetData sheetId="4" refreshError="1">
        <row r="25">
          <cell r="H25">
            <v>0</v>
          </cell>
          <cell r="I25">
            <v>0</v>
          </cell>
          <cell r="J25">
            <v>0</v>
          </cell>
        </row>
        <row r="33">
          <cell r="H33">
            <v>0</v>
          </cell>
          <cell r="I33">
            <v>0</v>
          </cell>
          <cell r="J33">
            <v>0</v>
          </cell>
        </row>
        <row r="53">
          <cell r="D53">
            <v>0</v>
          </cell>
        </row>
        <row r="56">
          <cell r="J56">
            <v>0</v>
          </cell>
        </row>
        <row r="57">
          <cell r="J57">
            <v>0</v>
          </cell>
        </row>
        <row r="58">
          <cell r="D58">
            <v>0</v>
          </cell>
        </row>
        <row r="60">
          <cell r="D60">
            <v>0</v>
          </cell>
        </row>
        <row r="123">
          <cell r="G123" t="e">
            <v>#VALUE!</v>
          </cell>
          <cell r="I123" t="e">
            <v>#VALUE!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119E7-9271-468A-8E5B-1FA8B61795D1}">
  <sheetPr codeName="Feuil1"/>
  <dimension ref="A1:P63"/>
  <sheetViews>
    <sheetView tabSelected="1" workbookViewId="0">
      <selection activeCell="H26" sqref="H26"/>
    </sheetView>
  </sheetViews>
  <sheetFormatPr baseColWidth="10" defaultColWidth="10.7109375" defaultRowHeight="12.75" x14ac:dyDescent="0.2"/>
  <cols>
    <col min="1" max="1" width="3.28515625" style="10" customWidth="1"/>
    <col min="2" max="2" width="13" style="23" customWidth="1"/>
    <col min="3" max="3" width="9.7109375" style="88" customWidth="1"/>
    <col min="4" max="4" width="15.5703125" style="23" customWidth="1"/>
    <col min="5" max="5" width="14.28515625" style="23" customWidth="1"/>
    <col min="6" max="6" width="11" style="23" customWidth="1"/>
    <col min="7" max="7" width="14.42578125" style="88" customWidth="1"/>
    <col min="8" max="8" width="15.140625" style="23" customWidth="1"/>
    <col min="9" max="9" width="11" style="23" customWidth="1"/>
    <col min="10" max="10" width="5.140625" style="100" customWidth="1"/>
    <col min="11" max="11" width="3" style="23" customWidth="1"/>
    <col min="12" max="12" width="2.85546875" style="88" customWidth="1"/>
    <col min="13" max="13" width="11.7109375" style="23" customWidth="1"/>
    <col min="14" max="14" width="11.85546875" style="23" customWidth="1"/>
    <col min="15" max="16384" width="10.7109375" style="23"/>
  </cols>
  <sheetData>
    <row r="1" spans="1:16" s="6" customFormat="1" ht="16.5" thickBot="1" x14ac:dyDescent="0.25">
      <c r="A1" s="1"/>
      <c r="B1" s="2" t="s">
        <v>0</v>
      </c>
      <c r="C1" s="3"/>
      <c r="D1" s="3"/>
      <c r="E1" s="3"/>
      <c r="F1" s="3"/>
      <c r="G1" s="3"/>
      <c r="H1" s="3"/>
      <c r="I1" s="4"/>
      <c r="J1" s="5"/>
      <c r="L1" s="7"/>
      <c r="M1" s="7"/>
      <c r="N1" s="8"/>
      <c r="P1" s="9" t="s">
        <v>1</v>
      </c>
    </row>
    <row r="2" spans="1:16" ht="16.5" customHeight="1" thickBot="1" x14ac:dyDescent="0.25">
      <c r="B2" s="11" t="s">
        <v>2</v>
      </c>
      <c r="C2" s="12" t="str">
        <f ca="1">IF(_xlfn.SHEETS()=12,P2,"")</f>
        <v/>
      </c>
      <c r="D2" s="13"/>
      <c r="E2" s="14" t="s">
        <v>3</v>
      </c>
      <c r="F2" s="15" t="s">
        <v>4</v>
      </c>
      <c r="G2" s="16"/>
      <c r="H2" s="17" t="s">
        <v>5</v>
      </c>
      <c r="I2" s="18" t="str">
        <f ca="1">IF(_xlfn.SHEETS()=12,P3,"")</f>
        <v/>
      </c>
      <c r="J2" s="5"/>
      <c r="K2" s="19" t="s">
        <v>6</v>
      </c>
      <c r="L2" s="20">
        <v>1</v>
      </c>
      <c r="M2" s="21" t="s">
        <v>7</v>
      </c>
      <c r="N2" s="22"/>
      <c r="P2" s="24" t="e">
        <f ca="1">INDIRECT("'" &amp; P1 &amp;"'!d4")</f>
        <v>#REF!</v>
      </c>
    </row>
    <row r="3" spans="1:16" ht="16.5" thickBot="1" x14ac:dyDescent="0.25">
      <c r="B3" s="25" t="s">
        <v>8</v>
      </c>
      <c r="C3" s="12" t="str">
        <f ca="1">IF(_xlfn.SHEETS()=12,P4,"")</f>
        <v/>
      </c>
      <c r="D3" s="13"/>
      <c r="E3" s="26" t="s">
        <v>9</v>
      </c>
      <c r="F3" s="27"/>
      <c r="G3" s="28" t="str">
        <f>IF(F3=0,"",VLOOKUP(F3,L2:M3,2))</f>
        <v/>
      </c>
      <c r="H3" s="12" t="str">
        <f ca="1">IF(_xlfn.SHEETS()=12,P5,"")</f>
        <v/>
      </c>
      <c r="I3" s="13"/>
      <c r="J3" s="29"/>
      <c r="K3" s="30"/>
      <c r="L3" s="31">
        <v>2</v>
      </c>
      <c r="M3" s="32" t="s">
        <v>10</v>
      </c>
      <c r="P3" s="24" t="e">
        <f ca="1">INDIRECT("'" &amp; P1 &amp;"'!d30")</f>
        <v>#REF!</v>
      </c>
    </row>
    <row r="4" spans="1:16" ht="12.75" customHeight="1" thickBot="1" x14ac:dyDescent="0.25">
      <c r="B4" s="33" t="s">
        <v>11</v>
      </c>
      <c r="C4" s="34" t="str">
        <f ca="1">IF(_xlfn.SHEETS()=12,1/(1-(P6/100)),"")</f>
        <v/>
      </c>
      <c r="D4" s="35" t="str">
        <f ca="1">IF(_xlfn.SHEETS()=12,P7,"")</f>
        <v/>
      </c>
      <c r="E4" s="36"/>
      <c r="F4" s="37" t="str">
        <f ca="1">IF(_xlfn.SHEETS()=12,P8,"")</f>
        <v/>
      </c>
      <c r="G4" s="38"/>
      <c r="H4" s="38"/>
      <c r="I4" s="39"/>
      <c r="J4" s="40"/>
      <c r="K4" s="41" t="s">
        <v>12</v>
      </c>
      <c r="L4" s="42">
        <v>1</v>
      </c>
      <c r="M4" s="43" t="s">
        <v>13</v>
      </c>
      <c r="N4" s="44"/>
      <c r="P4" s="24" t="e">
        <f ca="1">INDIRECT("'" &amp; P1 &amp;"'!d2")</f>
        <v>#REF!</v>
      </c>
    </row>
    <row r="5" spans="1:16" ht="12.4" customHeight="1" thickBot="1" x14ac:dyDescent="0.25">
      <c r="B5" s="45" t="s">
        <v>12</v>
      </c>
      <c r="C5" s="46" t="str">
        <f ca="1">IF(_xlfn.SHEETS()=12,P17,"")</f>
        <v/>
      </c>
      <c r="D5" s="47"/>
      <c r="E5" s="48" t="s">
        <v>14</v>
      </c>
      <c r="F5" s="49"/>
      <c r="G5" s="50" t="str">
        <f>IF(F5=0,"",VLOOKUP(F5,L16:M22,2))</f>
        <v/>
      </c>
      <c r="H5" s="51" t="s">
        <v>15</v>
      </c>
      <c r="I5" s="52"/>
      <c r="J5" s="53"/>
      <c r="K5" s="54"/>
      <c r="L5" s="55">
        <v>2</v>
      </c>
      <c r="M5" s="56" t="s">
        <v>16</v>
      </c>
      <c r="N5" s="57"/>
      <c r="P5" s="24" t="e">
        <f ca="1">INDIRECT("'" &amp; P1 &amp;"'!d9")</f>
        <v>#REF!</v>
      </c>
    </row>
    <row r="6" spans="1:16" ht="13.5" customHeight="1" thickBot="1" x14ac:dyDescent="0.25">
      <c r="B6" s="58" t="s">
        <v>17</v>
      </c>
      <c r="C6" s="59"/>
      <c r="D6" s="60" t="str">
        <f>IF(C6=0,"",VLOOKUP(C6,L11:M15,2))</f>
        <v/>
      </c>
      <c r="E6" s="61" t="s">
        <v>18</v>
      </c>
      <c r="F6" s="62"/>
      <c r="G6" s="63" t="str">
        <f>IF(F6=0,"",VLOOKUP(F6,L23:M29,2))</f>
        <v/>
      </c>
      <c r="H6" s="64" t="s">
        <v>19</v>
      </c>
      <c r="I6" s="65"/>
      <c r="J6" s="53"/>
      <c r="K6" s="54"/>
      <c r="L6" s="55">
        <v>3</v>
      </c>
      <c r="M6" s="56" t="s">
        <v>20</v>
      </c>
      <c r="N6" s="57"/>
      <c r="P6" s="66" t="e">
        <f ca="1">IF(INDIRECT("'" &amp; P1 &amp;"'!l7")=0,"0",INDIRECT("'" &amp; P1 &amp;"'!l7"))</f>
        <v>#REF!</v>
      </c>
    </row>
    <row r="7" spans="1:16" ht="12.75" customHeight="1" x14ac:dyDescent="0.2">
      <c r="B7" s="67" t="s">
        <v>21</v>
      </c>
      <c r="C7" s="68"/>
      <c r="D7" s="68"/>
      <c r="E7" s="68"/>
      <c r="F7" s="68"/>
      <c r="G7" s="68"/>
      <c r="H7" s="69"/>
      <c r="I7" s="70"/>
      <c r="J7" s="53"/>
      <c r="K7" s="54"/>
      <c r="L7" s="55">
        <v>4</v>
      </c>
      <c r="M7" s="56" t="s">
        <v>22</v>
      </c>
      <c r="N7" s="57"/>
      <c r="P7" s="24" t="e">
        <f ca="1">INDIRECT("'" &amp; P1 &amp;"'!d12")</f>
        <v>#REF!</v>
      </c>
    </row>
    <row r="8" spans="1:16" ht="12.75" customHeight="1" x14ac:dyDescent="0.2">
      <c r="B8" s="71" t="s">
        <v>23</v>
      </c>
      <c r="C8" s="72"/>
      <c r="D8" s="72"/>
      <c r="E8" s="72"/>
      <c r="F8" s="72"/>
      <c r="G8" s="72"/>
      <c r="H8" s="72"/>
      <c r="I8" s="73"/>
      <c r="J8" s="53"/>
      <c r="K8" s="54"/>
      <c r="L8" s="55">
        <v>5</v>
      </c>
      <c r="M8" s="74" t="s">
        <v>24</v>
      </c>
      <c r="N8" s="57"/>
      <c r="P8" s="24" t="e">
        <f ca="1">INDIRECT("'" &amp; P1&amp;"'!d3")</f>
        <v>#REF!</v>
      </c>
    </row>
    <row r="9" spans="1:16" ht="12.75" customHeight="1" x14ac:dyDescent="0.2">
      <c r="B9" s="71" t="s">
        <v>25</v>
      </c>
      <c r="C9" s="72"/>
      <c r="D9" s="72"/>
      <c r="E9" s="72"/>
      <c r="F9" s="72"/>
      <c r="G9" s="72"/>
      <c r="H9" s="72"/>
      <c r="I9" s="73"/>
      <c r="J9" s="29"/>
      <c r="K9" s="54"/>
      <c r="L9" s="55">
        <v>6</v>
      </c>
      <c r="M9" s="56"/>
      <c r="N9" s="57"/>
      <c r="P9" s="24" t="e">
        <f ca="1">INDIRECT("'" &amp; P1&amp;"'!d32")</f>
        <v>#REF!</v>
      </c>
    </row>
    <row r="10" spans="1:16" ht="12.75" customHeight="1" thickBot="1" x14ac:dyDescent="0.25">
      <c r="B10" s="71" t="s">
        <v>26</v>
      </c>
      <c r="C10" s="72"/>
      <c r="D10" s="72"/>
      <c r="E10" s="72"/>
      <c r="F10" s="72"/>
      <c r="G10" s="72"/>
      <c r="H10" s="72"/>
      <c r="I10" s="73"/>
      <c r="J10" s="75"/>
      <c r="K10" s="76"/>
      <c r="L10" s="77">
        <v>7</v>
      </c>
      <c r="M10" s="78"/>
      <c r="N10" s="79"/>
      <c r="P10" s="24" t="e">
        <f ca="1">INDIRECT("'" &amp; P1 &amp;"'!i32")</f>
        <v>#REF!</v>
      </c>
    </row>
    <row r="11" spans="1:16" ht="12.75" customHeight="1" x14ac:dyDescent="0.2">
      <c r="B11" s="71" t="s">
        <v>27</v>
      </c>
      <c r="C11" s="72"/>
      <c r="D11" s="72"/>
      <c r="E11" s="72"/>
      <c r="F11" s="72"/>
      <c r="G11" s="72"/>
      <c r="H11" s="72"/>
      <c r="I11" s="73"/>
      <c r="J11" s="75"/>
      <c r="K11" s="41" t="s">
        <v>17</v>
      </c>
      <c r="L11" s="42">
        <v>1</v>
      </c>
      <c r="M11" s="43" t="s">
        <v>28</v>
      </c>
      <c r="N11" s="44"/>
      <c r="P11" s="24" t="e">
        <f ca="1">INDIRECT("'" &amp; P1 &amp;"'!n32")</f>
        <v>#REF!</v>
      </c>
    </row>
    <row r="12" spans="1:16" ht="12.75" customHeight="1" x14ac:dyDescent="0.2">
      <c r="B12" s="71" t="s">
        <v>29</v>
      </c>
      <c r="C12" s="72"/>
      <c r="D12" s="72"/>
      <c r="E12" s="72"/>
      <c r="F12" s="72"/>
      <c r="G12" s="72"/>
      <c r="H12" s="72"/>
      <c r="I12" s="73"/>
      <c r="J12" s="75"/>
      <c r="K12" s="54"/>
      <c r="L12" s="55">
        <v>2</v>
      </c>
      <c r="M12" s="74" t="s">
        <v>30</v>
      </c>
      <c r="N12" s="57"/>
      <c r="P12" s="24" t="e">
        <f ca="1">INDIRECT("'" &amp; P1 &amp;"'!s32")</f>
        <v>#REF!</v>
      </c>
    </row>
    <row r="13" spans="1:16" ht="12.75" customHeight="1" x14ac:dyDescent="0.2">
      <c r="B13" s="71" t="s">
        <v>31</v>
      </c>
      <c r="C13" s="72"/>
      <c r="D13" s="72"/>
      <c r="E13" s="72"/>
      <c r="F13" s="72"/>
      <c r="G13" s="72"/>
      <c r="H13" s="72"/>
      <c r="I13" s="73"/>
      <c r="J13" s="75"/>
      <c r="K13" s="54"/>
      <c r="L13" s="55">
        <v>3</v>
      </c>
      <c r="M13" s="56" t="s">
        <v>32</v>
      </c>
      <c r="N13" s="57"/>
      <c r="P13" s="24" t="e">
        <f ca="1">INDIRECT("'" &amp; P1 &amp;"'!C103")</f>
        <v>#REF!</v>
      </c>
    </row>
    <row r="14" spans="1:16" ht="12.75" customHeight="1" x14ac:dyDescent="0.2">
      <c r="B14" s="71" t="s">
        <v>33</v>
      </c>
      <c r="C14" s="72"/>
      <c r="D14" s="72"/>
      <c r="E14" s="72"/>
      <c r="F14" s="72"/>
      <c r="G14" s="72"/>
      <c r="H14" s="72"/>
      <c r="I14" s="73"/>
      <c r="J14" s="75"/>
      <c r="K14" s="54"/>
      <c r="L14" s="55">
        <v>4</v>
      </c>
      <c r="M14" s="56" t="s">
        <v>34</v>
      </c>
      <c r="N14" s="57"/>
      <c r="P14" s="24" t="e">
        <f ca="1">INDIRECT("'" &amp; P1 &amp;"'!C104")</f>
        <v>#REF!</v>
      </c>
    </row>
    <row r="15" spans="1:16" ht="12.75" customHeight="1" thickBot="1" x14ac:dyDescent="0.25">
      <c r="B15" s="71" t="s">
        <v>35</v>
      </c>
      <c r="C15" s="72"/>
      <c r="D15" s="72"/>
      <c r="E15" s="72"/>
      <c r="F15" s="72"/>
      <c r="G15" s="72"/>
      <c r="H15" s="72"/>
      <c r="I15" s="73"/>
      <c r="J15" s="75"/>
      <c r="K15" s="76"/>
      <c r="L15" s="77">
        <v>5</v>
      </c>
      <c r="M15" s="78"/>
      <c r="N15" s="79"/>
      <c r="P15" s="24" t="e">
        <f ca="1">INDIRECT("'" &amp; P1 &amp;"'!C105")</f>
        <v>#REF!</v>
      </c>
    </row>
    <row r="16" spans="1:16" ht="12.75" customHeight="1" x14ac:dyDescent="0.2">
      <c r="B16" s="71" t="s">
        <v>36</v>
      </c>
      <c r="C16" s="72"/>
      <c r="D16" s="72"/>
      <c r="E16" s="72"/>
      <c r="F16" s="72"/>
      <c r="G16" s="72"/>
      <c r="H16" s="72"/>
      <c r="I16" s="73"/>
      <c r="J16" s="75"/>
      <c r="K16" s="41" t="s">
        <v>14</v>
      </c>
      <c r="L16" s="80">
        <v>1</v>
      </c>
      <c r="M16" s="43" t="s">
        <v>28</v>
      </c>
      <c r="N16" s="44"/>
      <c r="P16" s="24" t="e">
        <f ca="1">INDIRECT("'" &amp; P1 &amp;"'!C107")</f>
        <v>#REF!</v>
      </c>
    </row>
    <row r="17" spans="1:16" ht="12.75" customHeight="1" x14ac:dyDescent="0.2">
      <c r="B17" s="71" t="s">
        <v>37</v>
      </c>
      <c r="C17" s="72"/>
      <c r="D17" s="72"/>
      <c r="E17" s="72"/>
      <c r="F17" s="72"/>
      <c r="G17" s="72"/>
      <c r="H17" s="72"/>
      <c r="I17" s="73"/>
      <c r="J17" s="75"/>
      <c r="K17" s="54"/>
      <c r="L17" s="55">
        <v>2</v>
      </c>
      <c r="M17" s="74" t="s">
        <v>24</v>
      </c>
      <c r="N17" s="57"/>
      <c r="P17" s="24" t="e">
        <f ca="1">INDIRECT("'" &amp; P1 &amp;"'!t7")</f>
        <v>#REF!</v>
      </c>
    </row>
    <row r="18" spans="1:16" ht="12.75" customHeight="1" x14ac:dyDescent="0.2">
      <c r="B18" s="71" t="s">
        <v>38</v>
      </c>
      <c r="C18" s="72"/>
      <c r="D18" s="72"/>
      <c r="E18" s="72"/>
      <c r="F18" s="72"/>
      <c r="G18" s="72"/>
      <c r="H18" s="72"/>
      <c r="I18" s="73"/>
      <c r="J18" s="75"/>
      <c r="K18" s="54"/>
      <c r="L18" s="81">
        <v>3</v>
      </c>
      <c r="M18" s="56" t="s">
        <v>39</v>
      </c>
      <c r="N18" s="57"/>
    </row>
    <row r="19" spans="1:16" ht="12.75" customHeight="1" x14ac:dyDescent="0.2">
      <c r="B19" s="71" t="s">
        <v>40</v>
      </c>
      <c r="C19" s="72"/>
      <c r="D19" s="72"/>
      <c r="E19" s="72"/>
      <c r="F19" s="72"/>
      <c r="G19" s="72"/>
      <c r="H19" s="72"/>
      <c r="I19" s="73"/>
      <c r="J19" s="75"/>
      <c r="K19" s="54"/>
      <c r="L19" s="81">
        <v>4</v>
      </c>
      <c r="M19" s="56" t="s">
        <v>34</v>
      </c>
      <c r="N19" s="57"/>
    </row>
    <row r="20" spans="1:16" ht="12.75" customHeight="1" x14ac:dyDescent="0.2">
      <c r="B20" s="82"/>
      <c r="C20" s="72"/>
      <c r="D20" s="72"/>
      <c r="E20" s="72"/>
      <c r="F20" s="72"/>
      <c r="G20" s="72"/>
      <c r="H20" s="72"/>
      <c r="I20" s="73"/>
      <c r="J20" s="75"/>
      <c r="K20" s="54"/>
      <c r="L20" s="55">
        <v>5</v>
      </c>
      <c r="M20" s="56" t="s">
        <v>41</v>
      </c>
      <c r="N20" s="57"/>
    </row>
    <row r="21" spans="1:16" ht="12.75" customHeight="1" thickBot="1" x14ac:dyDescent="0.25">
      <c r="B21" s="83"/>
      <c r="C21" s="84"/>
      <c r="D21" s="84"/>
      <c r="E21" s="84"/>
      <c r="F21" s="84"/>
      <c r="G21" s="84"/>
      <c r="H21" s="84"/>
      <c r="I21" s="85"/>
      <c r="J21" s="75"/>
      <c r="K21" s="54"/>
      <c r="L21" s="81">
        <v>6</v>
      </c>
      <c r="M21" s="56"/>
      <c r="N21" s="57"/>
    </row>
    <row r="22" spans="1:16" ht="14.25" customHeight="1" thickBot="1" x14ac:dyDescent="0.25">
      <c r="B22" s="86" t="s">
        <v>42</v>
      </c>
      <c r="C22" s="87"/>
      <c r="I22" s="89"/>
      <c r="J22" s="75"/>
      <c r="K22" s="76"/>
      <c r="L22" s="90">
        <v>7</v>
      </c>
      <c r="M22" s="91"/>
      <c r="N22" s="79"/>
    </row>
    <row r="23" spans="1:16" ht="13.5" thickBot="1" x14ac:dyDescent="0.25">
      <c r="A23" s="92"/>
      <c r="B23" s="93" t="s">
        <v>43</v>
      </c>
      <c r="C23" s="94"/>
      <c r="D23" s="95" t="s">
        <v>44</v>
      </c>
      <c r="E23" s="96" t="s">
        <v>45</v>
      </c>
      <c r="F23" s="97" t="s">
        <v>46</v>
      </c>
      <c r="G23" s="98"/>
      <c r="H23" s="99"/>
      <c r="K23" s="41" t="s">
        <v>18</v>
      </c>
      <c r="L23" s="81">
        <v>1</v>
      </c>
      <c r="M23" s="74" t="s">
        <v>47</v>
      </c>
      <c r="N23" s="57"/>
    </row>
    <row r="24" spans="1:16" ht="13.5" thickBot="1" x14ac:dyDescent="0.25">
      <c r="A24" s="101" t="s">
        <v>48</v>
      </c>
      <c r="B24" s="102"/>
      <c r="C24" s="103"/>
      <c r="D24" s="104" t="str">
        <f ca="1">I2</f>
        <v/>
      </c>
      <c r="E24" s="105"/>
      <c r="F24" s="106" t="s">
        <v>49</v>
      </c>
      <c r="H24" s="107"/>
      <c r="K24" s="54"/>
      <c r="L24" s="55">
        <v>2</v>
      </c>
      <c r="M24" s="74" t="s">
        <v>50</v>
      </c>
      <c r="N24" s="57"/>
    </row>
    <row r="25" spans="1:16" ht="13.5" thickBot="1" x14ac:dyDescent="0.25">
      <c r="A25" s="108">
        <f>N40</f>
        <v>1.4</v>
      </c>
      <c r="B25" s="109" t="s">
        <v>51</v>
      </c>
      <c r="C25" s="110"/>
      <c r="D25" s="111">
        <f>C25*[2]TRAJET!F20</f>
        <v>0</v>
      </c>
      <c r="E25" s="112"/>
      <c r="F25" s="113"/>
      <c r="K25" s="54"/>
      <c r="L25" s="114">
        <v>3</v>
      </c>
      <c r="M25" s="115" t="s">
        <v>52</v>
      </c>
      <c r="N25" s="116"/>
    </row>
    <row r="26" spans="1:16" ht="13.5" thickBot="1" x14ac:dyDescent="0.25">
      <c r="A26" s="117">
        <f>N40</f>
        <v>1.4</v>
      </c>
      <c r="B26" s="118" t="s">
        <v>53</v>
      </c>
      <c r="C26" s="110"/>
      <c r="D26" s="111">
        <f>C26*[2]TRAJET!G20</f>
        <v>0</v>
      </c>
      <c r="E26" s="119"/>
      <c r="F26" s="120"/>
      <c r="K26" s="54"/>
      <c r="L26" s="121">
        <v>4</v>
      </c>
      <c r="M26" s="74" t="s">
        <v>30</v>
      </c>
      <c r="N26" s="57"/>
    </row>
    <row r="27" spans="1:16" ht="13.5" thickBot="1" x14ac:dyDescent="0.25">
      <c r="A27" s="117">
        <f>N40</f>
        <v>1.4</v>
      </c>
      <c r="B27" s="122" t="s">
        <v>54</v>
      </c>
      <c r="C27" s="123"/>
      <c r="D27" s="124">
        <f>C27*[2]TRAJET!G20</f>
        <v>0</v>
      </c>
      <c r="E27" s="125"/>
      <c r="F27" s="120"/>
      <c r="K27" s="54"/>
      <c r="L27" s="121">
        <v>5</v>
      </c>
      <c r="M27" s="56"/>
      <c r="N27" s="57"/>
    </row>
    <row r="28" spans="1:16" ht="13.5" thickBot="1" x14ac:dyDescent="0.25">
      <c r="A28" s="126">
        <f>N39</f>
        <v>1.4</v>
      </c>
      <c r="B28" s="127" t="s">
        <v>55</v>
      </c>
      <c r="C28" s="123"/>
      <c r="D28" s="128">
        <f>C28*[2]TRAJET!E20</f>
        <v>0</v>
      </c>
      <c r="E28" s="125"/>
      <c r="F28" s="120"/>
      <c r="J28" s="129"/>
      <c r="K28" s="54"/>
      <c r="L28" s="130">
        <v>6</v>
      </c>
      <c r="M28" s="56"/>
      <c r="N28" s="57"/>
    </row>
    <row r="29" spans="1:16" ht="13.5" thickBot="1" x14ac:dyDescent="0.25">
      <c r="A29" s="131">
        <f>N38</f>
        <v>1.4</v>
      </c>
      <c r="B29" s="132" t="s">
        <v>56</v>
      </c>
      <c r="C29" s="133"/>
      <c r="D29" s="134">
        <f>'[2]Supports Imp Traitement'!K17</f>
        <v>0</v>
      </c>
      <c r="E29" s="135" t="e">
        <f ca="1">IF(I2=0,0,'[2]Supports Imp Traitement'!L17/I2)</f>
        <v>#VALUE!</v>
      </c>
      <c r="F29" s="120"/>
      <c r="J29" s="129"/>
      <c r="K29" s="76"/>
      <c r="L29" s="136">
        <v>7</v>
      </c>
      <c r="M29" s="78"/>
      <c r="N29" s="79"/>
    </row>
    <row r="30" spans="1:16" ht="13.5" thickBot="1" x14ac:dyDescent="0.25">
      <c r="A30" s="131">
        <f>N38</f>
        <v>1.4</v>
      </c>
      <c r="B30" s="137" t="s">
        <v>57</v>
      </c>
      <c r="C30" s="138"/>
      <c r="D30" s="139">
        <f>'[2]Supports Imp Traitement'!K32</f>
        <v>0</v>
      </c>
      <c r="E30" s="135" t="e">
        <f ca="1">IF(I2=0,0,('[2]Supports Imp Traitement'!L32/I2))</f>
        <v>#VALUE!</v>
      </c>
      <c r="F30" s="120"/>
      <c r="J30" s="129"/>
      <c r="K30" s="140"/>
      <c r="L30" s="141"/>
      <c r="M30" s="56"/>
      <c r="N30" s="142"/>
    </row>
    <row r="31" spans="1:16" x14ac:dyDescent="0.2">
      <c r="A31" s="131">
        <f>N38</f>
        <v>1.4</v>
      </c>
      <c r="B31" s="137" t="s">
        <v>58</v>
      </c>
      <c r="C31" s="138"/>
      <c r="D31" s="139">
        <f>'[2]Supports Imp Traitement'!K46</f>
        <v>0</v>
      </c>
      <c r="E31" s="135" t="e">
        <f ca="1">IF(I2=0,0,('[2]Supports Imp Traitement'!L46)/I2)</f>
        <v>#VALUE!</v>
      </c>
      <c r="F31" s="120"/>
      <c r="G31" s="96" t="s">
        <v>59</v>
      </c>
      <c r="H31" s="95" t="s">
        <v>44</v>
      </c>
      <c r="I31" s="96" t="s">
        <v>45</v>
      </c>
      <c r="J31" s="143"/>
      <c r="K31" s="140"/>
      <c r="L31" s="144"/>
      <c r="M31" s="56"/>
      <c r="N31" s="142"/>
    </row>
    <row r="32" spans="1:16" ht="12.75" customHeight="1" thickBot="1" x14ac:dyDescent="0.25">
      <c r="A32" s="145">
        <f>N39</f>
        <v>1.4</v>
      </c>
      <c r="B32" s="146" t="s">
        <v>60</v>
      </c>
      <c r="C32" s="147"/>
      <c r="D32" s="148">
        <f>'[2]Supports Imp Traitement'!P63</f>
        <v>0</v>
      </c>
      <c r="E32" s="149" t="e">
        <f ca="1">IF(I2=0,0,'[2]Supports Imp Traitement'!Q63/I2)</f>
        <v>#VALUE!</v>
      </c>
      <c r="F32" s="120"/>
      <c r="G32" s="150"/>
      <c r="H32" s="151" t="str">
        <f ca="1">I2</f>
        <v/>
      </c>
      <c r="I32" s="105"/>
      <c r="J32" s="143"/>
      <c r="K32" s="140"/>
      <c r="L32" s="152"/>
      <c r="M32" s="56"/>
      <c r="N32" s="142"/>
    </row>
    <row r="33" spans="1:14" x14ac:dyDescent="0.2">
      <c r="A33" s="145">
        <f>N39</f>
        <v>1.4</v>
      </c>
      <c r="B33" s="153" t="s">
        <v>61</v>
      </c>
      <c r="C33" s="154"/>
      <c r="D33" s="148">
        <f>'[2]Supports Imp Traitement'!O80+'[2]Supports Imp Traitement'!O81</f>
        <v>0</v>
      </c>
      <c r="E33" s="149" t="e">
        <f ca="1">IF(I2=0,0,('[2]Supports Imp Traitement'!P80+'[2]Supports Imp Traitement'!P81)/I2)</f>
        <v>#VALUE!</v>
      </c>
      <c r="F33" s="120"/>
      <c r="G33" s="155" t="s">
        <v>62</v>
      </c>
      <c r="H33" s="156" t="e">
        <f>$D$29+$D$30+$D$31+$D$38+$D$39+$D$44+$D$50+$D$51+$D$46</f>
        <v>#VALUE!</v>
      </c>
      <c r="I33" s="157" t="e">
        <f ca="1">IF($I$2=0,0,$E$29+$E$30+$E$31+$E$38+$E$50+$E$44+$E$46)</f>
        <v>#VALUE!</v>
      </c>
      <c r="J33" s="158"/>
      <c r="K33" s="159"/>
      <c r="L33" s="141"/>
      <c r="M33" s="56"/>
      <c r="N33" s="142"/>
    </row>
    <row r="34" spans="1:14" x14ac:dyDescent="0.2">
      <c r="A34" s="145">
        <f>N39</f>
        <v>1.4</v>
      </c>
      <c r="B34" s="146" t="s">
        <v>63</v>
      </c>
      <c r="C34" s="147"/>
      <c r="D34" s="148">
        <f>'[2]Supports Imp Traitement'!M131</f>
        <v>0</v>
      </c>
      <c r="E34" s="149" t="e">
        <f ca="1">IF(I2=0,0,'[2]Supports Imp Traitement'!O131/I2)</f>
        <v>#VALUE!</v>
      </c>
      <c r="F34" s="120"/>
      <c r="G34" s="160" t="s">
        <v>64</v>
      </c>
      <c r="H34" s="161">
        <f>$D$32+$D$33+$D$34+$D$35+$D$52</f>
        <v>0</v>
      </c>
      <c r="I34" s="162" t="e">
        <f ca="1">IF($I$2=0,0,$E$32+$E$33+$E$34+$E$35+$E$52)</f>
        <v>#VALUE!</v>
      </c>
      <c r="K34" s="163"/>
      <c r="L34" s="141"/>
      <c r="M34" s="164"/>
      <c r="N34" s="142"/>
    </row>
    <row r="35" spans="1:14" x14ac:dyDescent="0.2">
      <c r="A35" s="165">
        <f>N39</f>
        <v>1.4</v>
      </c>
      <c r="B35" s="146" t="s">
        <v>65</v>
      </c>
      <c r="C35" s="147"/>
      <c r="D35" s="148">
        <f>'[2]Supports Imp Traitement'!J103</f>
        <v>0</v>
      </c>
      <c r="E35" s="149" t="e">
        <f ca="1">IF(I2=0,0,'[2]Supports Imp Traitement'!K103/I2)</f>
        <v>#VALUE!</v>
      </c>
      <c r="F35" s="120"/>
      <c r="G35" s="166" t="s">
        <v>66</v>
      </c>
      <c r="H35" s="167">
        <f>D25+D26+D27+D28+D36+D37+D40+D41+D42+D43+D45+D47+D48+D49</f>
        <v>0</v>
      </c>
      <c r="I35" s="168" t="e">
        <f ca="1">IF(I2=0,0,E36+E37+E40+E41+E42+E43+E45+E47+E48+E49)</f>
        <v>#VALUE!</v>
      </c>
      <c r="J35" s="169"/>
      <c r="K35" s="163"/>
      <c r="L35" s="141"/>
      <c r="M35" s="164"/>
      <c r="N35" s="142"/>
    </row>
    <row r="36" spans="1:14" ht="13.5" thickBot="1" x14ac:dyDescent="0.25">
      <c r="A36" s="117">
        <f>N40</f>
        <v>1.4</v>
      </c>
      <c r="B36" s="170" t="s">
        <v>67</v>
      </c>
      <c r="C36" s="171"/>
      <c r="D36" s="172">
        <f>'[2]machines façonnage'!K83</f>
        <v>0</v>
      </c>
      <c r="E36" s="173" t="e">
        <f ca="1">IF(I2=0,0,'[2]machines façonnage'!L83/I2)</f>
        <v>#VALUE!</v>
      </c>
      <c r="F36" s="174">
        <f>'[2]machines façonnage'!J83</f>
        <v>0</v>
      </c>
      <c r="G36" s="175" t="s">
        <v>68</v>
      </c>
      <c r="H36" s="176" t="e">
        <f>SUM(H33:H35)</f>
        <v>#VALUE!</v>
      </c>
      <c r="I36" s="177" t="e">
        <f ca="1">SUM(I33:I35)</f>
        <v>#VALUE!</v>
      </c>
      <c r="J36" s="169"/>
      <c r="K36" s="163"/>
      <c r="L36" s="141"/>
      <c r="M36" s="164"/>
      <c r="N36" s="142"/>
    </row>
    <row r="37" spans="1:14" ht="13.5" thickBot="1" x14ac:dyDescent="0.25">
      <c r="A37" s="117">
        <f>N40</f>
        <v>1.4</v>
      </c>
      <c r="B37" s="170" t="s">
        <v>69</v>
      </c>
      <c r="C37" s="171"/>
      <c r="D37" s="172">
        <f>'[2]machines façonnage'!J15</f>
        <v>0</v>
      </c>
      <c r="E37" s="173" t="e">
        <f ca="1">IF(I2=0,0,'[2]machines façonnage'!K15/I2)</f>
        <v>#VALUE!</v>
      </c>
      <c r="F37" s="174">
        <f>'[2]machines façonnage'!I15</f>
        <v>0</v>
      </c>
      <c r="K37" s="163"/>
      <c r="L37" s="144"/>
      <c r="M37" s="164"/>
      <c r="N37" s="142"/>
    </row>
    <row r="38" spans="1:14" x14ac:dyDescent="0.2">
      <c r="A38" s="178">
        <f>N38</f>
        <v>1.4</v>
      </c>
      <c r="B38" s="179"/>
      <c r="C38" s="133"/>
      <c r="D38" s="139"/>
      <c r="E38" s="135"/>
      <c r="F38" s="180"/>
      <c r="G38" s="96" t="s">
        <v>70</v>
      </c>
      <c r="H38" s="95" t="s">
        <v>44</v>
      </c>
      <c r="I38" s="96" t="s">
        <v>45</v>
      </c>
      <c r="J38" s="129"/>
      <c r="K38" s="181" t="s">
        <v>48</v>
      </c>
      <c r="L38" s="182"/>
      <c r="M38" s="183" t="s">
        <v>71</v>
      </c>
      <c r="N38" s="184">
        <f>[2]TRAJET!A20</f>
        <v>1.4</v>
      </c>
    </row>
    <row r="39" spans="1:14" ht="13.5" thickBot="1" x14ac:dyDescent="0.25">
      <c r="A39" s="185">
        <f>N38</f>
        <v>1.4</v>
      </c>
      <c r="B39" s="186" t="s">
        <v>72</v>
      </c>
      <c r="C39" s="187"/>
      <c r="D39" s="139">
        <f>'[2]machines façonnage'!G33</f>
        <v>0</v>
      </c>
      <c r="E39" s="125"/>
      <c r="F39" s="180"/>
      <c r="G39" s="150"/>
      <c r="H39" s="151" t="str">
        <f ca="1">I2</f>
        <v/>
      </c>
      <c r="I39" s="105"/>
      <c r="J39" s="129"/>
      <c r="K39" s="188"/>
      <c r="L39" s="189"/>
      <c r="M39" s="190" t="s">
        <v>73</v>
      </c>
      <c r="N39" s="191">
        <f>[2]TRAJET!B20</f>
        <v>1.4</v>
      </c>
    </row>
    <row r="40" spans="1:14" ht="13.5" thickBot="1" x14ac:dyDescent="0.25">
      <c r="A40" s="192">
        <f>N40</f>
        <v>1.4</v>
      </c>
      <c r="B40" s="170" t="s">
        <v>74</v>
      </c>
      <c r="C40" s="171"/>
      <c r="D40" s="172">
        <f>'[2]machines façonnage'!K49</f>
        <v>0</v>
      </c>
      <c r="E40" s="173" t="e">
        <f ca="1">IF(I2=0,0,'[2]machines façonnage'!L49/I2)</f>
        <v>#VALUE!</v>
      </c>
      <c r="F40" s="174">
        <f>'[2]machines façonnage'!J49</f>
        <v>0</v>
      </c>
      <c r="G40" s="155" t="s">
        <v>62</v>
      </c>
      <c r="H40" s="156" t="e">
        <f>$D$29*A29+$D$30*A30+$D$31*A31+$D$38*A38+$D$39*A39+$D$44*A44+$D$50*A50+$D$51*A51+$D$46*A46</f>
        <v>#VALUE!</v>
      </c>
      <c r="I40" s="157" t="e">
        <f ca="1">IF($I$2=0,0,$E$29*A29+$E$30*A30+$E$31*A31+$E$38*A38+$E$50*A50+$E$44*A44+$E$46*A46)</f>
        <v>#VALUE!</v>
      </c>
      <c r="J40" s="143"/>
      <c r="K40" s="193"/>
      <c r="L40" s="194"/>
      <c r="M40" s="195" t="s">
        <v>66</v>
      </c>
      <c r="N40" s="196">
        <f>[2]TRAJET!C20</f>
        <v>1.4</v>
      </c>
    </row>
    <row r="41" spans="1:14" x14ac:dyDescent="0.2">
      <c r="A41" s="197">
        <f>N40</f>
        <v>1.4</v>
      </c>
      <c r="B41" s="198" t="s">
        <v>75</v>
      </c>
      <c r="C41" s="199"/>
      <c r="D41" s="172">
        <f>'[2]machines façonnage'!K66</f>
        <v>0</v>
      </c>
      <c r="E41" s="173" t="e">
        <f ca="1">IF(I2=0,0,'[2]machines façonnage'!L66/I2)</f>
        <v>#VALUE!</v>
      </c>
      <c r="F41" s="174">
        <f>'[2]machines façonnage'!I66</f>
        <v>0</v>
      </c>
      <c r="G41" s="160" t="s">
        <v>64</v>
      </c>
      <c r="H41" s="161">
        <f>$D$28*A28+$D$32*A32+$D$33*A33+$D$34*A34+$D$35*A35+$D$52*A52</f>
        <v>0</v>
      </c>
      <c r="I41" s="162" t="e">
        <f ca="1">IF($I$2=0,0,$E$32*A32+$E$33*A33+$E$34*A34+$E$35*A35+$E$52*A52)</f>
        <v>#VALUE!</v>
      </c>
      <c r="J41" s="143"/>
      <c r="K41" s="200"/>
      <c r="L41" s="200"/>
      <c r="M41" s="142"/>
      <c r="N41" s="201"/>
    </row>
    <row r="42" spans="1:14" x14ac:dyDescent="0.2">
      <c r="A42" s="202">
        <f>N40</f>
        <v>1.4</v>
      </c>
      <c r="B42" s="203" t="s">
        <v>76</v>
      </c>
      <c r="C42" s="204"/>
      <c r="D42" s="172">
        <f>'[2]machines façonnage'!J100</f>
        <v>0</v>
      </c>
      <c r="E42" s="173" t="e">
        <f ca="1">IF(I2=0,0,'[2]machines façonnage'!K100/I2)</f>
        <v>#VALUE!</v>
      </c>
      <c r="F42" s="174">
        <f>'[2]machines façonnage'!I100</f>
        <v>0</v>
      </c>
      <c r="G42" s="166" t="s">
        <v>66</v>
      </c>
      <c r="H42" s="167">
        <f>D25*A25+D26*A26+D27*A27+D36*A36+D37*A37+D40*A40+D41*A41+D42*A42+D43*A43+D45*A45+D47*A47+D48*A48+D49*A49</f>
        <v>0</v>
      </c>
      <c r="I42" s="168" t="e">
        <f ca="1">IF(I2=0,0,E36*A36+E37*A37+E40*A40+E41*A41+E42*A42+E43*A43+E45*A45+E47*A47+E48*A48+E49*A49)</f>
        <v>#VALUE!</v>
      </c>
      <c r="J42" s="143"/>
      <c r="K42" s="200"/>
      <c r="L42" s="200"/>
      <c r="M42" s="205"/>
      <c r="N42" s="206"/>
    </row>
    <row r="43" spans="1:14" ht="13.5" customHeight="1" thickBot="1" x14ac:dyDescent="0.25">
      <c r="A43" s="202">
        <f>N40</f>
        <v>1.4</v>
      </c>
      <c r="B43" s="170" t="s">
        <v>77</v>
      </c>
      <c r="C43" s="171"/>
      <c r="D43" s="172">
        <f>'[2]machines façonnage'!J110</f>
        <v>0</v>
      </c>
      <c r="E43" s="173" t="e">
        <f ca="1">IF(I2=0,0,'[2]machines façonnage'!K110/I2)</f>
        <v>#VALUE!</v>
      </c>
      <c r="F43" s="174">
        <f>'[2]machines façonnage'!I110</f>
        <v>0</v>
      </c>
      <c r="G43" s="175" t="s">
        <v>78</v>
      </c>
      <c r="H43" s="176" t="e">
        <f>SUM(H40:H42)</f>
        <v>#VALUE!</v>
      </c>
      <c r="I43" s="177" t="e">
        <f ca="1">SUM(I40:I42)</f>
        <v>#VALUE!</v>
      </c>
      <c r="J43" s="53"/>
      <c r="K43" s="207"/>
      <c r="L43" s="207"/>
      <c r="M43" s="207"/>
      <c r="N43" s="152"/>
    </row>
    <row r="44" spans="1:14" ht="13.5" customHeight="1" thickBot="1" x14ac:dyDescent="0.25">
      <c r="A44" s="178">
        <f>N38</f>
        <v>1.4</v>
      </c>
      <c r="B44" s="132" t="s">
        <v>79</v>
      </c>
      <c r="C44" s="133"/>
      <c r="D44" s="139" t="e">
        <f>'[2]Facon Embal Transport Divers'!G123</f>
        <v>#VALUE!</v>
      </c>
      <c r="E44" s="135" t="e">
        <f ca="1">IF(I2=0,0,'[2]Facon Embal Transport Divers'!I123/I2)</f>
        <v>#VALUE!</v>
      </c>
      <c r="F44" s="208"/>
      <c r="G44" s="209" t="s">
        <v>80</v>
      </c>
      <c r="H44" s="210" t="e">
        <f>H43*N44</f>
        <v>#VALUE!</v>
      </c>
      <c r="I44" s="211" t="e">
        <f ca="1">I43*N44</f>
        <v>#VALUE!</v>
      </c>
      <c r="J44" s="53"/>
      <c r="K44" s="212" t="s">
        <v>81</v>
      </c>
      <c r="L44" s="213"/>
      <c r="M44" s="214"/>
      <c r="N44" s="215">
        <v>1</v>
      </c>
    </row>
    <row r="45" spans="1:14" ht="13.5" thickBot="1" x14ac:dyDescent="0.25">
      <c r="A45" s="117">
        <f>N40</f>
        <v>1.4</v>
      </c>
      <c r="B45" s="198" t="s">
        <v>82</v>
      </c>
      <c r="C45" s="199"/>
      <c r="D45" s="172">
        <f>'[2]Facon Embal Transport Divers'!J57</f>
        <v>0</v>
      </c>
      <c r="E45" s="173" t="e">
        <f ca="1">IF(I2=0,0,D45/I2)</f>
        <v>#VALUE!</v>
      </c>
      <c r="F45" s="174">
        <f>'[2]Facon Embal Transport Divers'!J56</f>
        <v>0</v>
      </c>
      <c r="G45" s="216" t="s">
        <v>83</v>
      </c>
      <c r="H45" s="217" t="e">
        <f ca="1">H44*N45</f>
        <v>#VALUE!</v>
      </c>
      <c r="I45" s="218" t="e">
        <f ca="1">I44*N45</f>
        <v>#VALUE!</v>
      </c>
      <c r="J45" s="219"/>
      <c r="K45" s="220" t="s">
        <v>84</v>
      </c>
      <c r="L45" s="221"/>
      <c r="M45" s="222"/>
      <c r="N45" s="223" t="str">
        <f ca="1">IF(C4=0,1,C4)</f>
        <v/>
      </c>
    </row>
    <row r="46" spans="1:14" x14ac:dyDescent="0.2">
      <c r="A46" s="185">
        <f>N38</f>
        <v>1.4</v>
      </c>
      <c r="B46" s="132" t="s">
        <v>85</v>
      </c>
      <c r="C46" s="133"/>
      <c r="D46" s="139">
        <f>('[2]Facon Embal Transport Divers'!D53+'[2]Facon Embal Transport Divers'!D60)</f>
        <v>0</v>
      </c>
      <c r="E46" s="135" t="e">
        <f ca="1">IF(I2=0,0,D46/I2)</f>
        <v>#VALUE!</v>
      </c>
      <c r="F46" s="208"/>
      <c r="G46" s="224"/>
      <c r="H46" s="224"/>
      <c r="I46" s="225"/>
      <c r="J46" s="226"/>
    </row>
    <row r="47" spans="1:14" ht="13.5" thickBot="1" x14ac:dyDescent="0.25">
      <c r="A47" s="202">
        <f>N40</f>
        <v>1.4</v>
      </c>
      <c r="B47" s="203" t="s">
        <v>86</v>
      </c>
      <c r="C47" s="204"/>
      <c r="D47" s="172">
        <f>'[2]Facon Embal Transport Divers'!I25</f>
        <v>0</v>
      </c>
      <c r="E47" s="173" t="e">
        <f ca="1">IF(I2=0,0,'[2]Facon Embal Transport Divers'!J25/I2)</f>
        <v>#VALUE!</v>
      </c>
      <c r="F47" s="174">
        <f>'[2]Facon Embal Transport Divers'!H25</f>
        <v>0</v>
      </c>
      <c r="G47" s="227"/>
      <c r="H47" s="227"/>
      <c r="I47" s="228"/>
      <c r="J47" s="228"/>
    </row>
    <row r="48" spans="1:14" x14ac:dyDescent="0.2">
      <c r="A48" s="202">
        <f>N40</f>
        <v>1.4</v>
      </c>
      <c r="B48" s="198" t="s">
        <v>87</v>
      </c>
      <c r="C48" s="199"/>
      <c r="D48" s="172">
        <f>'[2]Facon Embal Transport Divers'!I33</f>
        <v>0</v>
      </c>
      <c r="E48" s="173" t="e">
        <f ca="1">IF(I2=0,0,'[2]Facon Embal Transport Divers'!J33/I2)</f>
        <v>#VALUE!</v>
      </c>
      <c r="F48" s="174">
        <f>'[2]Facon Embal Transport Divers'!H33</f>
        <v>0</v>
      </c>
      <c r="G48" s="229" t="s">
        <v>44</v>
      </c>
      <c r="H48" s="183" t="s">
        <v>88</v>
      </c>
      <c r="I48" s="230" t="e">
        <f ca="1">(H45)-(H36)</f>
        <v>#VALUE!</v>
      </c>
      <c r="J48" s="230" t="s">
        <v>89</v>
      </c>
    </row>
    <row r="49" spans="1:14" ht="13.5" thickBot="1" x14ac:dyDescent="0.25">
      <c r="A49" s="202">
        <f>N40</f>
        <v>1.4</v>
      </c>
      <c r="B49" s="231" t="s">
        <v>90</v>
      </c>
      <c r="C49" s="199"/>
      <c r="D49" s="172"/>
      <c r="E49" s="173"/>
      <c r="F49" s="232"/>
      <c r="G49" s="233" t="str">
        <f ca="1">I2</f>
        <v/>
      </c>
      <c r="H49" s="234" t="s">
        <v>91</v>
      </c>
      <c r="I49" s="235" t="e">
        <f ca="1">IF(I2=0,0,I48/E55%)</f>
        <v>#VALUE!</v>
      </c>
      <c r="J49" s="235" t="s">
        <v>92</v>
      </c>
      <c r="N49" s="205"/>
    </row>
    <row r="50" spans="1:14" ht="13.5" thickBot="1" x14ac:dyDescent="0.25">
      <c r="A50" s="178">
        <f>N38</f>
        <v>1.4</v>
      </c>
      <c r="B50" s="236" t="s">
        <v>93</v>
      </c>
      <c r="C50" s="237"/>
      <c r="D50" s="238" t="e">
        <f>'[2]Supports Imp Traitement'!F114</f>
        <v>#VALUE!</v>
      </c>
      <c r="E50" s="135" t="e">
        <f ca="1">IF(I2=0,0,'[2]Supports Imp Traitement'!G114/I2)</f>
        <v>#VALUE!</v>
      </c>
      <c r="F50" s="142"/>
      <c r="H50" s="239"/>
      <c r="I50" s="240"/>
      <c r="J50" s="240"/>
      <c r="N50" s="205"/>
    </row>
    <row r="51" spans="1:14" ht="13.5" thickBot="1" x14ac:dyDescent="0.25">
      <c r="A51" s="131">
        <f>N38</f>
        <v>1.4</v>
      </c>
      <c r="B51" s="236" t="s">
        <v>94</v>
      </c>
      <c r="C51" s="237"/>
      <c r="D51" s="241"/>
      <c r="E51" s="242"/>
      <c r="N51" s="205"/>
    </row>
    <row r="52" spans="1:14" ht="13.5" thickBot="1" x14ac:dyDescent="0.25">
      <c r="A52" s="243">
        <f>N39</f>
        <v>1.4</v>
      </c>
      <c r="B52" s="244" t="s">
        <v>95</v>
      </c>
      <c r="C52" s="245"/>
      <c r="D52" s="246">
        <f>'[2]Facon Embal Transport Divers'!D58</f>
        <v>0</v>
      </c>
      <c r="E52" s="247" t="e">
        <f ca="1">IF(I2=0,0,D52/I2)</f>
        <v>#VALUE!</v>
      </c>
      <c r="N52" s="205"/>
    </row>
    <row r="53" spans="1:14" ht="13.5" thickBot="1" x14ac:dyDescent="0.25">
      <c r="B53" s="248" t="s">
        <v>68</v>
      </c>
      <c r="C53" s="249"/>
      <c r="D53" s="250" t="e">
        <f>SUM(D25:D52)</f>
        <v>#VALUE!</v>
      </c>
      <c r="E53" s="251" t="e">
        <f ca="1">SUM(E29:E52)</f>
        <v>#VALUE!</v>
      </c>
      <c r="F53" s="251">
        <f>SUM(F36:F49)</f>
        <v>0</v>
      </c>
      <c r="G53" s="252"/>
      <c r="H53" s="253" t="s">
        <v>96</v>
      </c>
      <c r="I53" s="254"/>
      <c r="J53" s="255"/>
      <c r="K53" s="205"/>
      <c r="L53" s="256"/>
      <c r="M53" s="205"/>
      <c r="N53" s="205"/>
    </row>
    <row r="54" spans="1:14" s="6" customFormat="1" ht="15" customHeight="1" thickBot="1" x14ac:dyDescent="0.25">
      <c r="A54" s="1"/>
      <c r="I54" s="257"/>
      <c r="J54" s="258"/>
      <c r="K54" s="257"/>
      <c r="L54" s="259"/>
      <c r="M54" s="259"/>
      <c r="N54" s="259"/>
    </row>
    <row r="55" spans="1:14" ht="16.5" thickTop="1" x14ac:dyDescent="0.25">
      <c r="B55" s="260" t="s">
        <v>44</v>
      </c>
      <c r="C55" s="261" t="str">
        <f ca="1">I2</f>
        <v/>
      </c>
      <c r="D55" s="262" t="s">
        <v>97</v>
      </c>
      <c r="E55" s="263" t="e">
        <f ca="1">IF(I2=0,0,H45)</f>
        <v>#VALUE!</v>
      </c>
      <c r="F55" s="264" t="s">
        <v>98</v>
      </c>
      <c r="G55" s="263" t="e">
        <f ca="1">IF(I2=0,"",ROUND(E55/I2,2))</f>
        <v>#VALUE!</v>
      </c>
      <c r="H55" s="265" t="s">
        <v>99</v>
      </c>
      <c r="I55" s="266" t="e">
        <f ca="1">C55*G55</f>
        <v>#VALUE!</v>
      </c>
      <c r="J55" s="267"/>
      <c r="K55" s="267" t="e">
        <f ca="1">ROUND(E55*A55,-1)</f>
        <v>#VALUE!</v>
      </c>
      <c r="L55" s="267"/>
      <c r="M55" s="267"/>
      <c r="N55" s="267"/>
    </row>
    <row r="56" spans="1:14" ht="16.5" thickBot="1" x14ac:dyDescent="0.3">
      <c r="B56" s="268"/>
      <c r="C56" s="269"/>
      <c r="D56" s="270" t="s">
        <v>100</v>
      </c>
      <c r="E56" s="271" t="e">
        <f ca="1">IF(E55=0,0,I45)</f>
        <v>#VALUE!</v>
      </c>
      <c r="F56" s="272" t="s">
        <v>99</v>
      </c>
      <c r="G56" s="269"/>
      <c r="H56" s="273"/>
      <c r="I56" s="274"/>
      <c r="J56" s="275"/>
      <c r="K56" s="275"/>
      <c r="L56" s="275"/>
      <c r="M56" s="267"/>
      <c r="N56" s="267"/>
    </row>
    <row r="57" spans="1:14" ht="14.25" thickTop="1" thickBot="1" x14ac:dyDescent="0.25">
      <c r="B57" s="276" t="s">
        <v>101</v>
      </c>
      <c r="C57" s="277"/>
      <c r="D57" s="277"/>
      <c r="E57" s="277"/>
      <c r="F57" s="278"/>
      <c r="G57" s="279" t="s">
        <v>102</v>
      </c>
      <c r="H57" s="280" t="s">
        <v>103</v>
      </c>
      <c r="I57" s="281" t="s">
        <v>104</v>
      </c>
      <c r="J57" s="282"/>
    </row>
    <row r="58" spans="1:14" ht="13.5" thickTop="1" x14ac:dyDescent="0.2">
      <c r="B58" s="283" t="str">
        <f ca="1">IF(_xlfn.SHEETS()=12,P9,"")</f>
        <v/>
      </c>
      <c r="C58" s="284" t="s">
        <v>105</v>
      </c>
      <c r="D58" s="285" t="e">
        <f ca="1">IF(B58=0,0,$E$55+($E$56*(B58-$C$55)))</f>
        <v>#VALUE!</v>
      </c>
      <c r="E58" s="284" t="s">
        <v>106</v>
      </c>
      <c r="F58" s="286" t="e">
        <f ca="1">IF(B58=0,"",D58/B58)</f>
        <v>#VALUE!</v>
      </c>
      <c r="G58" s="287" t="s">
        <v>107</v>
      </c>
      <c r="H58" s="288" t="e">
        <f ca="1">H36-(C55*I36)</f>
        <v>#VALUE!</v>
      </c>
      <c r="I58" s="289" t="e">
        <f ca="1">E55-(C55*E56)</f>
        <v>#VALUE!</v>
      </c>
      <c r="J58" s="290"/>
    </row>
    <row r="59" spans="1:14" ht="13.5" thickBot="1" x14ac:dyDescent="0.25">
      <c r="B59" s="291" t="str">
        <f ca="1">IF(_xlfn.SHEETS()=12,P10,"")</f>
        <v/>
      </c>
      <c r="C59" s="284" t="s">
        <v>105</v>
      </c>
      <c r="D59" s="292" t="e">
        <f ca="1">IF(B59=0,0,$E$55+($E$56*(B59-$C$55)))</f>
        <v>#VALUE!</v>
      </c>
      <c r="E59" s="293" t="s">
        <v>106</v>
      </c>
      <c r="F59" s="294" t="e">
        <f ca="1">IF(B59=0,"",D59/B59)</f>
        <v>#VALUE!</v>
      </c>
      <c r="G59" s="295"/>
      <c r="H59" s="296"/>
      <c r="I59" s="297"/>
      <c r="J59" s="298"/>
      <c r="K59" s="6"/>
    </row>
    <row r="60" spans="1:14" x14ac:dyDescent="0.2">
      <c r="B60" s="291" t="str">
        <f ca="1">IF(_xlfn.SHEETS()=12,P11,"")</f>
        <v/>
      </c>
      <c r="C60" s="284" t="s">
        <v>105</v>
      </c>
      <c r="D60" s="292" t="e">
        <f ca="1">IF(B60=0,0,$E$55+($E$56*(B60-$C$55)))</f>
        <v>#VALUE!</v>
      </c>
      <c r="E60" s="293" t="s">
        <v>106</v>
      </c>
      <c r="F60" s="294" t="e">
        <f ca="1">IF(B60=0,"",D60/B60)</f>
        <v>#VALUE!</v>
      </c>
      <c r="G60" s="299" t="s">
        <v>108</v>
      </c>
      <c r="H60" s="288" t="e">
        <f ca="1">I36</f>
        <v>#VALUE!</v>
      </c>
      <c r="I60" s="289" t="e">
        <f ca="1">I45</f>
        <v>#VALUE!</v>
      </c>
      <c r="J60" s="290"/>
      <c r="K60" s="6"/>
    </row>
    <row r="61" spans="1:14" ht="13.5" thickBot="1" x14ac:dyDescent="0.25">
      <c r="B61" s="300" t="str">
        <f ca="1">IF(_xlfn.SHEETS()=12,P12,"")</f>
        <v/>
      </c>
      <c r="C61" s="301" t="s">
        <v>105</v>
      </c>
      <c r="D61" s="302" t="e">
        <f ca="1">IF(B61=0,0,$E$55+($E$56*(B61-$C$55)))</f>
        <v>#VALUE!</v>
      </c>
      <c r="E61" s="301" t="s">
        <v>106</v>
      </c>
      <c r="F61" s="303" t="e">
        <f ca="1">IF(B61=0,"",D61/B61)</f>
        <v>#VALUE!</v>
      </c>
      <c r="G61" s="304"/>
      <c r="H61" s="305"/>
      <c r="I61" s="306"/>
      <c r="J61" s="307"/>
      <c r="K61" s="6"/>
    </row>
    <row r="62" spans="1:14" ht="13.5" thickTop="1" x14ac:dyDescent="0.2">
      <c r="A62" s="308"/>
      <c r="B62" s="309"/>
      <c r="C62" s="309"/>
      <c r="D62" s="310"/>
      <c r="E62" s="142"/>
      <c r="F62" s="142"/>
      <c r="G62" s="142"/>
      <c r="H62" s="142"/>
      <c r="I62" s="311"/>
      <c r="J62" s="312"/>
      <c r="K62" s="142"/>
      <c r="L62" s="144"/>
      <c r="M62" s="142"/>
      <c r="N62" s="142"/>
    </row>
    <row r="63" spans="1:14" ht="18" x14ac:dyDescent="0.2">
      <c r="A63" s="313"/>
      <c r="B63" s="314" t="str">
        <f ca="1">C2</f>
        <v/>
      </c>
      <c r="C63" s="315" t="str">
        <f>F2</f>
        <v>xx/xx/2018</v>
      </c>
      <c r="D63" s="316" t="str">
        <f ca="1">C3</f>
        <v/>
      </c>
      <c r="E63" s="317" t="str">
        <f ca="1">F4</f>
        <v/>
      </c>
      <c r="F63" s="316" t="str">
        <f ca="1">C5</f>
        <v/>
      </c>
      <c r="G63" s="318" t="str">
        <f>D6</f>
        <v/>
      </c>
      <c r="H63" s="317" t="str">
        <f>G6</f>
        <v/>
      </c>
      <c r="I63" s="319">
        <f>I6</f>
        <v>0</v>
      </c>
      <c r="J63" s="316" t="str">
        <f ca="1">I2</f>
        <v/>
      </c>
      <c r="K63" s="320" t="e">
        <f ca="1">I55</f>
        <v>#VALUE!</v>
      </c>
      <c r="L63" s="321" t="e">
        <f ca="1">I49</f>
        <v>#VALUE!</v>
      </c>
      <c r="M63" s="322">
        <f>C23</f>
        <v>0</v>
      </c>
    </row>
  </sheetData>
  <mergeCells count="45">
    <mergeCell ref="G58:G59"/>
    <mergeCell ref="H58:H59"/>
    <mergeCell ref="I58:J59"/>
    <mergeCell ref="G60:G61"/>
    <mergeCell ref="H60:H61"/>
    <mergeCell ref="I60:J61"/>
    <mergeCell ref="K44:M44"/>
    <mergeCell ref="K45:M45"/>
    <mergeCell ref="B52:C52"/>
    <mergeCell ref="B53:C53"/>
    <mergeCell ref="B57:F57"/>
    <mergeCell ref="I57:J57"/>
    <mergeCell ref="G38:G39"/>
    <mergeCell ref="I38:I39"/>
    <mergeCell ref="K38:L40"/>
    <mergeCell ref="B39:C39"/>
    <mergeCell ref="B40:C40"/>
    <mergeCell ref="B43:C43"/>
    <mergeCell ref="B30:C30"/>
    <mergeCell ref="B31:C31"/>
    <mergeCell ref="G31:G32"/>
    <mergeCell ref="I31:I32"/>
    <mergeCell ref="B33:C33"/>
    <mergeCell ref="K34:K37"/>
    <mergeCell ref="B36:C36"/>
    <mergeCell ref="B37:C37"/>
    <mergeCell ref="K16:K22"/>
    <mergeCell ref="B21:I21"/>
    <mergeCell ref="B22:C22"/>
    <mergeCell ref="C23:C24"/>
    <mergeCell ref="E23:E24"/>
    <mergeCell ref="K23:K29"/>
    <mergeCell ref="D4:E4"/>
    <mergeCell ref="F4:I4"/>
    <mergeCell ref="K4:K10"/>
    <mergeCell ref="C5:D5"/>
    <mergeCell ref="H5:I5"/>
    <mergeCell ref="K11:K15"/>
    <mergeCell ref="B1:I1"/>
    <mergeCell ref="L1:M1"/>
    <mergeCell ref="C2:D2"/>
    <mergeCell ref="F2:G2"/>
    <mergeCell ref="K2:K3"/>
    <mergeCell ref="C3:D3"/>
    <mergeCell ref="H3:I3"/>
  </mergeCells>
  <conditionalFormatting sqref="C23:C24">
    <cfRule type="containsText" dxfId="1" priority="1" stopIfTrue="1" operator="containsText" text="0">
      <formula>NOT(ISERROR(SEARCH("0",C23)))</formula>
    </cfRule>
    <cfRule type="containsText" dxfId="0" priority="2" stopIfTrue="1" operator="containsText" text="1">
      <formula>NOT(ISERROR(SEARCH("1",C23)))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Tx_Trans">
                <anchor moveWithCells="1" sizeWithCells="1">
                  <from>
                    <xdr:col>1</xdr:col>
                    <xdr:colOff>152400</xdr:colOff>
                    <xdr:row>64</xdr:row>
                    <xdr:rowOff>142875</xdr:rowOff>
                  </from>
                  <to>
                    <xdr:col>1</xdr:col>
                    <xdr:colOff>409575</xdr:colOff>
                    <xdr:row>66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209">
              <controlPr defaultSize="0" print="0" autoFill="0" autoPict="0" macro="[1]!Tx_Trans">
                <anchor moveWithCells="1" sizeWithCells="1">
                  <from>
                    <xdr:col>1</xdr:col>
                    <xdr:colOff>152400</xdr:colOff>
                    <xdr:row>64</xdr:row>
                    <xdr:rowOff>142875</xdr:rowOff>
                  </from>
                  <to>
                    <xdr:col>1</xdr:col>
                    <xdr:colOff>409575</xdr:colOff>
                    <xdr:row>66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2212">
              <controlPr defaultSize="0" print="0" autoFill="0" autoPict="0" macro="[2]!Tx_Trans">
                <anchor moveWithCells="1" sizeWithCells="1">
                  <from>
                    <xdr:col>1</xdr:col>
                    <xdr:colOff>152400</xdr:colOff>
                    <xdr:row>64</xdr:row>
                    <xdr:rowOff>142875</xdr:rowOff>
                  </from>
                  <to>
                    <xdr:col>1</xdr:col>
                    <xdr:colOff>409575</xdr:colOff>
                    <xdr:row>66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2018-03-09T16:08:30Z</dcterms:created>
  <dcterms:modified xsi:type="dcterms:W3CDTF">2018-03-09T16:10:06Z</dcterms:modified>
</cp:coreProperties>
</file>